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TH!$Q$10:$Q$4676</definedName>
    <definedName name="_C112">TH!$T$10:$T$4676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TH!$A$9:$AD$4555</definedName>
    <definedName name="_xlnm._FilterDatabase" localSheetId="15" hidden="1">TK!$A$1:$J$1</definedName>
    <definedName name="_M">TH!$B$10:$B$4676</definedName>
    <definedName name="_N111">TH!$P$10:$P$4676</definedName>
    <definedName name="_N112">TH!$S$10:$S$4676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TH!$J$10:$J$4676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'131'!$B$6:$B$53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TH!$H$10:$H$4676</definedName>
    <definedName name="KHC">TH!$M$10:$M$4676</definedName>
    <definedName name="KHN">TH!$L$10:$L$4676</definedName>
    <definedName name="Loai">OFFSET(TH!$N$5,,,COUNTA(TH!$N$5:$N$42986))</definedName>
    <definedName name="Loai1">OFFSET(TH!$O$5,,,COUNTA(TH!$O$5:$O$42986))</definedName>
    <definedName name="Loai2">OFFSET(TH!$R$5,,,COUNTA(TH!$R$5:$R$42986))</definedName>
    <definedName name="Loai3">OFFSET('SO-TS'!$P$14,,,COUNTA('SO-TS'!$P$14:$P$3889))</definedName>
    <definedName name="Loai4">OFFSET(TH!$U$5,,,COUNTA(TH!$U$5:$U$42986))</definedName>
    <definedName name="Loai5">OFFSET(TH!$V$5,,,COUNTA(TH!$V$5:$V$42986))</definedName>
    <definedName name="Loai6">OFFSET(TH!$Z$5,,,COUNTA(TH!$Z$5:$Z$42986))</definedName>
    <definedName name="Loai7">OFFSET(TH!$W$5,,,COUNTA(TH!$W$5:$W$42986))</definedName>
    <definedName name="Loai8">OFFSET(TH!$X$5,,,COUNTA(TH!$X$5:$X$42986))</definedName>
    <definedName name="Loai9">OFFSET(TH!$Y$5,,,COUNTA(TH!$Y$5:$Y$42986))</definedName>
    <definedName name="MH">TH!$F$10:$F$4676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'131'!$A$1:$H$61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TH!$I$10:$I$4676</definedName>
    <definedName name="TH">TH!$K$10:$K$4676</definedName>
    <definedName name="TM">TH!$A$10:$M$4676</definedName>
  </definedNames>
  <calcPr calcId="144525"/>
</workbook>
</file>

<file path=xl/calcChain.xml><?xml version="1.0" encoding="utf-8"?>
<calcChain xmlns="http://schemas.openxmlformats.org/spreadsheetml/2006/main">
  <c r="D55" i="70" l="1"/>
  <c r="AB1684" i="34" l="1"/>
  <c r="Y1684" i="34"/>
  <c r="X1684" i="34"/>
  <c r="T1684" i="34"/>
  <c r="S1684" i="34"/>
  <c r="R1684" i="34"/>
  <c r="N1684" i="34"/>
  <c r="C1684" i="34"/>
  <c r="B1684" i="34"/>
  <c r="W1684" i="34" s="1"/>
  <c r="P1684" i="34" l="1"/>
  <c r="Q1684" i="34"/>
  <c r="U1684" i="34"/>
  <c r="Z1684" i="34"/>
  <c r="A1684" i="34"/>
  <c r="O1684" i="34"/>
  <c r="Y1479" i="34" l="1"/>
  <c r="X1479" i="34"/>
  <c r="T1479" i="34"/>
  <c r="S1479" i="34"/>
  <c r="R1479" i="34"/>
  <c r="N1479" i="34"/>
  <c r="C1479" i="34"/>
  <c r="B1479" i="34" s="1"/>
  <c r="AB1478" i="34"/>
  <c r="Y1478" i="34"/>
  <c r="X1478" i="34"/>
  <c r="T1478" i="34"/>
  <c r="S1478" i="34"/>
  <c r="R1478" i="34"/>
  <c r="N1478" i="34"/>
  <c r="K1478" i="34"/>
  <c r="C1478" i="34"/>
  <c r="B1478" i="34" s="1"/>
  <c r="C1480" i="34"/>
  <c r="B1480" i="34" s="1"/>
  <c r="K1480" i="34"/>
  <c r="N1480" i="34"/>
  <c r="R1480" i="34"/>
  <c r="S1480" i="34"/>
  <c r="T1480" i="34"/>
  <c r="X1480" i="34"/>
  <c r="Y1480" i="34"/>
  <c r="AB1480" i="34"/>
  <c r="C1481" i="34"/>
  <c r="B1481" i="34" s="1"/>
  <c r="K1481" i="34"/>
  <c r="N1481" i="34"/>
  <c r="R1481" i="34"/>
  <c r="S1481" i="34"/>
  <c r="T1481" i="34"/>
  <c r="X1481" i="34"/>
  <c r="Y1481" i="34"/>
  <c r="AB1481" i="34"/>
  <c r="P1480" i="34" l="1"/>
  <c r="O1480" i="34"/>
  <c r="W1480" i="34"/>
  <c r="A1481" i="34"/>
  <c r="O1481" i="34"/>
  <c r="Z1481" i="34"/>
  <c r="Q1481" i="34"/>
  <c r="U1481" i="34"/>
  <c r="W1481" i="34"/>
  <c r="W1478" i="34"/>
  <c r="O1478" i="34"/>
  <c r="Z1478" i="34"/>
  <c r="A1478" i="34"/>
  <c r="U1478" i="34"/>
  <c r="Q1478" i="34"/>
  <c r="P1478" i="34"/>
  <c r="Z1479" i="34"/>
  <c r="U1479" i="34"/>
  <c r="Q1479" i="34"/>
  <c r="P1479" i="34"/>
  <c r="W1479" i="34"/>
  <c r="O1479" i="34"/>
  <c r="A1479" i="34"/>
  <c r="P1481" i="34"/>
  <c r="Z1480" i="34"/>
  <c r="A1480" i="34"/>
  <c r="U1480" i="34"/>
  <c r="Q1480" i="34"/>
  <c r="G402" i="34"/>
  <c r="G401" i="34"/>
  <c r="G386" i="34"/>
  <c r="G385" i="34"/>
  <c r="G370" i="34"/>
  <c r="G369" i="34"/>
  <c r="G355" i="34"/>
  <c r="G354" i="34"/>
  <c r="G340" i="34"/>
  <c r="G339" i="34"/>
  <c r="K41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A49" i="70"/>
  <c r="A50" i="70"/>
  <c r="A51" i="70"/>
  <c r="A52" i="70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7" i="34"/>
  <c r="AB2086" i="34"/>
  <c r="AB2085" i="34"/>
  <c r="AB2084" i="34"/>
  <c r="AB2083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31" i="34"/>
  <c r="AB1830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4" i="34"/>
  <c r="AB1803" i="34"/>
  <c r="AB1802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86" i="34"/>
  <c r="AB1685" i="34"/>
  <c r="AB1683" i="34"/>
  <c r="AB1682" i="34"/>
  <c r="AB1679" i="34"/>
  <c r="AB1678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5" i="34"/>
  <c r="AB1644" i="34"/>
  <c r="AB1643" i="34"/>
  <c r="AB1642" i="34"/>
  <c r="AB1641" i="34"/>
  <c r="AB1640" i="34"/>
  <c r="AB1639" i="34"/>
  <c r="AB1638" i="34"/>
  <c r="AB1637" i="34"/>
  <c r="AB1636" i="34"/>
  <c r="AB1635" i="34"/>
  <c r="AB1634" i="34"/>
  <c r="AB1633" i="34"/>
  <c r="AB1632" i="34"/>
  <c r="AB1631" i="34"/>
  <c r="AB1630" i="34"/>
  <c r="AB1629" i="34"/>
  <c r="AB1628" i="34"/>
  <c r="AB1625" i="34"/>
  <c r="AB1624" i="34"/>
  <c r="AB1623" i="34"/>
  <c r="AB1622" i="34"/>
  <c r="AB1621" i="34"/>
  <c r="AB1620" i="34"/>
  <c r="AB1619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454" i="34"/>
  <c r="AB1454" i="34"/>
  <c r="K1556" i="34"/>
  <c r="C520" i="34"/>
  <c r="B520" i="34" s="1"/>
  <c r="C519" i="34"/>
  <c r="B519" i="34" s="1"/>
  <c r="A519" i="34" s="1"/>
  <c r="C522" i="34"/>
  <c r="B522" i="34" s="1"/>
  <c r="C521" i="34"/>
  <c r="B521" i="34" s="1"/>
  <c r="C1455" i="34"/>
  <c r="B1455" i="34" s="1"/>
  <c r="C1454" i="34"/>
  <c r="B1454" i="34" s="1"/>
  <c r="AB1453" i="34"/>
  <c r="K1453" i="34"/>
  <c r="C1453" i="34"/>
  <c r="B1453" i="34" s="1"/>
  <c r="A1453" i="34" s="1"/>
  <c r="C1557" i="34"/>
  <c r="B1557" i="34" s="1"/>
  <c r="AB1556" i="34"/>
  <c r="C1556" i="34"/>
  <c r="B1556" i="34" s="1"/>
  <c r="K1441" i="34"/>
  <c r="AB1447" i="34"/>
  <c r="K1447" i="34"/>
  <c r="C1447" i="34"/>
  <c r="B144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3" i="34"/>
  <c r="K1443" i="34"/>
  <c r="C1443" i="34"/>
  <c r="B1443" i="34" s="1"/>
  <c r="C1442" i="34"/>
  <c r="B1442" i="34" s="1"/>
  <c r="AB1441" i="34"/>
  <c r="C1441" i="34"/>
  <c r="B1441" i="34" s="1"/>
  <c r="A1441" i="34" s="1"/>
  <c r="O1449" i="34" l="1"/>
  <c r="W1449" i="34"/>
  <c r="P1449" i="34"/>
  <c r="Q1449" i="34"/>
  <c r="U1449" i="34"/>
  <c r="Z1449" i="34"/>
  <c r="Z1446" i="34"/>
  <c r="O1446" i="34"/>
  <c r="W1446" i="34"/>
  <c r="P1446" i="34"/>
  <c r="Q1446" i="34"/>
  <c r="U1446" i="34"/>
  <c r="A1446" i="34"/>
  <c r="Q1556" i="34"/>
  <c r="U1556" i="34"/>
  <c r="Z1556" i="34"/>
  <c r="O1556" i="34"/>
  <c r="W1556" i="34"/>
  <c r="P1556" i="34"/>
  <c r="A1556" i="34"/>
  <c r="O521" i="34"/>
  <c r="W521" i="34"/>
  <c r="P521" i="34"/>
  <c r="Q521" i="34"/>
  <c r="U521" i="34"/>
  <c r="Z521" i="34"/>
  <c r="A521" i="34"/>
  <c r="Z1442" i="34"/>
  <c r="O1442" i="34"/>
  <c r="W1442" i="34"/>
  <c r="P1442" i="34"/>
  <c r="Q1442" i="34"/>
  <c r="U1442" i="34"/>
  <c r="A1442" i="34"/>
  <c r="P1448" i="34"/>
  <c r="Q1448" i="34"/>
  <c r="U1448" i="34"/>
  <c r="Z1448" i="34"/>
  <c r="O1448" i="34"/>
  <c r="W1448" i="34"/>
  <c r="A1448" i="34"/>
  <c r="P1452" i="34"/>
  <c r="Q1452" i="34"/>
  <c r="U1452" i="34"/>
  <c r="Z1452" i="34"/>
  <c r="O1452" i="34"/>
  <c r="W1452" i="34"/>
  <c r="A1452" i="34"/>
  <c r="O1445" i="34"/>
  <c r="W1445" i="34"/>
  <c r="P1445" i="34"/>
  <c r="Q1445" i="34"/>
  <c r="U1445" i="34"/>
  <c r="Z1445" i="34"/>
  <c r="Z522" i="34"/>
  <c r="O522" i="34"/>
  <c r="W522" i="34"/>
  <c r="P522" i="34"/>
  <c r="Q522" i="34"/>
  <c r="U522" i="34"/>
  <c r="A522" i="34"/>
  <c r="A1445" i="34"/>
  <c r="Q1443" i="34"/>
  <c r="U1443" i="34"/>
  <c r="Z1443" i="34"/>
  <c r="O1443" i="34"/>
  <c r="W1443" i="34"/>
  <c r="P1443" i="34"/>
  <c r="A1443" i="34"/>
  <c r="Q1451" i="34"/>
  <c r="U1451" i="34"/>
  <c r="Z1451" i="34"/>
  <c r="O1451" i="34"/>
  <c r="W1451" i="34"/>
  <c r="P1451" i="34"/>
  <c r="A1451" i="34"/>
  <c r="P1444" i="34"/>
  <c r="Q1444" i="34"/>
  <c r="U1444" i="34"/>
  <c r="Z1444" i="34"/>
  <c r="O1444" i="34"/>
  <c r="W1444" i="34"/>
  <c r="A1444" i="34"/>
  <c r="P1557" i="34"/>
  <c r="Q1557" i="34"/>
  <c r="U1557" i="34"/>
  <c r="Z1557" i="34"/>
  <c r="O1557" i="34"/>
  <c r="W1557" i="34"/>
  <c r="A1557" i="34"/>
  <c r="Z1454" i="34"/>
  <c r="O1454" i="34"/>
  <c r="W1454" i="34"/>
  <c r="P1454" i="34"/>
  <c r="Q1454" i="34"/>
  <c r="U1454" i="34"/>
  <c r="A1454" i="34"/>
  <c r="Q519" i="34"/>
  <c r="U519" i="34"/>
  <c r="Z519" i="34"/>
  <c r="O519" i="34"/>
  <c r="W519" i="34"/>
  <c r="P519" i="34"/>
  <c r="O1441" i="34"/>
  <c r="W1441" i="34"/>
  <c r="P1441" i="34"/>
  <c r="Q1441" i="34"/>
  <c r="U1441" i="34"/>
  <c r="Z1441" i="34"/>
  <c r="Z1450" i="34"/>
  <c r="O1450" i="34"/>
  <c r="W1450" i="34"/>
  <c r="P1450" i="34"/>
  <c r="Q1450" i="34"/>
  <c r="U1450" i="34"/>
  <c r="A1450" i="34"/>
  <c r="Q1447" i="34"/>
  <c r="U1447" i="34"/>
  <c r="Z1447" i="34"/>
  <c r="O1447" i="34"/>
  <c r="W1447" i="34"/>
  <c r="P1447" i="34"/>
  <c r="A1447" i="34"/>
  <c r="O1453" i="34"/>
  <c r="W1453" i="34"/>
  <c r="P1453" i="34"/>
  <c r="Q1453" i="34"/>
  <c r="U1453" i="34"/>
  <c r="Z1453" i="34"/>
  <c r="Q1455" i="34"/>
  <c r="U1455" i="34"/>
  <c r="Z1455" i="34"/>
  <c r="O1455" i="34"/>
  <c r="W1455" i="34"/>
  <c r="P1455" i="34"/>
  <c r="A1455" i="34"/>
  <c r="P520" i="34"/>
  <c r="Q520" i="34"/>
  <c r="U520" i="34"/>
  <c r="Z520" i="34"/>
  <c r="O520" i="34"/>
  <c r="W520" i="34"/>
  <c r="A520" i="34"/>
  <c r="A1449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T314" i="34"/>
  <c r="R314" i="34"/>
  <c r="Q314" i="34"/>
  <c r="W314" i="34"/>
  <c r="S314" i="34"/>
  <c r="U314" i="34"/>
  <c r="O314" i="34"/>
  <c r="Z314" i="34"/>
  <c r="A314" i="34"/>
  <c r="P321" i="34"/>
  <c r="T321" i="34"/>
  <c r="Q321" i="34"/>
  <c r="U321" i="34"/>
  <c r="R321" i="34"/>
  <c r="Z321" i="34"/>
  <c r="O321" i="34"/>
  <c r="S321" i="34"/>
  <c r="W321" i="34"/>
  <c r="A321" i="34"/>
  <c r="P325" i="34"/>
  <c r="T325" i="34"/>
  <c r="Q325" i="34"/>
  <c r="U325" i="34"/>
  <c r="R325" i="34"/>
  <c r="Z325" i="34"/>
  <c r="O325" i="34"/>
  <c r="S325" i="34"/>
  <c r="W325" i="34"/>
  <c r="A325" i="34"/>
  <c r="P306" i="34"/>
  <c r="T306" i="34"/>
  <c r="R306" i="34"/>
  <c r="Z306" i="34"/>
  <c r="Q306" i="34"/>
  <c r="W306" i="34"/>
  <c r="S306" i="34"/>
  <c r="U306" i="34"/>
  <c r="O306" i="34"/>
  <c r="A306" i="34"/>
  <c r="O311" i="34"/>
  <c r="S311" i="34"/>
  <c r="W311" i="34"/>
  <c r="Q311" i="34"/>
  <c r="U311" i="34"/>
  <c r="T311" i="34"/>
  <c r="Z311" i="34"/>
  <c r="P311" i="34"/>
  <c r="R311" i="34"/>
  <c r="A311" i="34"/>
  <c r="R312" i="34"/>
  <c r="Z312" i="34"/>
  <c r="P312" i="34"/>
  <c r="T312" i="34"/>
  <c r="S312" i="34"/>
  <c r="U312" i="34"/>
  <c r="O312" i="34"/>
  <c r="Q312" i="34"/>
  <c r="W312" i="34"/>
  <c r="A312" i="34"/>
  <c r="Q296" i="34"/>
  <c r="U296" i="34"/>
  <c r="R296" i="34"/>
  <c r="Z296" i="34"/>
  <c r="O296" i="34"/>
  <c r="S296" i="34"/>
  <c r="W296" i="34"/>
  <c r="P296" i="34"/>
  <c r="T296" i="34"/>
  <c r="A296" i="34"/>
  <c r="O307" i="34"/>
  <c r="S307" i="34"/>
  <c r="W307" i="34"/>
  <c r="Q307" i="34"/>
  <c r="U307" i="34"/>
  <c r="P307" i="34"/>
  <c r="R307" i="34"/>
  <c r="T307" i="34"/>
  <c r="Z307" i="34"/>
  <c r="A307" i="34"/>
  <c r="O290" i="34"/>
  <c r="S290" i="34"/>
  <c r="W290" i="34"/>
  <c r="P290" i="34"/>
  <c r="T290" i="34"/>
  <c r="Q290" i="34"/>
  <c r="U290" i="34"/>
  <c r="R290" i="34"/>
  <c r="Z290" i="34"/>
  <c r="A290" i="34"/>
  <c r="O294" i="34"/>
  <c r="S294" i="34"/>
  <c r="W294" i="34"/>
  <c r="P294" i="34"/>
  <c r="T294" i="34"/>
  <c r="Q294" i="34"/>
  <c r="U294" i="34"/>
  <c r="R294" i="34"/>
  <c r="Z294" i="34"/>
  <c r="A294" i="34"/>
  <c r="P301" i="34"/>
  <c r="T301" i="34"/>
  <c r="Q301" i="34"/>
  <c r="U301" i="34"/>
  <c r="O301" i="34"/>
  <c r="S301" i="34"/>
  <c r="W301" i="34"/>
  <c r="R301" i="34"/>
  <c r="Z301" i="34"/>
  <c r="A301" i="34"/>
  <c r="O318" i="34"/>
  <c r="S318" i="34"/>
  <c r="W318" i="34"/>
  <c r="P318" i="34"/>
  <c r="T318" i="34"/>
  <c r="Q318" i="34"/>
  <c r="U318" i="34"/>
  <c r="R318" i="34"/>
  <c r="Z318" i="34"/>
  <c r="A318" i="34"/>
  <c r="O322" i="34"/>
  <c r="S322" i="34"/>
  <c r="W322" i="34"/>
  <c r="P322" i="34"/>
  <c r="T322" i="34"/>
  <c r="Q322" i="34"/>
  <c r="U322" i="34"/>
  <c r="R322" i="34"/>
  <c r="Z322" i="34"/>
  <c r="A322" i="34"/>
  <c r="O326" i="34"/>
  <c r="S326" i="34"/>
  <c r="W326" i="34"/>
  <c r="P326" i="34"/>
  <c r="T326" i="34"/>
  <c r="Q326" i="34"/>
  <c r="U326" i="34"/>
  <c r="R326" i="34"/>
  <c r="Z326" i="34"/>
  <c r="A326" i="34"/>
  <c r="R308" i="34"/>
  <c r="Z308" i="34"/>
  <c r="P308" i="34"/>
  <c r="T308" i="34"/>
  <c r="O308" i="34"/>
  <c r="Q308" i="34"/>
  <c r="W308" i="34"/>
  <c r="S308" i="34"/>
  <c r="U308" i="34"/>
  <c r="A308" i="34"/>
  <c r="R315" i="34"/>
  <c r="Z315" i="34"/>
  <c r="O315" i="34"/>
  <c r="S315" i="34"/>
  <c r="W315" i="34"/>
  <c r="P315" i="34"/>
  <c r="T315" i="34"/>
  <c r="Q315" i="34"/>
  <c r="U315" i="34"/>
  <c r="A315" i="34"/>
  <c r="P285" i="34"/>
  <c r="T285" i="34"/>
  <c r="Q285" i="34"/>
  <c r="U285" i="34"/>
  <c r="R285" i="34"/>
  <c r="Z285" i="34"/>
  <c r="O285" i="34"/>
  <c r="S285" i="34"/>
  <c r="W285" i="34"/>
  <c r="A285" i="34"/>
  <c r="Q300" i="34"/>
  <c r="U300" i="34"/>
  <c r="R300" i="34"/>
  <c r="Z300" i="34"/>
  <c r="P300" i="34"/>
  <c r="T300" i="34"/>
  <c r="W300" i="34"/>
  <c r="O300" i="34"/>
  <c r="S300" i="34"/>
  <c r="A300" i="34"/>
  <c r="O286" i="34"/>
  <c r="S286" i="34"/>
  <c r="W286" i="34"/>
  <c r="P286" i="34"/>
  <c r="T286" i="34"/>
  <c r="Q286" i="34"/>
  <c r="U286" i="34"/>
  <c r="R286" i="34"/>
  <c r="Z286" i="34"/>
  <c r="A286" i="34"/>
  <c r="R291" i="34"/>
  <c r="Z291" i="34"/>
  <c r="O291" i="34"/>
  <c r="S291" i="34"/>
  <c r="W291" i="34"/>
  <c r="P291" i="34"/>
  <c r="T291" i="34"/>
  <c r="Q291" i="34"/>
  <c r="U291" i="34"/>
  <c r="A291" i="34"/>
  <c r="P297" i="34"/>
  <c r="T297" i="34"/>
  <c r="Q297" i="34"/>
  <c r="U297" i="34"/>
  <c r="R297" i="34"/>
  <c r="Z297" i="34"/>
  <c r="O297" i="34"/>
  <c r="S297" i="34"/>
  <c r="W297" i="34"/>
  <c r="A297" i="34"/>
  <c r="R319" i="34"/>
  <c r="Z319" i="34"/>
  <c r="O319" i="34"/>
  <c r="S319" i="34"/>
  <c r="W319" i="34"/>
  <c r="P319" i="34"/>
  <c r="T319" i="34"/>
  <c r="Q319" i="34"/>
  <c r="U319" i="34"/>
  <c r="A319" i="34"/>
  <c r="R323" i="34"/>
  <c r="Z323" i="34"/>
  <c r="O323" i="34"/>
  <c r="S323" i="34"/>
  <c r="W323" i="34"/>
  <c r="P323" i="34"/>
  <c r="T323" i="34"/>
  <c r="Q323" i="34"/>
  <c r="U323" i="34"/>
  <c r="A323" i="34"/>
  <c r="R303" i="34"/>
  <c r="Z303" i="34"/>
  <c r="O303" i="34"/>
  <c r="S303" i="34"/>
  <c r="W303" i="34"/>
  <c r="Q303" i="34"/>
  <c r="U303" i="34"/>
  <c r="P303" i="34"/>
  <c r="T303" i="34"/>
  <c r="A303" i="34"/>
  <c r="Q309" i="34"/>
  <c r="U309" i="34"/>
  <c r="O309" i="34"/>
  <c r="S309" i="34"/>
  <c r="W309" i="34"/>
  <c r="P309" i="34"/>
  <c r="R309" i="34"/>
  <c r="T309" i="34"/>
  <c r="Z309" i="34"/>
  <c r="A309" i="34"/>
  <c r="Q316" i="34"/>
  <c r="U316" i="34"/>
  <c r="R316" i="34"/>
  <c r="Z316" i="34"/>
  <c r="O316" i="34"/>
  <c r="S316" i="34"/>
  <c r="W316" i="34"/>
  <c r="P316" i="34"/>
  <c r="T316" i="34"/>
  <c r="A316" i="34"/>
  <c r="P289" i="34"/>
  <c r="T289" i="34"/>
  <c r="Q289" i="34"/>
  <c r="U289" i="34"/>
  <c r="R289" i="34"/>
  <c r="Z289" i="34"/>
  <c r="O289" i="34"/>
  <c r="S289" i="34"/>
  <c r="W289" i="34"/>
  <c r="A289" i="34"/>
  <c r="O302" i="34"/>
  <c r="S302" i="34"/>
  <c r="W302" i="34"/>
  <c r="P302" i="34"/>
  <c r="T302" i="34"/>
  <c r="R302" i="34"/>
  <c r="Z302" i="34"/>
  <c r="Q302" i="34"/>
  <c r="U302" i="34"/>
  <c r="A302" i="34"/>
  <c r="R287" i="34"/>
  <c r="Z287" i="34"/>
  <c r="O287" i="34"/>
  <c r="S287" i="34"/>
  <c r="W287" i="34"/>
  <c r="P287" i="34"/>
  <c r="T287" i="34"/>
  <c r="Q287" i="34"/>
  <c r="U287" i="34"/>
  <c r="A287" i="34"/>
  <c r="Q292" i="34"/>
  <c r="U292" i="34"/>
  <c r="R292" i="34"/>
  <c r="Z292" i="34"/>
  <c r="O292" i="34"/>
  <c r="S292" i="34"/>
  <c r="W292" i="34"/>
  <c r="P292" i="34"/>
  <c r="T292" i="34"/>
  <c r="A292" i="34"/>
  <c r="O298" i="34"/>
  <c r="S298" i="34"/>
  <c r="W298" i="34"/>
  <c r="P298" i="34"/>
  <c r="T298" i="34"/>
  <c r="Q298" i="34"/>
  <c r="U298" i="34"/>
  <c r="R298" i="34"/>
  <c r="Z298" i="34"/>
  <c r="A298" i="34"/>
  <c r="Q313" i="34"/>
  <c r="U313" i="34"/>
  <c r="O313" i="34"/>
  <c r="S313" i="34"/>
  <c r="W313" i="34"/>
  <c r="R313" i="34"/>
  <c r="T313" i="34"/>
  <c r="Z313" i="34"/>
  <c r="P313" i="34"/>
  <c r="A313" i="34"/>
  <c r="Q320" i="34"/>
  <c r="U320" i="34"/>
  <c r="R320" i="34"/>
  <c r="Z320" i="34"/>
  <c r="O320" i="34"/>
  <c r="S320" i="34"/>
  <c r="W320" i="34"/>
  <c r="P320" i="34"/>
  <c r="T320" i="34"/>
  <c r="A320" i="34"/>
  <c r="Q324" i="34"/>
  <c r="U324" i="34"/>
  <c r="R324" i="34"/>
  <c r="Z324" i="34"/>
  <c r="O324" i="34"/>
  <c r="S324" i="34"/>
  <c r="W324" i="34"/>
  <c r="P324" i="34"/>
  <c r="T324" i="34"/>
  <c r="A324" i="34"/>
  <c r="P305" i="34"/>
  <c r="T305" i="34"/>
  <c r="Q305" i="34"/>
  <c r="U305" i="34"/>
  <c r="O305" i="34"/>
  <c r="S305" i="34"/>
  <c r="W305" i="34"/>
  <c r="R305" i="34"/>
  <c r="Z305" i="34"/>
  <c r="A305" i="34"/>
  <c r="P310" i="34"/>
  <c r="T310" i="34"/>
  <c r="R310" i="34"/>
  <c r="Z310" i="34"/>
  <c r="U310" i="34"/>
  <c r="O310" i="34"/>
  <c r="Q310" i="34"/>
  <c r="W310" i="34"/>
  <c r="S310" i="34"/>
  <c r="A310" i="34"/>
  <c r="P317" i="34"/>
  <c r="T317" i="34"/>
  <c r="Q317" i="34"/>
  <c r="U317" i="34"/>
  <c r="R317" i="34"/>
  <c r="Z317" i="34"/>
  <c r="O317" i="34"/>
  <c r="S317" i="34"/>
  <c r="W317" i="34"/>
  <c r="A317" i="34"/>
  <c r="R295" i="34"/>
  <c r="Z295" i="34"/>
  <c r="O295" i="34"/>
  <c r="S295" i="34"/>
  <c r="W295" i="34"/>
  <c r="P295" i="34"/>
  <c r="T295" i="34"/>
  <c r="Q295" i="34"/>
  <c r="U295" i="34"/>
  <c r="A295" i="34"/>
  <c r="Q304" i="34"/>
  <c r="U304" i="34"/>
  <c r="R304" i="34"/>
  <c r="Z304" i="34"/>
  <c r="P304" i="34"/>
  <c r="T304" i="34"/>
  <c r="W304" i="34"/>
  <c r="O304" i="34"/>
  <c r="S304" i="34"/>
  <c r="A304" i="34"/>
  <c r="Q288" i="34"/>
  <c r="U288" i="34"/>
  <c r="R288" i="34"/>
  <c r="Z288" i="34"/>
  <c r="O288" i="34"/>
  <c r="S288" i="34"/>
  <c r="W288" i="34"/>
  <c r="P288" i="34"/>
  <c r="T288" i="34"/>
  <c r="A288" i="34"/>
  <c r="P293" i="34"/>
  <c r="T293" i="34"/>
  <c r="Q293" i="34"/>
  <c r="U293" i="34"/>
  <c r="R293" i="34"/>
  <c r="Z293" i="34"/>
  <c r="O293" i="34"/>
  <c r="S293" i="34"/>
  <c r="W293" i="34"/>
  <c r="A293" i="34"/>
  <c r="R299" i="34"/>
  <c r="Z299" i="34"/>
  <c r="O299" i="34"/>
  <c r="S299" i="34"/>
  <c r="W299" i="34"/>
  <c r="P299" i="34"/>
  <c r="T299" i="34"/>
  <c r="Q299" i="34"/>
  <c r="U299" i="34"/>
  <c r="A299" i="34"/>
  <c r="K2506" i="34"/>
  <c r="K253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3892" i="34"/>
  <c r="C3892" i="34"/>
  <c r="B3892" i="34" s="1"/>
  <c r="N94" i="60"/>
  <c r="Q94" i="60"/>
  <c r="C93" i="60"/>
  <c r="K3884" i="34"/>
  <c r="C3884" i="34"/>
  <c r="B3884" i="34" s="1"/>
  <c r="N86" i="60"/>
  <c r="Q86" i="60"/>
  <c r="K3869" i="34"/>
  <c r="C3869" i="34"/>
  <c r="B3869" i="34" s="1"/>
  <c r="K3868" i="34"/>
  <c r="C3868" i="34"/>
  <c r="B386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705" i="34" l="1"/>
  <c r="Q3705" i="34"/>
  <c r="U3705" i="34"/>
  <c r="Z3705" i="34"/>
  <c r="O3705" i="34"/>
  <c r="W3705" i="34"/>
  <c r="A3705" i="34"/>
  <c r="Z3711" i="34"/>
  <c r="O3711" i="34"/>
  <c r="W3711" i="34"/>
  <c r="P3711" i="34"/>
  <c r="Q3711" i="34"/>
  <c r="U3711" i="34"/>
  <c r="A3711" i="34"/>
  <c r="P3717" i="34"/>
  <c r="Q3717" i="34"/>
  <c r="U3717" i="34"/>
  <c r="Z3717" i="34"/>
  <c r="O3717" i="34"/>
  <c r="W3717" i="34"/>
  <c r="A3717" i="34"/>
  <c r="Q3868" i="34"/>
  <c r="U3868" i="34"/>
  <c r="Z3868" i="34"/>
  <c r="O3868" i="34"/>
  <c r="W3868" i="34"/>
  <c r="P3868" i="34"/>
  <c r="A3868" i="34"/>
  <c r="Q3704" i="34"/>
  <c r="U3704" i="34"/>
  <c r="Z3704" i="34"/>
  <c r="O3704" i="34"/>
  <c r="W3704" i="34"/>
  <c r="P3704" i="34"/>
  <c r="A3704" i="34"/>
  <c r="O3706" i="34"/>
  <c r="W3706" i="34"/>
  <c r="P3706" i="34"/>
  <c r="Q3706" i="34"/>
  <c r="U3706" i="34"/>
  <c r="Z3706" i="34"/>
  <c r="A3706" i="34"/>
  <c r="O3710" i="34"/>
  <c r="W3710" i="34"/>
  <c r="P3710" i="34"/>
  <c r="Q3710" i="34"/>
  <c r="U3710" i="34"/>
  <c r="Z3710" i="34"/>
  <c r="A3710" i="34"/>
  <c r="Q3712" i="34"/>
  <c r="U3712" i="34"/>
  <c r="Z3712" i="34"/>
  <c r="O3712" i="34"/>
  <c r="W3712" i="34"/>
  <c r="P3712" i="34"/>
  <c r="A3712" i="34"/>
  <c r="O3714" i="34"/>
  <c r="W3714" i="34"/>
  <c r="P3714" i="34"/>
  <c r="Q3714" i="34"/>
  <c r="U3714" i="34"/>
  <c r="Z3714" i="34"/>
  <c r="A3714" i="34"/>
  <c r="Q3716" i="34"/>
  <c r="U3716" i="34"/>
  <c r="Z3716" i="34"/>
  <c r="O3716" i="34"/>
  <c r="W3716" i="34"/>
  <c r="P3716" i="34"/>
  <c r="A3716" i="34"/>
  <c r="O3718" i="34"/>
  <c r="W3718" i="34"/>
  <c r="P3718" i="34"/>
  <c r="Q3718" i="34"/>
  <c r="U3718" i="34"/>
  <c r="Z3718" i="34"/>
  <c r="A3718" i="34"/>
  <c r="O3722" i="34"/>
  <c r="W3722" i="34"/>
  <c r="P3722" i="34"/>
  <c r="Q3722" i="34"/>
  <c r="U3722" i="34"/>
  <c r="Z3722" i="34"/>
  <c r="A3722" i="34"/>
  <c r="P3869" i="34"/>
  <c r="Q3869" i="34"/>
  <c r="U3869" i="34"/>
  <c r="Z3869" i="34"/>
  <c r="O3869" i="34"/>
  <c r="W3869" i="34"/>
  <c r="A3869" i="34"/>
  <c r="Q3884" i="34"/>
  <c r="U3884" i="34"/>
  <c r="Z3884" i="34"/>
  <c r="O3884" i="34"/>
  <c r="W3884" i="34"/>
  <c r="P3884" i="34"/>
  <c r="A3884" i="34"/>
  <c r="P3709" i="34"/>
  <c r="Q3709" i="34"/>
  <c r="U3709" i="34"/>
  <c r="Z3709" i="34"/>
  <c r="O3709" i="34"/>
  <c r="W3709" i="34"/>
  <c r="A3709" i="34"/>
  <c r="P3721" i="34"/>
  <c r="Q3721" i="34"/>
  <c r="U3721" i="34"/>
  <c r="Z3721" i="34"/>
  <c r="O3721" i="34"/>
  <c r="W3721" i="34"/>
  <c r="A3721" i="34"/>
  <c r="Q3892" i="34"/>
  <c r="U3892" i="34"/>
  <c r="Z3892" i="34"/>
  <c r="O3892" i="34"/>
  <c r="W3892" i="34"/>
  <c r="P3892" i="34"/>
  <c r="A3892" i="34"/>
  <c r="Z3715" i="34"/>
  <c r="O3715" i="34"/>
  <c r="W3715" i="34"/>
  <c r="P3715" i="34"/>
  <c r="Q3715" i="34"/>
  <c r="U3715" i="34"/>
  <c r="A3715" i="34"/>
  <c r="Z3703" i="34"/>
  <c r="O3703" i="34"/>
  <c r="W3703" i="34"/>
  <c r="P3703" i="34"/>
  <c r="Q3703" i="34"/>
  <c r="U3703" i="34"/>
  <c r="A3703" i="34"/>
  <c r="Z3707" i="34"/>
  <c r="O3707" i="34"/>
  <c r="W3707" i="34"/>
  <c r="P3707" i="34"/>
  <c r="Q3707" i="34"/>
  <c r="U3707" i="34"/>
  <c r="A3707" i="34"/>
  <c r="P3713" i="34"/>
  <c r="Q3713" i="34"/>
  <c r="U3713" i="34"/>
  <c r="Z3713" i="34"/>
  <c r="O3713" i="34"/>
  <c r="W3713" i="34"/>
  <c r="A3713" i="34"/>
  <c r="Z3719" i="34"/>
  <c r="O3719" i="34"/>
  <c r="W3719" i="34"/>
  <c r="P3719" i="34"/>
  <c r="Q3719" i="34"/>
  <c r="U3719" i="34"/>
  <c r="A3719" i="34"/>
  <c r="Q3708" i="34"/>
  <c r="U3708" i="34"/>
  <c r="Z3708" i="34"/>
  <c r="O3708" i="34"/>
  <c r="W3708" i="34"/>
  <c r="P3708" i="34"/>
  <c r="A3708" i="34"/>
  <c r="Q3720" i="34"/>
  <c r="U3720" i="34"/>
  <c r="Z3720" i="34"/>
  <c r="O3720" i="34"/>
  <c r="W3720" i="34"/>
  <c r="P3720" i="34"/>
  <c r="A3720" i="34"/>
  <c r="K3542" i="34"/>
  <c r="C3542" i="34"/>
  <c r="B3542" i="34" s="1"/>
  <c r="K3541" i="34"/>
  <c r="C3541" i="34"/>
  <c r="B354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0" i="34"/>
  <c r="C3540" i="34"/>
  <c r="B354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26" i="34"/>
  <c r="K3527" i="34"/>
  <c r="K3528" i="34"/>
  <c r="K3529" i="34"/>
  <c r="K3530" i="34"/>
  <c r="K3531" i="34"/>
  <c r="K3532" i="34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Q3528" i="34" l="1"/>
  <c r="U3528" i="34"/>
  <c r="Z3528" i="34"/>
  <c r="O3528" i="34"/>
  <c r="W3528" i="34"/>
  <c r="P3528" i="34"/>
  <c r="A3528" i="34"/>
  <c r="O3518" i="34"/>
  <c r="W3518" i="34"/>
  <c r="P3518" i="34"/>
  <c r="Q3518" i="34"/>
  <c r="U3518" i="34"/>
  <c r="Z3518" i="34"/>
  <c r="A3518" i="34"/>
  <c r="Q3524" i="34"/>
  <c r="U3524" i="34"/>
  <c r="Z3524" i="34"/>
  <c r="O3524" i="34"/>
  <c r="W3524" i="34"/>
  <c r="P3524" i="34"/>
  <c r="A3524" i="34"/>
  <c r="P3501" i="34"/>
  <c r="Q3501" i="34"/>
  <c r="U3501" i="34"/>
  <c r="Z3501" i="34"/>
  <c r="O3501" i="34"/>
  <c r="W3501" i="34"/>
  <c r="A3501" i="34"/>
  <c r="P3505" i="34"/>
  <c r="Q3505" i="34"/>
  <c r="U3505" i="34"/>
  <c r="Z3505" i="34"/>
  <c r="O3505" i="34"/>
  <c r="W3505" i="34"/>
  <c r="A3505" i="34"/>
  <c r="P3529" i="34"/>
  <c r="Q3529" i="34"/>
  <c r="U3529" i="34"/>
  <c r="Z3529" i="34"/>
  <c r="O3529" i="34"/>
  <c r="W3529" i="34"/>
  <c r="A3529" i="34"/>
  <c r="O3526" i="34"/>
  <c r="W3526" i="34"/>
  <c r="P3526" i="34"/>
  <c r="Q3526" i="34"/>
  <c r="U3526" i="34"/>
  <c r="Z3526" i="34"/>
  <c r="A3526" i="34"/>
  <c r="O3530" i="34"/>
  <c r="W3530" i="34"/>
  <c r="P3530" i="34"/>
  <c r="Q3530" i="34"/>
  <c r="U3530" i="34"/>
  <c r="Z3530" i="34"/>
  <c r="A3530" i="34"/>
  <c r="P3517" i="34"/>
  <c r="Q3517" i="34"/>
  <c r="U3517" i="34"/>
  <c r="Z3517" i="34"/>
  <c r="O3517" i="34"/>
  <c r="W3517" i="34"/>
  <c r="A3517" i="34"/>
  <c r="Z3519" i="34"/>
  <c r="O3519" i="34"/>
  <c r="W3519" i="34"/>
  <c r="P3519" i="34"/>
  <c r="Q3519" i="34"/>
  <c r="U3519" i="34"/>
  <c r="A3519" i="34"/>
  <c r="P3521" i="34"/>
  <c r="Q3521" i="34"/>
  <c r="U3521" i="34"/>
  <c r="Z3521" i="34"/>
  <c r="O3521" i="34"/>
  <c r="W3521" i="34"/>
  <c r="A3521" i="34"/>
  <c r="Z3523" i="34"/>
  <c r="O3523" i="34"/>
  <c r="W3523" i="34"/>
  <c r="P3523" i="34"/>
  <c r="Q3523" i="34"/>
  <c r="U3523" i="34"/>
  <c r="A3523" i="34"/>
  <c r="P3525" i="34"/>
  <c r="Q3525" i="34"/>
  <c r="U3525" i="34"/>
  <c r="Z3525" i="34"/>
  <c r="O3525" i="34"/>
  <c r="W3525" i="34"/>
  <c r="A3525" i="34"/>
  <c r="Q3500" i="34"/>
  <c r="U3500" i="34"/>
  <c r="Z3500" i="34"/>
  <c r="O3500" i="34"/>
  <c r="W3500" i="34"/>
  <c r="P3500" i="34"/>
  <c r="A3500" i="34"/>
  <c r="O3502" i="34"/>
  <c r="W3502" i="34"/>
  <c r="P3502" i="34"/>
  <c r="Q3502" i="34"/>
  <c r="U3502" i="34"/>
  <c r="Z3502" i="34"/>
  <c r="A3502" i="34"/>
  <c r="Q3504" i="34"/>
  <c r="U3504" i="34"/>
  <c r="Z3504" i="34"/>
  <c r="O3504" i="34"/>
  <c r="W3504" i="34"/>
  <c r="P3504" i="34"/>
  <c r="A3504" i="34"/>
  <c r="O3506" i="34"/>
  <c r="W3506" i="34"/>
  <c r="P3506" i="34"/>
  <c r="Q3506" i="34"/>
  <c r="U3506" i="34"/>
  <c r="Z3506" i="34"/>
  <c r="A3506" i="34"/>
  <c r="Q3508" i="34"/>
  <c r="U3508" i="34"/>
  <c r="Z3508" i="34"/>
  <c r="O3508" i="34"/>
  <c r="W3508" i="34"/>
  <c r="P3508" i="34"/>
  <c r="A3508" i="34"/>
  <c r="O3510" i="34"/>
  <c r="W3510" i="34"/>
  <c r="P3510" i="34"/>
  <c r="Q3510" i="34"/>
  <c r="U3510" i="34"/>
  <c r="Z3510" i="34"/>
  <c r="A3510" i="34"/>
  <c r="Q3512" i="34"/>
  <c r="U3512" i="34"/>
  <c r="Z3512" i="34"/>
  <c r="O3512" i="34"/>
  <c r="W3512" i="34"/>
  <c r="P3512" i="34"/>
  <c r="A3512" i="34"/>
  <c r="O3514" i="34"/>
  <c r="W3514" i="34"/>
  <c r="P3514" i="34"/>
  <c r="Q3514" i="34"/>
  <c r="U3514" i="34"/>
  <c r="Z3514" i="34"/>
  <c r="A3514" i="34"/>
  <c r="Q3516" i="34"/>
  <c r="U3516" i="34"/>
  <c r="Z3516" i="34"/>
  <c r="O3516" i="34"/>
  <c r="W3516" i="34"/>
  <c r="P3516" i="34"/>
  <c r="A3516" i="34"/>
  <c r="O3482" i="34"/>
  <c r="W3482" i="34"/>
  <c r="P3482" i="34"/>
  <c r="Q3482" i="34"/>
  <c r="U3482" i="34"/>
  <c r="Z3482" i="34"/>
  <c r="A3482" i="34"/>
  <c r="Q3484" i="34"/>
  <c r="U3484" i="34"/>
  <c r="Z3484" i="34"/>
  <c r="O3484" i="34"/>
  <c r="W3484" i="34"/>
  <c r="P3484" i="34"/>
  <c r="A3484" i="34"/>
  <c r="O3486" i="34"/>
  <c r="W3486" i="34"/>
  <c r="P3486" i="34"/>
  <c r="Q3486" i="34"/>
  <c r="U3486" i="34"/>
  <c r="Z3486" i="34"/>
  <c r="A3486" i="34"/>
  <c r="Q3488" i="34"/>
  <c r="U3488" i="34"/>
  <c r="Z3488" i="34"/>
  <c r="O3488" i="34"/>
  <c r="W3488" i="34"/>
  <c r="P3488" i="34"/>
  <c r="A3488" i="34"/>
  <c r="O3490" i="34"/>
  <c r="W3490" i="34"/>
  <c r="P3490" i="34"/>
  <c r="Q3490" i="34"/>
  <c r="U3490" i="34"/>
  <c r="Z3490" i="34"/>
  <c r="A3490" i="34"/>
  <c r="Q3492" i="34"/>
  <c r="U3492" i="34"/>
  <c r="Z3492" i="34"/>
  <c r="O3492" i="34"/>
  <c r="W3492" i="34"/>
  <c r="P3492" i="34"/>
  <c r="A3492" i="34"/>
  <c r="O3494" i="34"/>
  <c r="W3494" i="34"/>
  <c r="P3494" i="34"/>
  <c r="Q3494" i="34"/>
  <c r="U3494" i="34"/>
  <c r="Z3494" i="34"/>
  <c r="A3494" i="34"/>
  <c r="Q3496" i="34"/>
  <c r="U3496" i="34"/>
  <c r="Z3496" i="34"/>
  <c r="O3496" i="34"/>
  <c r="W3496" i="34"/>
  <c r="P3496" i="34"/>
  <c r="A3496" i="34"/>
  <c r="O3498" i="34"/>
  <c r="W3498" i="34"/>
  <c r="P3498" i="34"/>
  <c r="Q3498" i="34"/>
  <c r="U3498" i="34"/>
  <c r="Z3498" i="34"/>
  <c r="A3498" i="34"/>
  <c r="Z3463" i="34"/>
  <c r="O3463" i="34"/>
  <c r="W3463" i="34"/>
  <c r="P3463" i="34"/>
  <c r="Q3463" i="34"/>
  <c r="U3463" i="34"/>
  <c r="A3463" i="34"/>
  <c r="P3465" i="34"/>
  <c r="Q3465" i="34"/>
  <c r="U3465" i="34"/>
  <c r="Z3465" i="34"/>
  <c r="O3465" i="34"/>
  <c r="W3465" i="34"/>
  <c r="A3465" i="34"/>
  <c r="Z3467" i="34"/>
  <c r="O3467" i="34"/>
  <c r="W3467" i="34"/>
  <c r="P3467" i="34"/>
  <c r="Q3467" i="34"/>
  <c r="U3467" i="34"/>
  <c r="A3467" i="34"/>
  <c r="P3469" i="34"/>
  <c r="Q3469" i="34"/>
  <c r="U3469" i="34"/>
  <c r="Z3469" i="34"/>
  <c r="O3469" i="34"/>
  <c r="W3469" i="34"/>
  <c r="A3469" i="34"/>
  <c r="Z3471" i="34"/>
  <c r="O3471" i="34"/>
  <c r="W3471" i="34"/>
  <c r="P3471" i="34"/>
  <c r="Q3471" i="34"/>
  <c r="U3471" i="34"/>
  <c r="A3471" i="34"/>
  <c r="P3473" i="34"/>
  <c r="Q3473" i="34"/>
  <c r="U3473" i="34"/>
  <c r="Z3473" i="34"/>
  <c r="O3473" i="34"/>
  <c r="W3473" i="34"/>
  <c r="A3473" i="34"/>
  <c r="Z3475" i="34"/>
  <c r="O3475" i="34"/>
  <c r="W3475" i="34"/>
  <c r="P3475" i="34"/>
  <c r="Q3475" i="34"/>
  <c r="U3475" i="34"/>
  <c r="A3475" i="34"/>
  <c r="P3477" i="34"/>
  <c r="Q3477" i="34"/>
  <c r="U3477" i="34"/>
  <c r="Z3477" i="34"/>
  <c r="O3477" i="34"/>
  <c r="W3477" i="34"/>
  <c r="A3477" i="34"/>
  <c r="Z3479" i="34"/>
  <c r="O3479" i="34"/>
  <c r="W3479" i="34"/>
  <c r="P3479" i="34"/>
  <c r="Q3479" i="34"/>
  <c r="U3479" i="34"/>
  <c r="A3479" i="34"/>
  <c r="Z3551" i="34"/>
  <c r="O3551" i="34"/>
  <c r="W3551" i="34"/>
  <c r="P3551" i="34"/>
  <c r="Q3551" i="34"/>
  <c r="U3551" i="34"/>
  <c r="A3551" i="34"/>
  <c r="P3553" i="34"/>
  <c r="Q3553" i="34"/>
  <c r="U3553" i="34"/>
  <c r="Z3553" i="34"/>
  <c r="O3553" i="34"/>
  <c r="W3553" i="34"/>
  <c r="A3553" i="34"/>
  <c r="Z3555" i="34"/>
  <c r="O3555" i="34"/>
  <c r="W3555" i="34"/>
  <c r="P3555" i="34"/>
  <c r="Q3555" i="34"/>
  <c r="U3555" i="34"/>
  <c r="A3555" i="34"/>
  <c r="P3557" i="34"/>
  <c r="Q3557" i="34"/>
  <c r="U3557" i="34"/>
  <c r="Z3557" i="34"/>
  <c r="O3557" i="34"/>
  <c r="W3557" i="34"/>
  <c r="A3557" i="34"/>
  <c r="Z3559" i="34"/>
  <c r="O3559" i="34"/>
  <c r="W3559" i="34"/>
  <c r="P3559" i="34"/>
  <c r="Q3559" i="34"/>
  <c r="U3559" i="34"/>
  <c r="A3559" i="34"/>
  <c r="Z3543" i="34"/>
  <c r="O3543" i="34"/>
  <c r="W3543" i="34"/>
  <c r="P3543" i="34"/>
  <c r="Q3543" i="34"/>
  <c r="U3543" i="34"/>
  <c r="A3543" i="34"/>
  <c r="P3545" i="34"/>
  <c r="Q3545" i="34"/>
  <c r="U3545" i="34"/>
  <c r="Z3545" i="34"/>
  <c r="O3545" i="34"/>
  <c r="W3545" i="34"/>
  <c r="A3545" i="34"/>
  <c r="Z3547" i="34"/>
  <c r="O3547" i="34"/>
  <c r="W3547" i="34"/>
  <c r="P3547" i="34"/>
  <c r="Q3547" i="34"/>
  <c r="U3547" i="34"/>
  <c r="A3547" i="34"/>
  <c r="P3549" i="34"/>
  <c r="Q3549" i="34"/>
  <c r="U3549" i="34"/>
  <c r="Z3549" i="34"/>
  <c r="O3549" i="34"/>
  <c r="W3549" i="34"/>
  <c r="A3549" i="34"/>
  <c r="P3541" i="34"/>
  <c r="Q3541" i="34"/>
  <c r="U3541" i="34"/>
  <c r="Z3541" i="34"/>
  <c r="O3541" i="34"/>
  <c r="W3541" i="34"/>
  <c r="A3541" i="34"/>
  <c r="Z3527" i="34"/>
  <c r="O3527" i="34"/>
  <c r="W3527" i="34"/>
  <c r="P3527" i="34"/>
  <c r="Q3527" i="34"/>
  <c r="U3527" i="34"/>
  <c r="A3527" i="34"/>
  <c r="O3522" i="34"/>
  <c r="W3522" i="34"/>
  <c r="P3522" i="34"/>
  <c r="Q3522" i="34"/>
  <c r="U3522" i="34"/>
  <c r="Z3522" i="34"/>
  <c r="A3522" i="34"/>
  <c r="Z3499" i="34"/>
  <c r="O3499" i="34"/>
  <c r="W3499" i="34"/>
  <c r="P3499" i="34"/>
  <c r="Q3499" i="34"/>
  <c r="U3499" i="34"/>
  <c r="A3499" i="34"/>
  <c r="Z3503" i="34"/>
  <c r="O3503" i="34"/>
  <c r="W3503" i="34"/>
  <c r="P3503" i="34"/>
  <c r="Q3503" i="34"/>
  <c r="U3503" i="34"/>
  <c r="A3503" i="34"/>
  <c r="P3509" i="34"/>
  <c r="Q3509" i="34"/>
  <c r="U3509" i="34"/>
  <c r="Z3509" i="34"/>
  <c r="O3509" i="34"/>
  <c r="W3509" i="34"/>
  <c r="A3509" i="34"/>
  <c r="Z3511" i="34"/>
  <c r="O3511" i="34"/>
  <c r="W3511" i="34"/>
  <c r="P3511" i="34"/>
  <c r="Q3511" i="34"/>
  <c r="U3511" i="34"/>
  <c r="A3511" i="34"/>
  <c r="P3513" i="34"/>
  <c r="Q3513" i="34"/>
  <c r="U3513" i="34"/>
  <c r="Z3513" i="34"/>
  <c r="O3513" i="34"/>
  <c r="W3513" i="34"/>
  <c r="A3513" i="34"/>
  <c r="Z3515" i="34"/>
  <c r="O3515" i="34"/>
  <c r="W3515" i="34"/>
  <c r="P3515" i="34"/>
  <c r="Q3515" i="34"/>
  <c r="U3515" i="34"/>
  <c r="A3515" i="34"/>
  <c r="P3481" i="34"/>
  <c r="Q3481" i="34"/>
  <c r="U3481" i="34"/>
  <c r="Z3481" i="34"/>
  <c r="O3481" i="34"/>
  <c r="W3481" i="34"/>
  <c r="A3481" i="34"/>
  <c r="Z3483" i="34"/>
  <c r="O3483" i="34"/>
  <c r="W3483" i="34"/>
  <c r="P3483" i="34"/>
  <c r="Q3483" i="34"/>
  <c r="U3483" i="34"/>
  <c r="A3483" i="34"/>
  <c r="P3485" i="34"/>
  <c r="Q3485" i="34"/>
  <c r="U3485" i="34"/>
  <c r="Z3485" i="34"/>
  <c r="O3485" i="34"/>
  <c r="W3485" i="34"/>
  <c r="A3485" i="34"/>
  <c r="Z3487" i="34"/>
  <c r="O3487" i="34"/>
  <c r="W3487" i="34"/>
  <c r="P3487" i="34"/>
  <c r="Q3487" i="34"/>
  <c r="U3487" i="34"/>
  <c r="A3487" i="34"/>
  <c r="P3489" i="34"/>
  <c r="Q3489" i="34"/>
  <c r="U3489" i="34"/>
  <c r="Z3489" i="34"/>
  <c r="O3489" i="34"/>
  <c r="W3489" i="34"/>
  <c r="A3489" i="34"/>
  <c r="Z3491" i="34"/>
  <c r="O3491" i="34"/>
  <c r="W3491" i="34"/>
  <c r="P3491" i="34"/>
  <c r="Q3491" i="34"/>
  <c r="U3491" i="34"/>
  <c r="A3491" i="34"/>
  <c r="P3493" i="34"/>
  <c r="Q3493" i="34"/>
  <c r="U3493" i="34"/>
  <c r="Z3493" i="34"/>
  <c r="O3493" i="34"/>
  <c r="W3493" i="34"/>
  <c r="A3493" i="34"/>
  <c r="Z3495" i="34"/>
  <c r="O3495" i="34"/>
  <c r="W3495" i="34"/>
  <c r="P3495" i="34"/>
  <c r="Q3495" i="34"/>
  <c r="U3495" i="34"/>
  <c r="A3495" i="34"/>
  <c r="P3497" i="34"/>
  <c r="Q3497" i="34"/>
  <c r="U3497" i="34"/>
  <c r="Z3497" i="34"/>
  <c r="O3497" i="34"/>
  <c r="W3497" i="34"/>
  <c r="A3497" i="34"/>
  <c r="O3462" i="34"/>
  <c r="W3462" i="34"/>
  <c r="P3462" i="34"/>
  <c r="Q3462" i="34"/>
  <c r="U3462" i="34"/>
  <c r="Z3462" i="34"/>
  <c r="A3462" i="34"/>
  <c r="Q3464" i="34"/>
  <c r="U3464" i="34"/>
  <c r="Z3464" i="34"/>
  <c r="O3464" i="34"/>
  <c r="W3464" i="34"/>
  <c r="P3464" i="34"/>
  <c r="A3464" i="34"/>
  <c r="O3466" i="34"/>
  <c r="W3466" i="34"/>
  <c r="P3466" i="34"/>
  <c r="Q3466" i="34"/>
  <c r="U3466" i="34"/>
  <c r="Z3466" i="34"/>
  <c r="A3466" i="34"/>
  <c r="Q3468" i="34"/>
  <c r="U3468" i="34"/>
  <c r="Z3468" i="34"/>
  <c r="O3468" i="34"/>
  <c r="W3468" i="34"/>
  <c r="P3468" i="34"/>
  <c r="A3468" i="34"/>
  <c r="O3470" i="34"/>
  <c r="W3470" i="34"/>
  <c r="P3470" i="34"/>
  <c r="Q3470" i="34"/>
  <c r="U3470" i="34"/>
  <c r="Z3470" i="34"/>
  <c r="A3470" i="34"/>
  <c r="Q3472" i="34"/>
  <c r="U3472" i="34"/>
  <c r="Z3472" i="34"/>
  <c r="O3472" i="34"/>
  <c r="W3472" i="34"/>
  <c r="P3472" i="34"/>
  <c r="A3472" i="34"/>
  <c r="O3474" i="34"/>
  <c r="W3474" i="34"/>
  <c r="P3474" i="34"/>
  <c r="Q3474" i="34"/>
  <c r="U3474" i="34"/>
  <c r="Z3474" i="34"/>
  <c r="A3474" i="34"/>
  <c r="Q3476" i="34"/>
  <c r="U3476" i="34"/>
  <c r="Z3476" i="34"/>
  <c r="O3476" i="34"/>
  <c r="W3476" i="34"/>
  <c r="P3476" i="34"/>
  <c r="A3476" i="34"/>
  <c r="O3478" i="34"/>
  <c r="W3478" i="34"/>
  <c r="P3478" i="34"/>
  <c r="Q3478" i="34"/>
  <c r="U3478" i="34"/>
  <c r="Z3478" i="34"/>
  <c r="A3478" i="34"/>
  <c r="Q3480" i="34"/>
  <c r="U3480" i="34"/>
  <c r="Z3480" i="34"/>
  <c r="O3480" i="34"/>
  <c r="W3480" i="34"/>
  <c r="P3480" i="34"/>
  <c r="A3480" i="34"/>
  <c r="Q3552" i="34"/>
  <c r="U3552" i="34"/>
  <c r="Z3552" i="34"/>
  <c r="O3552" i="34"/>
  <c r="W3552" i="34"/>
  <c r="P3552" i="34"/>
  <c r="A3552" i="34"/>
  <c r="O3554" i="34"/>
  <c r="W3554" i="34"/>
  <c r="P3554" i="34"/>
  <c r="Q3554" i="34"/>
  <c r="U3554" i="34"/>
  <c r="Z3554" i="34"/>
  <c r="A3554" i="34"/>
  <c r="Q3556" i="34"/>
  <c r="U3556" i="34"/>
  <c r="Z3556" i="34"/>
  <c r="O3556" i="34"/>
  <c r="W3556" i="34"/>
  <c r="P3556" i="34"/>
  <c r="A3556" i="34"/>
  <c r="O3558" i="34"/>
  <c r="W3558" i="34"/>
  <c r="P3558" i="34"/>
  <c r="Q3558" i="34"/>
  <c r="U3558" i="34"/>
  <c r="Z3558" i="34"/>
  <c r="A3558" i="34"/>
  <c r="Q3540" i="34"/>
  <c r="U3540" i="34"/>
  <c r="Z3540" i="34"/>
  <c r="O3540" i="34"/>
  <c r="W3540" i="34"/>
  <c r="P3540" i="34"/>
  <c r="A3540" i="34"/>
  <c r="Q3544" i="34"/>
  <c r="U3544" i="34"/>
  <c r="Z3544" i="34"/>
  <c r="O3544" i="34"/>
  <c r="W3544" i="34"/>
  <c r="P3544" i="34"/>
  <c r="A3544" i="34"/>
  <c r="O3546" i="34"/>
  <c r="W3546" i="34"/>
  <c r="P3546" i="34"/>
  <c r="Q3546" i="34"/>
  <c r="U3546" i="34"/>
  <c r="Z3546" i="34"/>
  <c r="A3546" i="34"/>
  <c r="Q3548" i="34"/>
  <c r="U3548" i="34"/>
  <c r="Z3548" i="34"/>
  <c r="O3548" i="34"/>
  <c r="W3548" i="34"/>
  <c r="P3548" i="34"/>
  <c r="A3548" i="34"/>
  <c r="O3550" i="34"/>
  <c r="W3550" i="34"/>
  <c r="P3550" i="34"/>
  <c r="Q3550" i="34"/>
  <c r="U3550" i="34"/>
  <c r="Z3550" i="34"/>
  <c r="A3550" i="34"/>
  <c r="O3542" i="34"/>
  <c r="W3542" i="34"/>
  <c r="P3542" i="34"/>
  <c r="Q3542" i="34"/>
  <c r="U3542" i="34"/>
  <c r="Z3542" i="34"/>
  <c r="A3542" i="34"/>
  <c r="Q3520" i="34"/>
  <c r="U3520" i="34"/>
  <c r="Z3520" i="34"/>
  <c r="O3520" i="34"/>
  <c r="W3520" i="34"/>
  <c r="P3520" i="34"/>
  <c r="A3520" i="34"/>
  <c r="Z3507" i="34"/>
  <c r="O3507" i="34"/>
  <c r="W3507" i="34"/>
  <c r="P3507" i="34"/>
  <c r="Q3507" i="34"/>
  <c r="U3507" i="34"/>
  <c r="A3507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614" i="34" l="1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C2644" i="34"/>
  <c r="B2644" i="34" s="1"/>
  <c r="Z2621" i="34" l="1"/>
  <c r="O2621" i="34"/>
  <c r="W2621" i="34"/>
  <c r="P2621" i="34"/>
  <c r="Q2621" i="34"/>
  <c r="U2621" i="34"/>
  <c r="A2621" i="34"/>
  <c r="P2627" i="34"/>
  <c r="Q2627" i="34"/>
  <c r="U2627" i="34"/>
  <c r="Z2627" i="34"/>
  <c r="O2627" i="34"/>
  <c r="W2627" i="34"/>
  <c r="A2627" i="34"/>
  <c r="P2631" i="34"/>
  <c r="Q2631" i="34"/>
  <c r="U2631" i="34"/>
  <c r="Z2631" i="34"/>
  <c r="O2631" i="34"/>
  <c r="W2631" i="34"/>
  <c r="A2631" i="34"/>
  <c r="O2616" i="34"/>
  <c r="W2616" i="34"/>
  <c r="P2616" i="34"/>
  <c r="Q2616" i="34"/>
  <c r="U2616" i="34"/>
  <c r="Z2616" i="34"/>
  <c r="A2616" i="34"/>
  <c r="Q2618" i="34"/>
  <c r="U2618" i="34"/>
  <c r="Z2618" i="34"/>
  <c r="O2618" i="34"/>
  <c r="W2618" i="34"/>
  <c r="P2618" i="34"/>
  <c r="A2618" i="34"/>
  <c r="O2620" i="34"/>
  <c r="W2620" i="34"/>
  <c r="P2620" i="34"/>
  <c r="Q2620" i="34"/>
  <c r="U2620" i="34"/>
  <c r="Z2620" i="34"/>
  <c r="A2620" i="34"/>
  <c r="Q2622" i="34"/>
  <c r="U2622" i="34"/>
  <c r="Z2622" i="34"/>
  <c r="O2622" i="34"/>
  <c r="W2622" i="34"/>
  <c r="P2622" i="34"/>
  <c r="A2622" i="34"/>
  <c r="O2624" i="34"/>
  <c r="W2624" i="34"/>
  <c r="P2624" i="34"/>
  <c r="Q2624" i="34"/>
  <c r="U2624" i="34"/>
  <c r="Z2624" i="34"/>
  <c r="A2624" i="34"/>
  <c r="Q2626" i="34"/>
  <c r="U2626" i="34"/>
  <c r="Z2626" i="34"/>
  <c r="O2626" i="34"/>
  <c r="W2626" i="34"/>
  <c r="P2626" i="34"/>
  <c r="A2626" i="34"/>
  <c r="O2628" i="34"/>
  <c r="W2628" i="34"/>
  <c r="P2628" i="34"/>
  <c r="Q2628" i="34"/>
  <c r="U2628" i="34"/>
  <c r="Z2628" i="34"/>
  <c r="A2628" i="34"/>
  <c r="Q2630" i="34"/>
  <c r="U2630" i="34"/>
  <c r="Z2630" i="34"/>
  <c r="O2630" i="34"/>
  <c r="W2630" i="34"/>
  <c r="P2630" i="34"/>
  <c r="A2630" i="34"/>
  <c r="O2632" i="34"/>
  <c r="W2632" i="34"/>
  <c r="P2632" i="34"/>
  <c r="Q2632" i="34"/>
  <c r="U2632" i="34"/>
  <c r="Z2632" i="34"/>
  <c r="A2632" i="34"/>
  <c r="Q2634" i="34"/>
  <c r="U2634" i="34"/>
  <c r="Z2634" i="34"/>
  <c r="O2634" i="34"/>
  <c r="W2634" i="34"/>
  <c r="P2634" i="34"/>
  <c r="A2634" i="34"/>
  <c r="O2636" i="34"/>
  <c r="W2636" i="34"/>
  <c r="P2636" i="34"/>
  <c r="Q2636" i="34"/>
  <c r="U2636" i="34"/>
  <c r="Z2636" i="34"/>
  <c r="A2636" i="34"/>
  <c r="Q2638" i="34"/>
  <c r="U2638" i="34"/>
  <c r="Z2638" i="34"/>
  <c r="O2638" i="34"/>
  <c r="W2638" i="34"/>
  <c r="P2638" i="34"/>
  <c r="A2638" i="34"/>
  <c r="O2640" i="34"/>
  <c r="W2640" i="34"/>
  <c r="P2640" i="34"/>
  <c r="Q2640" i="34"/>
  <c r="U2640" i="34"/>
  <c r="Z2640" i="34"/>
  <c r="A2640" i="34"/>
  <c r="Q2642" i="34"/>
  <c r="U2642" i="34"/>
  <c r="Z2642" i="34"/>
  <c r="O2642" i="34"/>
  <c r="W2642" i="34"/>
  <c r="P2642" i="34"/>
  <c r="A2642" i="34"/>
  <c r="P2551" i="34"/>
  <c r="Q2551" i="34"/>
  <c r="U2551" i="34"/>
  <c r="Z2551" i="34"/>
  <c r="O2551" i="34"/>
  <c r="W2551" i="34"/>
  <c r="A2551" i="34"/>
  <c r="Z2553" i="34"/>
  <c r="O2553" i="34"/>
  <c r="W2553" i="34"/>
  <c r="P2553" i="34"/>
  <c r="Q2553" i="34"/>
  <c r="U2553" i="34"/>
  <c r="A2553" i="34"/>
  <c r="P2555" i="34"/>
  <c r="Q2555" i="34"/>
  <c r="U2555" i="34"/>
  <c r="Z2555" i="34"/>
  <c r="O2555" i="34"/>
  <c r="W2555" i="34"/>
  <c r="A2555" i="34"/>
  <c r="Z2557" i="34"/>
  <c r="O2557" i="34"/>
  <c r="W2557" i="34"/>
  <c r="P2557" i="34"/>
  <c r="Q2557" i="34"/>
  <c r="U2557" i="34"/>
  <c r="A2557" i="34"/>
  <c r="P2559" i="34"/>
  <c r="Q2559" i="34"/>
  <c r="U2559" i="34"/>
  <c r="Z2559" i="34"/>
  <c r="O2559" i="34"/>
  <c r="W2559" i="34"/>
  <c r="A2559" i="34"/>
  <c r="Z2561" i="34"/>
  <c r="O2561" i="34"/>
  <c r="W2561" i="34"/>
  <c r="P2561" i="34"/>
  <c r="Q2561" i="34"/>
  <c r="U2561" i="34"/>
  <c r="A2561" i="34"/>
  <c r="P2563" i="34"/>
  <c r="Q2563" i="34"/>
  <c r="U2563" i="34"/>
  <c r="Z2563" i="34"/>
  <c r="O2563" i="34"/>
  <c r="W2563" i="34"/>
  <c r="A2563" i="34"/>
  <c r="Z2565" i="34"/>
  <c r="O2565" i="34"/>
  <c r="W2565" i="34"/>
  <c r="P2565" i="34"/>
  <c r="Q2565" i="34"/>
  <c r="U2565" i="34"/>
  <c r="A2565" i="34"/>
  <c r="P2567" i="34"/>
  <c r="Q2567" i="34"/>
  <c r="U2567" i="34"/>
  <c r="Z2567" i="34"/>
  <c r="O2567" i="34"/>
  <c r="W2567" i="34"/>
  <c r="A2567" i="34"/>
  <c r="Z2569" i="34"/>
  <c r="O2569" i="34"/>
  <c r="W2569" i="34"/>
  <c r="P2569" i="34"/>
  <c r="Q2569" i="34"/>
  <c r="U2569" i="34"/>
  <c r="A2569" i="34"/>
  <c r="P2571" i="34"/>
  <c r="Q2571" i="34"/>
  <c r="U2571" i="34"/>
  <c r="Z2571" i="34"/>
  <c r="O2571" i="34"/>
  <c r="W2571" i="34"/>
  <c r="A2571" i="34"/>
  <c r="Z2573" i="34"/>
  <c r="O2573" i="34"/>
  <c r="W2573" i="34"/>
  <c r="P2573" i="34"/>
  <c r="Q2573" i="34"/>
  <c r="U2573" i="34"/>
  <c r="A2573" i="34"/>
  <c r="P2575" i="34"/>
  <c r="Q2575" i="34"/>
  <c r="U2575" i="34"/>
  <c r="Z2575" i="34"/>
  <c r="O2575" i="34"/>
  <c r="W2575" i="34"/>
  <c r="A2575" i="34"/>
  <c r="Z2577" i="34"/>
  <c r="O2577" i="34"/>
  <c r="W2577" i="34"/>
  <c r="P2577" i="34"/>
  <c r="Q2577" i="34"/>
  <c r="U2577" i="34"/>
  <c r="A2577" i="34"/>
  <c r="P2579" i="34"/>
  <c r="Q2579" i="34"/>
  <c r="U2579" i="34"/>
  <c r="Z2579" i="34"/>
  <c r="O2579" i="34"/>
  <c r="W2579" i="34"/>
  <c r="A2579" i="34"/>
  <c r="Z2581" i="34"/>
  <c r="O2581" i="34"/>
  <c r="W2581" i="34"/>
  <c r="P2581" i="34"/>
  <c r="Q2581" i="34"/>
  <c r="U2581" i="34"/>
  <c r="A2581" i="34"/>
  <c r="P2583" i="34"/>
  <c r="Q2583" i="34"/>
  <c r="U2583" i="34"/>
  <c r="Z2583" i="34"/>
  <c r="O2583" i="34"/>
  <c r="W2583" i="34"/>
  <c r="A2583" i="34"/>
  <c r="Z2585" i="34"/>
  <c r="O2585" i="34"/>
  <c r="W2585" i="34"/>
  <c r="P2585" i="34"/>
  <c r="Q2585" i="34"/>
  <c r="U2585" i="34"/>
  <c r="A2585" i="34"/>
  <c r="P2587" i="34"/>
  <c r="Q2587" i="34"/>
  <c r="U2587" i="34"/>
  <c r="Z2587" i="34"/>
  <c r="O2587" i="34"/>
  <c r="W2587" i="34"/>
  <c r="A2587" i="34"/>
  <c r="Z2589" i="34"/>
  <c r="O2589" i="34"/>
  <c r="W2589" i="34"/>
  <c r="P2589" i="34"/>
  <c r="Q2589" i="34"/>
  <c r="U2589" i="34"/>
  <c r="A2589" i="34"/>
  <c r="P2591" i="34"/>
  <c r="Q2591" i="34"/>
  <c r="U2591" i="34"/>
  <c r="Z2591" i="34"/>
  <c r="O2591" i="34"/>
  <c r="W2591" i="34"/>
  <c r="A2591" i="34"/>
  <c r="Z2593" i="34"/>
  <c r="O2593" i="34"/>
  <c r="W2593" i="34"/>
  <c r="P2593" i="34"/>
  <c r="Q2593" i="34"/>
  <c r="U2593" i="34"/>
  <c r="A2593" i="34"/>
  <c r="P2595" i="34"/>
  <c r="Q2595" i="34"/>
  <c r="U2595" i="34"/>
  <c r="Z2595" i="34"/>
  <c r="O2595" i="34"/>
  <c r="W2595" i="34"/>
  <c r="A2595" i="34"/>
  <c r="Z2597" i="34"/>
  <c r="O2597" i="34"/>
  <c r="W2597" i="34"/>
  <c r="P2597" i="34"/>
  <c r="Q2597" i="34"/>
  <c r="U2597" i="34"/>
  <c r="A2597" i="34"/>
  <c r="P2599" i="34"/>
  <c r="Q2599" i="34"/>
  <c r="U2599" i="34"/>
  <c r="Z2599" i="34"/>
  <c r="O2599" i="34"/>
  <c r="W2599" i="34"/>
  <c r="A2599" i="34"/>
  <c r="Z2601" i="34"/>
  <c r="O2601" i="34"/>
  <c r="W2601" i="34"/>
  <c r="P2601" i="34"/>
  <c r="Q2601" i="34"/>
  <c r="U2601" i="34"/>
  <c r="A2601" i="34"/>
  <c r="P2603" i="34"/>
  <c r="Q2603" i="34"/>
  <c r="U2603" i="34"/>
  <c r="Z2603" i="34"/>
  <c r="O2603" i="34"/>
  <c r="W2603" i="34"/>
  <c r="A2603" i="34"/>
  <c r="Z2605" i="34"/>
  <c r="O2605" i="34"/>
  <c r="W2605" i="34"/>
  <c r="P2605" i="34"/>
  <c r="Q2605" i="34"/>
  <c r="U2605" i="34"/>
  <c r="A2605" i="34"/>
  <c r="P2607" i="34"/>
  <c r="Q2607" i="34"/>
  <c r="U2607" i="34"/>
  <c r="Z2607" i="34"/>
  <c r="O2607" i="34"/>
  <c r="W2607" i="34"/>
  <c r="A2607" i="34"/>
  <c r="Z2609" i="34"/>
  <c r="O2609" i="34"/>
  <c r="W2609" i="34"/>
  <c r="P2609" i="34"/>
  <c r="Q2609" i="34"/>
  <c r="U2609" i="34"/>
  <c r="A2609" i="34"/>
  <c r="P2611" i="34"/>
  <c r="Q2611" i="34"/>
  <c r="U2611" i="34"/>
  <c r="Z2611" i="34"/>
  <c r="O2611" i="34"/>
  <c r="W2611" i="34"/>
  <c r="A2611" i="34"/>
  <c r="Z2613" i="34"/>
  <c r="O2613" i="34"/>
  <c r="W2613" i="34"/>
  <c r="P2613" i="34"/>
  <c r="Q2613" i="34"/>
  <c r="U2613" i="34"/>
  <c r="A2613" i="34"/>
  <c r="Z2617" i="34"/>
  <c r="O2617" i="34"/>
  <c r="W2617" i="34"/>
  <c r="P2617" i="34"/>
  <c r="Q2617" i="34"/>
  <c r="U2617" i="34"/>
  <c r="A2617" i="34"/>
  <c r="P2623" i="34"/>
  <c r="Q2623" i="34"/>
  <c r="U2623" i="34"/>
  <c r="Z2623" i="34"/>
  <c r="O2623" i="34"/>
  <c r="W2623" i="34"/>
  <c r="A2623" i="34"/>
  <c r="P2635" i="34"/>
  <c r="Q2635" i="34"/>
  <c r="U2635" i="34"/>
  <c r="Z2635" i="34"/>
  <c r="O2635" i="34"/>
  <c r="W2635" i="34"/>
  <c r="A2635" i="34"/>
  <c r="O2644" i="34"/>
  <c r="W2644" i="34"/>
  <c r="P2644" i="34"/>
  <c r="Q2644" i="34"/>
  <c r="U2644" i="34"/>
  <c r="Z2644" i="34"/>
  <c r="A2644" i="34"/>
  <c r="P2619" i="34"/>
  <c r="Q2619" i="34"/>
  <c r="U2619" i="34"/>
  <c r="Z2619" i="34"/>
  <c r="O2619" i="34"/>
  <c r="W2619" i="34"/>
  <c r="A2619" i="34"/>
  <c r="Z2629" i="34"/>
  <c r="O2629" i="34"/>
  <c r="W2629" i="34"/>
  <c r="P2629" i="34"/>
  <c r="Q2629" i="34"/>
  <c r="U2629" i="34"/>
  <c r="A2629" i="34"/>
  <c r="Z2633" i="34"/>
  <c r="O2633" i="34"/>
  <c r="W2633" i="34"/>
  <c r="P2633" i="34"/>
  <c r="Q2633" i="34"/>
  <c r="U2633" i="34"/>
  <c r="A2633" i="34"/>
  <c r="Z2637" i="34"/>
  <c r="O2637" i="34"/>
  <c r="W2637" i="34"/>
  <c r="P2637" i="34"/>
  <c r="Q2637" i="34"/>
  <c r="U2637" i="34"/>
  <c r="A2637" i="34"/>
  <c r="P2639" i="34"/>
  <c r="Q2639" i="34"/>
  <c r="U2639" i="34"/>
  <c r="Z2639" i="34"/>
  <c r="O2639" i="34"/>
  <c r="W2639" i="34"/>
  <c r="A2639" i="34"/>
  <c r="P2643" i="34"/>
  <c r="Q2643" i="34"/>
  <c r="U2643" i="34"/>
  <c r="Z2643" i="34"/>
  <c r="O2643" i="34"/>
  <c r="W2643" i="34"/>
  <c r="A2643" i="34"/>
  <c r="O2552" i="34"/>
  <c r="W2552" i="34"/>
  <c r="P2552" i="34"/>
  <c r="Q2552" i="34"/>
  <c r="U2552" i="34"/>
  <c r="Z2552" i="34"/>
  <c r="A2552" i="34"/>
  <c r="Q2554" i="34"/>
  <c r="U2554" i="34"/>
  <c r="Z2554" i="34"/>
  <c r="O2554" i="34"/>
  <c r="W2554" i="34"/>
  <c r="P2554" i="34"/>
  <c r="A2554" i="34"/>
  <c r="O2556" i="34"/>
  <c r="W2556" i="34"/>
  <c r="P2556" i="34"/>
  <c r="Q2556" i="34"/>
  <c r="U2556" i="34"/>
  <c r="Z2556" i="34"/>
  <c r="A2556" i="34"/>
  <c r="Q2558" i="34"/>
  <c r="U2558" i="34"/>
  <c r="Z2558" i="34"/>
  <c r="O2558" i="34"/>
  <c r="W2558" i="34"/>
  <c r="P2558" i="34"/>
  <c r="A2558" i="34"/>
  <c r="O2560" i="34"/>
  <c r="W2560" i="34"/>
  <c r="P2560" i="34"/>
  <c r="Q2560" i="34"/>
  <c r="U2560" i="34"/>
  <c r="Z2560" i="34"/>
  <c r="A2560" i="34"/>
  <c r="Q2562" i="34"/>
  <c r="U2562" i="34"/>
  <c r="Z2562" i="34"/>
  <c r="O2562" i="34"/>
  <c r="W2562" i="34"/>
  <c r="P2562" i="34"/>
  <c r="A2562" i="34"/>
  <c r="O2564" i="34"/>
  <c r="W2564" i="34"/>
  <c r="P2564" i="34"/>
  <c r="Q2564" i="34"/>
  <c r="U2564" i="34"/>
  <c r="Z2564" i="34"/>
  <c r="A2564" i="34"/>
  <c r="Q2566" i="34"/>
  <c r="U2566" i="34"/>
  <c r="Z2566" i="34"/>
  <c r="O2566" i="34"/>
  <c r="W2566" i="34"/>
  <c r="P2566" i="34"/>
  <c r="A2566" i="34"/>
  <c r="O2568" i="34"/>
  <c r="W2568" i="34"/>
  <c r="P2568" i="34"/>
  <c r="Q2568" i="34"/>
  <c r="U2568" i="34"/>
  <c r="Z2568" i="34"/>
  <c r="A2568" i="34"/>
  <c r="Q2570" i="34"/>
  <c r="U2570" i="34"/>
  <c r="Z2570" i="34"/>
  <c r="O2570" i="34"/>
  <c r="W2570" i="34"/>
  <c r="P2570" i="34"/>
  <c r="A2570" i="34"/>
  <c r="O2572" i="34"/>
  <c r="W2572" i="34"/>
  <c r="P2572" i="34"/>
  <c r="Q2572" i="34"/>
  <c r="U2572" i="34"/>
  <c r="Z2572" i="34"/>
  <c r="A2572" i="34"/>
  <c r="Q2574" i="34"/>
  <c r="U2574" i="34"/>
  <c r="Z2574" i="34"/>
  <c r="O2574" i="34"/>
  <c r="W2574" i="34"/>
  <c r="P2574" i="34"/>
  <c r="A2574" i="34"/>
  <c r="O2576" i="34"/>
  <c r="W2576" i="34"/>
  <c r="P2576" i="34"/>
  <c r="Q2576" i="34"/>
  <c r="U2576" i="34"/>
  <c r="Z2576" i="34"/>
  <c r="A2576" i="34"/>
  <c r="Q2578" i="34"/>
  <c r="U2578" i="34"/>
  <c r="Z2578" i="34"/>
  <c r="O2578" i="34"/>
  <c r="W2578" i="34"/>
  <c r="P2578" i="34"/>
  <c r="A2578" i="34"/>
  <c r="O2580" i="34"/>
  <c r="W2580" i="34"/>
  <c r="P2580" i="34"/>
  <c r="Q2580" i="34"/>
  <c r="U2580" i="34"/>
  <c r="Z2580" i="34"/>
  <c r="A2580" i="34"/>
  <c r="Q2582" i="34"/>
  <c r="U2582" i="34"/>
  <c r="Z2582" i="34"/>
  <c r="O2582" i="34"/>
  <c r="W2582" i="34"/>
  <c r="P2582" i="34"/>
  <c r="A2582" i="34"/>
  <c r="O2584" i="34"/>
  <c r="W2584" i="34"/>
  <c r="P2584" i="34"/>
  <c r="Q2584" i="34"/>
  <c r="U2584" i="34"/>
  <c r="Z2584" i="34"/>
  <c r="A2584" i="34"/>
  <c r="Q2586" i="34"/>
  <c r="U2586" i="34"/>
  <c r="Z2586" i="34"/>
  <c r="O2586" i="34"/>
  <c r="W2586" i="34"/>
  <c r="P2586" i="34"/>
  <c r="A2586" i="34"/>
  <c r="O2588" i="34"/>
  <c r="W2588" i="34"/>
  <c r="P2588" i="34"/>
  <c r="Q2588" i="34"/>
  <c r="U2588" i="34"/>
  <c r="Z2588" i="34"/>
  <c r="A2588" i="34"/>
  <c r="Q2590" i="34"/>
  <c r="U2590" i="34"/>
  <c r="Z2590" i="34"/>
  <c r="O2590" i="34"/>
  <c r="W2590" i="34"/>
  <c r="P2590" i="34"/>
  <c r="A2590" i="34"/>
  <c r="O2592" i="34"/>
  <c r="W2592" i="34"/>
  <c r="P2592" i="34"/>
  <c r="Q2592" i="34"/>
  <c r="U2592" i="34"/>
  <c r="Z2592" i="34"/>
  <c r="A2592" i="34"/>
  <c r="Q2594" i="34"/>
  <c r="U2594" i="34"/>
  <c r="Z2594" i="34"/>
  <c r="O2594" i="34"/>
  <c r="W2594" i="34"/>
  <c r="P2594" i="34"/>
  <c r="A2594" i="34"/>
  <c r="O2596" i="34"/>
  <c r="W2596" i="34"/>
  <c r="P2596" i="34"/>
  <c r="Q2596" i="34"/>
  <c r="U2596" i="34"/>
  <c r="Z2596" i="34"/>
  <c r="A2596" i="34"/>
  <c r="Q2598" i="34"/>
  <c r="U2598" i="34"/>
  <c r="Z2598" i="34"/>
  <c r="O2598" i="34"/>
  <c r="W2598" i="34"/>
  <c r="P2598" i="34"/>
  <c r="A2598" i="34"/>
  <c r="O2600" i="34"/>
  <c r="W2600" i="34"/>
  <c r="P2600" i="34"/>
  <c r="Q2600" i="34"/>
  <c r="U2600" i="34"/>
  <c r="Z2600" i="34"/>
  <c r="A2600" i="34"/>
  <c r="Q2602" i="34"/>
  <c r="U2602" i="34"/>
  <c r="Z2602" i="34"/>
  <c r="O2602" i="34"/>
  <c r="W2602" i="34"/>
  <c r="P2602" i="34"/>
  <c r="A2602" i="34"/>
  <c r="O2604" i="34"/>
  <c r="W2604" i="34"/>
  <c r="P2604" i="34"/>
  <c r="Q2604" i="34"/>
  <c r="U2604" i="34"/>
  <c r="Z2604" i="34"/>
  <c r="A2604" i="34"/>
  <c r="Q2606" i="34"/>
  <c r="U2606" i="34"/>
  <c r="Z2606" i="34"/>
  <c r="O2606" i="34"/>
  <c r="W2606" i="34"/>
  <c r="P2606" i="34"/>
  <c r="A2606" i="34"/>
  <c r="O2608" i="34"/>
  <c r="W2608" i="34"/>
  <c r="P2608" i="34"/>
  <c r="Q2608" i="34"/>
  <c r="U2608" i="34"/>
  <c r="Z2608" i="34"/>
  <c r="A2608" i="34"/>
  <c r="Q2610" i="34"/>
  <c r="U2610" i="34"/>
  <c r="Z2610" i="34"/>
  <c r="O2610" i="34"/>
  <c r="W2610" i="34"/>
  <c r="P2610" i="34"/>
  <c r="A2610" i="34"/>
  <c r="O2612" i="34"/>
  <c r="W2612" i="34"/>
  <c r="P2612" i="34"/>
  <c r="Q2612" i="34"/>
  <c r="U2612" i="34"/>
  <c r="Z2612" i="34"/>
  <c r="A2612" i="34"/>
  <c r="Q2614" i="34"/>
  <c r="U2614" i="34"/>
  <c r="Z2614" i="34"/>
  <c r="O2614" i="34"/>
  <c r="W2614" i="34"/>
  <c r="P2614" i="34"/>
  <c r="A2614" i="34"/>
  <c r="P2615" i="34"/>
  <c r="Q2615" i="34"/>
  <c r="U2615" i="34"/>
  <c r="Z2615" i="34"/>
  <c r="O2615" i="34"/>
  <c r="W2615" i="34"/>
  <c r="A2615" i="34"/>
  <c r="Z2625" i="34"/>
  <c r="O2625" i="34"/>
  <c r="W2625" i="34"/>
  <c r="P2625" i="34"/>
  <c r="Q2625" i="34"/>
  <c r="U2625" i="34"/>
  <c r="A2625" i="34"/>
  <c r="Z2641" i="34"/>
  <c r="O2641" i="34"/>
  <c r="W2641" i="34"/>
  <c r="P2641" i="34"/>
  <c r="Q2641" i="34"/>
  <c r="U2641" i="34"/>
  <c r="A264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494" i="34" l="1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483" i="34"/>
  <c r="K1483" i="34"/>
  <c r="C1483" i="34"/>
  <c r="B1483" i="34" s="1"/>
  <c r="AB1482" i="34"/>
  <c r="K1482" i="34"/>
  <c r="C1482" i="34"/>
  <c r="B1482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497" i="34"/>
  <c r="K1497" i="34"/>
  <c r="C1497" i="34"/>
  <c r="B1497" i="34" s="1"/>
  <c r="AB1496" i="34"/>
  <c r="K1496" i="34"/>
  <c r="C1496" i="34"/>
  <c r="B1496" i="34" s="1"/>
  <c r="AB1495" i="34"/>
  <c r="K1495" i="34"/>
  <c r="C1495" i="34"/>
  <c r="B149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Z1516" i="34" l="1"/>
  <c r="O1516" i="34"/>
  <c r="W1516" i="34"/>
  <c r="P1516" i="34"/>
  <c r="Q1516" i="34"/>
  <c r="U1516" i="34"/>
  <c r="A1516" i="34"/>
  <c r="O1511" i="34"/>
  <c r="W1511" i="34"/>
  <c r="P1511" i="34"/>
  <c r="Q1511" i="34"/>
  <c r="U1511" i="34"/>
  <c r="Z1511" i="34"/>
  <c r="A1511" i="34"/>
  <c r="O1515" i="34"/>
  <c r="W1515" i="34"/>
  <c r="P1515" i="34"/>
  <c r="Q1515" i="34"/>
  <c r="U1515" i="34"/>
  <c r="Z1515" i="34"/>
  <c r="A1515" i="34"/>
  <c r="O1519" i="34"/>
  <c r="W1519" i="34"/>
  <c r="P1519" i="34"/>
  <c r="Q1519" i="34"/>
  <c r="U1519" i="34"/>
  <c r="Z1519" i="34"/>
  <c r="A1519" i="34"/>
  <c r="O1523" i="34"/>
  <c r="W1523" i="34"/>
  <c r="P1523" i="34"/>
  <c r="Q1523" i="34"/>
  <c r="U1523" i="34"/>
  <c r="Z1523" i="34"/>
  <c r="A1523" i="34"/>
  <c r="Q1497" i="34"/>
  <c r="U1497" i="34"/>
  <c r="Z1497" i="34"/>
  <c r="O1497" i="34"/>
  <c r="W1497" i="34"/>
  <c r="P1497" i="34"/>
  <c r="A1497" i="34"/>
  <c r="Q1501" i="34"/>
  <c r="U1501" i="34"/>
  <c r="Z1501" i="34"/>
  <c r="O1501" i="34"/>
  <c r="W1501" i="34"/>
  <c r="P1501" i="34"/>
  <c r="A1501" i="34"/>
  <c r="Q1505" i="34"/>
  <c r="U1505" i="34"/>
  <c r="Z1505" i="34"/>
  <c r="O1505" i="34"/>
  <c r="W1505" i="34"/>
  <c r="P1505" i="34"/>
  <c r="A1505" i="34"/>
  <c r="Q1509" i="34"/>
  <c r="U1509" i="34"/>
  <c r="Z1509" i="34"/>
  <c r="O1509" i="34"/>
  <c r="W1509" i="34"/>
  <c r="P1509" i="34"/>
  <c r="A1509" i="34"/>
  <c r="O1483" i="34"/>
  <c r="W1483" i="34"/>
  <c r="P1483" i="34"/>
  <c r="Q1483" i="34"/>
  <c r="U1483" i="34"/>
  <c r="Z1483" i="34"/>
  <c r="A1483" i="34"/>
  <c r="O1487" i="34"/>
  <c r="W1487" i="34"/>
  <c r="P1487" i="34"/>
  <c r="Q1487" i="34"/>
  <c r="U1487" i="34"/>
  <c r="Z1487" i="34"/>
  <c r="A1487" i="34"/>
  <c r="O1491" i="34"/>
  <c r="W1491" i="34"/>
  <c r="P1491" i="34"/>
  <c r="Q1491" i="34"/>
  <c r="U1491" i="34"/>
  <c r="Z1491" i="34"/>
  <c r="A1491" i="34"/>
  <c r="Z1512" i="34"/>
  <c r="O1512" i="34"/>
  <c r="W1512" i="34"/>
  <c r="P1512" i="34"/>
  <c r="Q1512" i="34"/>
  <c r="U1512" i="34"/>
  <c r="A1512" i="34"/>
  <c r="P1510" i="34"/>
  <c r="Q1510" i="34"/>
  <c r="U1510" i="34"/>
  <c r="Z1510" i="34"/>
  <c r="O1510" i="34"/>
  <c r="W1510" i="34"/>
  <c r="A1510" i="34"/>
  <c r="P1514" i="34"/>
  <c r="Q1514" i="34"/>
  <c r="U1514" i="34"/>
  <c r="Z1514" i="34"/>
  <c r="O1514" i="34"/>
  <c r="W1514" i="34"/>
  <c r="A1514" i="34"/>
  <c r="P1518" i="34"/>
  <c r="Q1518" i="34"/>
  <c r="U1518" i="34"/>
  <c r="Z1518" i="34"/>
  <c r="O1518" i="34"/>
  <c r="W1518" i="34"/>
  <c r="A1518" i="34"/>
  <c r="P1522" i="34"/>
  <c r="Q1522" i="34"/>
  <c r="U1522" i="34"/>
  <c r="Z1522" i="34"/>
  <c r="O1522" i="34"/>
  <c r="W1522" i="34"/>
  <c r="A1522" i="34"/>
  <c r="Z1496" i="34"/>
  <c r="O1496" i="34"/>
  <c r="W1496" i="34"/>
  <c r="P1496" i="34"/>
  <c r="Q1496" i="34"/>
  <c r="U1496" i="34"/>
  <c r="A1496" i="34"/>
  <c r="Z1500" i="34"/>
  <c r="O1500" i="34"/>
  <c r="W1500" i="34"/>
  <c r="P1500" i="34"/>
  <c r="Q1500" i="34"/>
  <c r="U1500" i="34"/>
  <c r="A1500" i="34"/>
  <c r="Z1504" i="34"/>
  <c r="O1504" i="34"/>
  <c r="W1504" i="34"/>
  <c r="P1504" i="34"/>
  <c r="Q1504" i="34"/>
  <c r="U1504" i="34"/>
  <c r="A1504" i="34"/>
  <c r="Z1508" i="34"/>
  <c r="O1508" i="34"/>
  <c r="W1508" i="34"/>
  <c r="P1508" i="34"/>
  <c r="Q1508" i="34"/>
  <c r="U1508" i="34"/>
  <c r="A1508" i="34"/>
  <c r="P1482" i="34"/>
  <c r="Q1482" i="34"/>
  <c r="U1482" i="34"/>
  <c r="Z1482" i="34"/>
  <c r="O1482" i="34"/>
  <c r="W1482" i="34"/>
  <c r="A1482" i="34"/>
  <c r="P1486" i="34"/>
  <c r="Q1486" i="34"/>
  <c r="U1486" i="34"/>
  <c r="Z1486" i="34"/>
  <c r="O1486" i="34"/>
  <c r="W1486" i="34"/>
  <c r="A1486" i="34"/>
  <c r="P1490" i="34"/>
  <c r="Q1490" i="34"/>
  <c r="U1490" i="34"/>
  <c r="Z1490" i="34"/>
  <c r="O1490" i="34"/>
  <c r="W1490" i="34"/>
  <c r="A1490" i="34"/>
  <c r="P1494" i="34"/>
  <c r="Q1494" i="34"/>
  <c r="U1494" i="34"/>
  <c r="Z1494" i="34"/>
  <c r="O1494" i="34"/>
  <c r="W1494" i="34"/>
  <c r="A1494" i="34"/>
  <c r="Q1513" i="34"/>
  <c r="U1513" i="34"/>
  <c r="Z1513" i="34"/>
  <c r="O1513" i="34"/>
  <c r="W1513" i="34"/>
  <c r="P1513" i="34"/>
  <c r="A1513" i="34"/>
  <c r="Q1517" i="34"/>
  <c r="U1517" i="34"/>
  <c r="Z1517" i="34"/>
  <c r="O1517" i="34"/>
  <c r="W1517" i="34"/>
  <c r="P1517" i="34"/>
  <c r="A1517" i="34"/>
  <c r="Q1521" i="34"/>
  <c r="U1521" i="34"/>
  <c r="Z1521" i="34"/>
  <c r="O1521" i="34"/>
  <c r="W1521" i="34"/>
  <c r="P1521" i="34"/>
  <c r="A1521" i="34"/>
  <c r="O1495" i="34"/>
  <c r="W1495" i="34"/>
  <c r="P1495" i="34"/>
  <c r="Q1495" i="34"/>
  <c r="U1495" i="34"/>
  <c r="Z1495" i="34"/>
  <c r="A1495" i="34"/>
  <c r="O1499" i="34"/>
  <c r="W1499" i="34"/>
  <c r="P1499" i="34"/>
  <c r="Q1499" i="34"/>
  <c r="U1499" i="34"/>
  <c r="Z1499" i="34"/>
  <c r="A1499" i="34"/>
  <c r="O1503" i="34"/>
  <c r="W1503" i="34"/>
  <c r="P1503" i="34"/>
  <c r="Q1503" i="34"/>
  <c r="U1503" i="34"/>
  <c r="Z1503" i="34"/>
  <c r="A1503" i="34"/>
  <c r="O1507" i="34"/>
  <c r="W1507" i="34"/>
  <c r="P1507" i="34"/>
  <c r="Q1507" i="34"/>
  <c r="U1507" i="34"/>
  <c r="Z1507" i="34"/>
  <c r="A1507" i="34"/>
  <c r="Q1485" i="34"/>
  <c r="U1485" i="34"/>
  <c r="Z1485" i="34"/>
  <c r="O1485" i="34"/>
  <c r="W1485" i="34"/>
  <c r="P1485" i="34"/>
  <c r="A1485" i="34"/>
  <c r="Q1489" i="34"/>
  <c r="U1489" i="34"/>
  <c r="Z1489" i="34"/>
  <c r="O1489" i="34"/>
  <c r="W1489" i="34"/>
  <c r="P1489" i="34"/>
  <c r="A1489" i="34"/>
  <c r="Q1493" i="34"/>
  <c r="U1493" i="34"/>
  <c r="Z1493" i="34"/>
  <c r="O1493" i="34"/>
  <c r="W1493" i="34"/>
  <c r="P1493" i="34"/>
  <c r="A1493" i="34"/>
  <c r="Z1520" i="34"/>
  <c r="O1520" i="34"/>
  <c r="W1520" i="34"/>
  <c r="P1520" i="34"/>
  <c r="Q1520" i="34"/>
  <c r="U1520" i="34"/>
  <c r="A1520" i="34"/>
  <c r="Z1524" i="34"/>
  <c r="O1524" i="34"/>
  <c r="W1524" i="34"/>
  <c r="P1524" i="34"/>
  <c r="Q1524" i="34"/>
  <c r="U1524" i="34"/>
  <c r="A1524" i="34"/>
  <c r="P1498" i="34"/>
  <c r="Q1498" i="34"/>
  <c r="U1498" i="34"/>
  <c r="Z1498" i="34"/>
  <c r="O1498" i="34"/>
  <c r="W1498" i="34"/>
  <c r="A1498" i="34"/>
  <c r="P1502" i="34"/>
  <c r="Q1502" i="34"/>
  <c r="U1502" i="34"/>
  <c r="Z1502" i="34"/>
  <c r="O1502" i="34"/>
  <c r="W1502" i="34"/>
  <c r="A1502" i="34"/>
  <c r="P1506" i="34"/>
  <c r="Q1506" i="34"/>
  <c r="U1506" i="34"/>
  <c r="Z1506" i="34"/>
  <c r="O1506" i="34"/>
  <c r="W1506" i="34"/>
  <c r="A1506" i="34"/>
  <c r="Z1484" i="34"/>
  <c r="O1484" i="34"/>
  <c r="W1484" i="34"/>
  <c r="P1484" i="34"/>
  <c r="Q1484" i="34"/>
  <c r="U1484" i="34"/>
  <c r="A1484" i="34"/>
  <c r="Z1488" i="34"/>
  <c r="O1488" i="34"/>
  <c r="W1488" i="34"/>
  <c r="P1488" i="34"/>
  <c r="Q1488" i="34"/>
  <c r="U1488" i="34"/>
  <c r="A1488" i="34"/>
  <c r="Z1492" i="34"/>
  <c r="O1492" i="34"/>
  <c r="W1492" i="34"/>
  <c r="P1492" i="34"/>
  <c r="Q1492" i="34"/>
  <c r="U1492" i="34"/>
  <c r="A1492" i="34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Z1528" i="34" l="1"/>
  <c r="O1528" i="34"/>
  <c r="W1528" i="34"/>
  <c r="P1528" i="34"/>
  <c r="Q1528" i="34"/>
  <c r="U1528" i="34"/>
  <c r="A1528" i="34"/>
  <c r="Z1532" i="34"/>
  <c r="O1532" i="34"/>
  <c r="W1532" i="34"/>
  <c r="P1532" i="34"/>
  <c r="Q1532" i="34"/>
  <c r="U1532" i="34"/>
  <c r="A1532" i="34"/>
  <c r="Z1536" i="34"/>
  <c r="O1536" i="34"/>
  <c r="W1536" i="34"/>
  <c r="P1536" i="34"/>
  <c r="Q1536" i="34"/>
  <c r="U1536" i="34"/>
  <c r="A1536" i="34"/>
  <c r="O1527" i="34"/>
  <c r="W1527" i="34"/>
  <c r="P1527" i="34"/>
  <c r="Q1527" i="34"/>
  <c r="U1527" i="34"/>
  <c r="Z1527" i="34"/>
  <c r="A1527" i="34"/>
  <c r="O1531" i="34"/>
  <c r="W1531" i="34"/>
  <c r="P1531" i="34"/>
  <c r="Q1531" i="34"/>
  <c r="U1531" i="34"/>
  <c r="Z1531" i="34"/>
  <c r="A1531" i="34"/>
  <c r="O1535" i="34"/>
  <c r="W1535" i="34"/>
  <c r="P1535" i="34"/>
  <c r="Q1535" i="34"/>
  <c r="U1535" i="34"/>
  <c r="Z1535" i="34"/>
  <c r="A1535" i="34"/>
  <c r="Q1545" i="34"/>
  <c r="U1545" i="34"/>
  <c r="Z1545" i="34"/>
  <c r="O1545" i="34"/>
  <c r="W1545" i="34"/>
  <c r="P1545" i="34"/>
  <c r="A1545" i="34"/>
  <c r="Z1540" i="34"/>
  <c r="O1540" i="34"/>
  <c r="W1540" i="34"/>
  <c r="P1540" i="34"/>
  <c r="Q1540" i="34"/>
  <c r="U1540" i="34"/>
  <c r="A1540" i="34"/>
  <c r="Z1544" i="34"/>
  <c r="O1544" i="34"/>
  <c r="W1544" i="34"/>
  <c r="P1544" i="34"/>
  <c r="Q1544" i="34"/>
  <c r="U1544" i="34"/>
  <c r="A1544" i="34"/>
  <c r="O1539" i="34"/>
  <c r="W1539" i="34"/>
  <c r="P1539" i="34"/>
  <c r="Q1539" i="34"/>
  <c r="U1539" i="34"/>
  <c r="Z1539" i="34"/>
  <c r="A1539" i="34"/>
  <c r="O1543" i="34"/>
  <c r="W1543" i="34"/>
  <c r="P1543" i="34"/>
  <c r="Q1543" i="34"/>
  <c r="U1543" i="34"/>
  <c r="Z1543" i="34"/>
  <c r="A1543" i="34"/>
  <c r="P1526" i="34"/>
  <c r="Q1526" i="34"/>
  <c r="U1526" i="34"/>
  <c r="Z1526" i="34"/>
  <c r="O1526" i="34"/>
  <c r="W1526" i="34"/>
  <c r="A1526" i="34"/>
  <c r="P1530" i="34"/>
  <c r="Q1530" i="34"/>
  <c r="U1530" i="34"/>
  <c r="Z1530" i="34"/>
  <c r="O1530" i="34"/>
  <c r="W1530" i="34"/>
  <c r="A1530" i="34"/>
  <c r="P1534" i="34"/>
  <c r="Q1534" i="34"/>
  <c r="U1534" i="34"/>
  <c r="Z1534" i="34"/>
  <c r="O1534" i="34"/>
  <c r="W1534" i="34"/>
  <c r="A1534" i="34"/>
  <c r="P1538" i="34"/>
  <c r="Q1538" i="34"/>
  <c r="U1538" i="34"/>
  <c r="Z1538" i="34"/>
  <c r="O1538" i="34"/>
  <c r="W1538" i="34"/>
  <c r="A1538" i="34"/>
  <c r="Q1541" i="34"/>
  <c r="U1541" i="34"/>
  <c r="Z1541" i="34"/>
  <c r="O1541" i="34"/>
  <c r="W1541" i="34"/>
  <c r="P1541" i="34"/>
  <c r="A1541" i="34"/>
  <c r="P1542" i="34"/>
  <c r="Q1542" i="34"/>
  <c r="U1542" i="34"/>
  <c r="Z1542" i="34"/>
  <c r="O1542" i="34"/>
  <c r="W1542" i="34"/>
  <c r="A1542" i="34"/>
  <c r="Q1525" i="34"/>
  <c r="U1525" i="34"/>
  <c r="Z1525" i="34"/>
  <c r="O1525" i="34"/>
  <c r="W1525" i="34"/>
  <c r="P1525" i="34"/>
  <c r="A1525" i="34"/>
  <c r="Q1529" i="34"/>
  <c r="U1529" i="34"/>
  <c r="Z1529" i="34"/>
  <c r="O1529" i="34"/>
  <c r="W1529" i="34"/>
  <c r="P1529" i="34"/>
  <c r="A1529" i="34"/>
  <c r="Q1533" i="34"/>
  <c r="U1533" i="34"/>
  <c r="Z1533" i="34"/>
  <c r="O1533" i="34"/>
  <c r="W1533" i="34"/>
  <c r="P1533" i="34"/>
  <c r="A1533" i="34"/>
  <c r="Q1537" i="34"/>
  <c r="U1537" i="34"/>
  <c r="Z1537" i="34"/>
  <c r="O1537" i="34"/>
  <c r="W1537" i="34"/>
  <c r="P1537" i="34"/>
  <c r="A1537" i="34"/>
  <c r="C1555" i="34"/>
  <c r="B1555" i="34" s="1"/>
  <c r="AB1554" i="34"/>
  <c r="K1554" i="34"/>
  <c r="C1554" i="34"/>
  <c r="B1554" i="34" s="1"/>
  <c r="K1547" i="34"/>
  <c r="K1548" i="34"/>
  <c r="K1549" i="34"/>
  <c r="K1550" i="34"/>
  <c r="K1551" i="34"/>
  <c r="K1552" i="34"/>
  <c r="K1546" i="34"/>
  <c r="AB1552" i="34"/>
  <c r="C1552" i="34"/>
  <c r="B1552" i="34" s="1"/>
  <c r="AB1551" i="34"/>
  <c r="C1551" i="34"/>
  <c r="B1551" i="34" s="1"/>
  <c r="AB1550" i="34"/>
  <c r="C1550" i="34"/>
  <c r="B1550" i="34" s="1"/>
  <c r="AB1549" i="34"/>
  <c r="C1549" i="34"/>
  <c r="B1549" i="34" s="1"/>
  <c r="AB1548" i="34"/>
  <c r="C1548" i="34"/>
  <c r="B1548" i="34" s="1"/>
  <c r="AB1547" i="34"/>
  <c r="C1547" i="34"/>
  <c r="B1547" i="34" s="1"/>
  <c r="AB1546" i="34"/>
  <c r="C1546" i="34"/>
  <c r="B1546" i="34" s="1"/>
  <c r="C2646" i="34"/>
  <c r="B2646" i="34" s="1"/>
  <c r="K2645" i="34"/>
  <c r="C2645" i="34"/>
  <c r="B2645" i="34" s="1"/>
  <c r="P1546" i="34" l="1"/>
  <c r="Q1546" i="34"/>
  <c r="U1546" i="34"/>
  <c r="Z1546" i="34"/>
  <c r="O1546" i="34"/>
  <c r="W1546" i="34"/>
  <c r="A1546" i="34"/>
  <c r="Z1548" i="34"/>
  <c r="O1548" i="34"/>
  <c r="W1548" i="34"/>
  <c r="P1548" i="34"/>
  <c r="Q1548" i="34"/>
  <c r="U1548" i="34"/>
  <c r="A1548" i="34"/>
  <c r="P1550" i="34"/>
  <c r="Q1550" i="34"/>
  <c r="U1550" i="34"/>
  <c r="Z1550" i="34"/>
  <c r="O1550" i="34"/>
  <c r="W1550" i="34"/>
  <c r="A1550" i="34"/>
  <c r="Z1552" i="34"/>
  <c r="O1552" i="34"/>
  <c r="W1552" i="34"/>
  <c r="P1552" i="34"/>
  <c r="Q1552" i="34"/>
  <c r="U1552" i="34"/>
  <c r="A1552" i="34"/>
  <c r="O1555" i="34"/>
  <c r="W1555" i="34"/>
  <c r="P1555" i="34"/>
  <c r="Q1555" i="34"/>
  <c r="U1555" i="34"/>
  <c r="Z1555" i="34"/>
  <c r="A1555" i="34"/>
  <c r="P1554" i="34"/>
  <c r="Q1554" i="34"/>
  <c r="U1554" i="34"/>
  <c r="Z1554" i="34"/>
  <c r="O1554" i="34"/>
  <c r="W1554" i="34"/>
  <c r="A1554" i="34"/>
  <c r="O1547" i="34"/>
  <c r="W1547" i="34"/>
  <c r="P1547" i="34"/>
  <c r="Q1547" i="34"/>
  <c r="U1547" i="34"/>
  <c r="Z1547" i="34"/>
  <c r="A1547" i="34"/>
  <c r="Q1549" i="34"/>
  <c r="U1549" i="34"/>
  <c r="Z1549" i="34"/>
  <c r="O1549" i="34"/>
  <c r="W1549" i="34"/>
  <c r="P1549" i="34"/>
  <c r="A1549" i="34"/>
  <c r="O1551" i="34"/>
  <c r="W1551" i="34"/>
  <c r="P1551" i="34"/>
  <c r="Q1551" i="34"/>
  <c r="U1551" i="34"/>
  <c r="Z1551" i="34"/>
  <c r="A1551" i="34"/>
  <c r="Z2645" i="34"/>
  <c r="O2645" i="34"/>
  <c r="W2645" i="34"/>
  <c r="P2645" i="34"/>
  <c r="Q2645" i="34"/>
  <c r="U2645" i="34"/>
  <c r="A2645" i="34"/>
  <c r="Q2646" i="34"/>
  <c r="U2646" i="34"/>
  <c r="Z2646" i="34"/>
  <c r="O2646" i="34"/>
  <c r="W2646" i="34"/>
  <c r="P2646" i="34"/>
  <c r="A2646" i="34"/>
  <c r="K518" i="34"/>
  <c r="K517" i="34"/>
  <c r="K506" i="34"/>
  <c r="K505" i="34"/>
  <c r="K492" i="34"/>
  <c r="K491" i="34"/>
  <c r="K482" i="34"/>
  <c r="K481" i="34"/>
  <c r="K438" i="34"/>
  <c r="K437" i="34"/>
  <c r="K428" i="34"/>
  <c r="K427" i="34"/>
  <c r="C518" i="34"/>
  <c r="B518" i="34" s="1"/>
  <c r="C517" i="34"/>
  <c r="B517" i="34" s="1"/>
  <c r="C506" i="34"/>
  <c r="B506" i="34" s="1"/>
  <c r="C505" i="34"/>
  <c r="B505" i="34" s="1"/>
  <c r="C492" i="34"/>
  <c r="B492" i="34" s="1"/>
  <c r="C491" i="34"/>
  <c r="B491" i="34" s="1"/>
  <c r="C482" i="34"/>
  <c r="B482" i="34" s="1"/>
  <c r="C481" i="34"/>
  <c r="B481" i="34" s="1"/>
  <c r="C438" i="34"/>
  <c r="B438" i="34" s="1"/>
  <c r="C437" i="34"/>
  <c r="B437" i="34" s="1"/>
  <c r="C428" i="34"/>
  <c r="B428" i="34" s="1"/>
  <c r="C427" i="34"/>
  <c r="B427" i="34" s="1"/>
  <c r="K516" i="34"/>
  <c r="K515" i="34"/>
  <c r="K504" i="34"/>
  <c r="K503" i="34"/>
  <c r="K490" i="34"/>
  <c r="K489" i="34"/>
  <c r="C516" i="34"/>
  <c r="B516" i="34" s="1"/>
  <c r="C515" i="34"/>
  <c r="B515" i="34" s="1"/>
  <c r="C504" i="34"/>
  <c r="B504" i="34" s="1"/>
  <c r="C503" i="34"/>
  <c r="B503" i="34" s="1"/>
  <c r="C490" i="34"/>
  <c r="B490" i="34" s="1"/>
  <c r="C489" i="34"/>
  <c r="B489" i="34" s="1"/>
  <c r="Q427" i="34" l="1"/>
  <c r="U427" i="34"/>
  <c r="Z427" i="34"/>
  <c r="O427" i="34"/>
  <c r="W427" i="34"/>
  <c r="P427" i="34"/>
  <c r="A427" i="34"/>
  <c r="Q481" i="34"/>
  <c r="U481" i="34"/>
  <c r="Z481" i="34"/>
  <c r="O481" i="34"/>
  <c r="W481" i="34"/>
  <c r="P481" i="34"/>
  <c r="A481" i="34"/>
  <c r="Z490" i="34"/>
  <c r="O490" i="34"/>
  <c r="W490" i="34"/>
  <c r="P490" i="34"/>
  <c r="Q490" i="34"/>
  <c r="U490" i="34"/>
  <c r="A490" i="34"/>
  <c r="Z516" i="34"/>
  <c r="P516" i="34"/>
  <c r="Q516" i="34"/>
  <c r="U516" i="34"/>
  <c r="W516" i="34"/>
  <c r="O516" i="34"/>
  <c r="A516" i="34"/>
  <c r="P428" i="34"/>
  <c r="Q428" i="34"/>
  <c r="U428" i="34"/>
  <c r="Z428" i="34"/>
  <c r="O428" i="34"/>
  <c r="W428" i="34"/>
  <c r="A428" i="34"/>
  <c r="P482" i="34"/>
  <c r="Q482" i="34"/>
  <c r="U482" i="34"/>
  <c r="Z482" i="34"/>
  <c r="O482" i="34"/>
  <c r="W482" i="34"/>
  <c r="A482" i="34"/>
  <c r="P506" i="34"/>
  <c r="Q506" i="34"/>
  <c r="U506" i="34"/>
  <c r="Z506" i="34"/>
  <c r="O506" i="34"/>
  <c r="W506" i="34"/>
  <c r="A506" i="34"/>
  <c r="Q503" i="34"/>
  <c r="U503" i="34"/>
  <c r="Z503" i="34"/>
  <c r="O503" i="34"/>
  <c r="W503" i="34"/>
  <c r="P503" i="34"/>
  <c r="A503" i="34"/>
  <c r="O437" i="34"/>
  <c r="W437" i="34"/>
  <c r="P437" i="34"/>
  <c r="Q437" i="34"/>
  <c r="U437" i="34"/>
  <c r="Z437" i="34"/>
  <c r="A437" i="34"/>
  <c r="O491" i="34"/>
  <c r="W491" i="34"/>
  <c r="P491" i="34"/>
  <c r="Q491" i="34"/>
  <c r="U491" i="34"/>
  <c r="Z491" i="34"/>
  <c r="A491" i="34"/>
  <c r="O517" i="34"/>
  <c r="W517" i="34"/>
  <c r="P517" i="34"/>
  <c r="Q517" i="34"/>
  <c r="U517" i="34"/>
  <c r="Z517" i="34"/>
  <c r="A517" i="34"/>
  <c r="O489" i="34"/>
  <c r="W489" i="34"/>
  <c r="P489" i="34"/>
  <c r="Q489" i="34"/>
  <c r="U489" i="34"/>
  <c r="Z489" i="34"/>
  <c r="A489" i="34"/>
  <c r="P504" i="34"/>
  <c r="Q504" i="34"/>
  <c r="U504" i="34"/>
  <c r="Z504" i="34"/>
  <c r="O504" i="34"/>
  <c r="W504" i="34"/>
  <c r="A504" i="34"/>
  <c r="Z438" i="34"/>
  <c r="O438" i="34"/>
  <c r="W438" i="34"/>
  <c r="P438" i="34"/>
  <c r="Q438" i="34"/>
  <c r="U438" i="34"/>
  <c r="A438" i="34"/>
  <c r="Z492" i="34"/>
  <c r="O492" i="34"/>
  <c r="W492" i="34"/>
  <c r="P492" i="34"/>
  <c r="Q492" i="34"/>
  <c r="U492" i="34"/>
  <c r="A492" i="34"/>
  <c r="Z518" i="34"/>
  <c r="O518" i="34"/>
  <c r="W518" i="34"/>
  <c r="P518" i="34"/>
  <c r="Q518" i="34"/>
  <c r="U518" i="34"/>
  <c r="A518" i="34"/>
  <c r="O515" i="34"/>
  <c r="W515" i="34"/>
  <c r="Q515" i="34"/>
  <c r="U515" i="34"/>
  <c r="Z515" i="34"/>
  <c r="P515" i="34"/>
  <c r="A515" i="34"/>
  <c r="Q505" i="34"/>
  <c r="U505" i="34"/>
  <c r="Z505" i="34"/>
  <c r="O505" i="34"/>
  <c r="W505" i="34"/>
  <c r="P505" i="34"/>
  <c r="A505" i="34"/>
  <c r="K1469" i="34"/>
  <c r="K1470" i="34"/>
  <c r="K1471" i="34"/>
  <c r="K1472" i="34"/>
  <c r="K1473" i="34"/>
  <c r="K1474" i="34"/>
  <c r="K1475" i="34"/>
  <c r="K1476" i="34"/>
  <c r="K1468" i="34"/>
  <c r="AB1470" i="34"/>
  <c r="C1470" i="34"/>
  <c r="B1470" i="34" s="1"/>
  <c r="AB1469" i="34"/>
  <c r="C1469" i="34"/>
  <c r="B1469" i="34" s="1"/>
  <c r="AB1468" i="34"/>
  <c r="C1468" i="34"/>
  <c r="B1468" i="34" s="1"/>
  <c r="AB1473" i="34"/>
  <c r="C1473" i="34"/>
  <c r="B1473" i="34" s="1"/>
  <c r="AB1472" i="34"/>
  <c r="C1472" i="34"/>
  <c r="B1472" i="34" s="1"/>
  <c r="AB1471" i="34"/>
  <c r="C1471" i="34"/>
  <c r="B1471" i="34" s="1"/>
  <c r="AB1474" i="34"/>
  <c r="C1474" i="34"/>
  <c r="B1474" i="34" s="1"/>
  <c r="AB1475" i="34"/>
  <c r="C1475" i="34"/>
  <c r="B1475" i="34" s="1"/>
  <c r="K1457" i="34"/>
  <c r="K1458" i="34"/>
  <c r="K1459" i="34"/>
  <c r="K1460" i="34"/>
  <c r="K1461" i="34"/>
  <c r="K1462" i="34"/>
  <c r="K1463" i="34"/>
  <c r="K1464" i="34"/>
  <c r="K1465" i="34"/>
  <c r="K1466" i="34"/>
  <c r="K1456" i="34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57" i="34"/>
  <c r="C1457" i="34"/>
  <c r="B1457" i="34" s="1"/>
  <c r="AB1456" i="34"/>
  <c r="C1456" i="34"/>
  <c r="B1456" i="34" s="1"/>
  <c r="AB1466" i="34"/>
  <c r="C1466" i="34"/>
  <c r="B1466" i="34" s="1"/>
  <c r="AB1465" i="34"/>
  <c r="C1465" i="34"/>
  <c r="B1465" i="34" s="1"/>
  <c r="AB1464" i="34"/>
  <c r="C1464" i="34"/>
  <c r="B1464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D193" i="60"/>
  <c r="N157" i="60"/>
  <c r="N158" i="60"/>
  <c r="N159" i="60"/>
  <c r="N160" i="60"/>
  <c r="N161" i="60"/>
  <c r="N162" i="60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P3693" i="34" l="1"/>
  <c r="Q3693" i="34"/>
  <c r="U3693" i="34"/>
  <c r="Z3693" i="34"/>
  <c r="O3693" i="34"/>
  <c r="W3693" i="34"/>
  <c r="A3693" i="34"/>
  <c r="Z3695" i="34"/>
  <c r="O3695" i="34"/>
  <c r="W3695" i="34"/>
  <c r="P3695" i="34"/>
  <c r="Q3695" i="34"/>
  <c r="U3695" i="34"/>
  <c r="A3695" i="34"/>
  <c r="Z3699" i="34"/>
  <c r="O3699" i="34"/>
  <c r="W3699" i="34"/>
  <c r="P3699" i="34"/>
  <c r="Q3699" i="34"/>
  <c r="U3699" i="34"/>
  <c r="A3699" i="34"/>
  <c r="Z3723" i="34"/>
  <c r="O3723" i="34"/>
  <c r="W3723" i="34"/>
  <c r="P3723" i="34"/>
  <c r="Q3723" i="34"/>
  <c r="U3723" i="34"/>
  <c r="A3723" i="34"/>
  <c r="Z3679" i="34"/>
  <c r="O3679" i="34"/>
  <c r="W3679" i="34"/>
  <c r="P3679" i="34"/>
  <c r="Q3679" i="34"/>
  <c r="U3679" i="34"/>
  <c r="A3679" i="34"/>
  <c r="Z3383" i="34"/>
  <c r="O3383" i="34"/>
  <c r="W3383" i="34"/>
  <c r="P3383" i="34"/>
  <c r="Q3383" i="34"/>
  <c r="U3383" i="34"/>
  <c r="A3383" i="34"/>
  <c r="P3385" i="34"/>
  <c r="Q3385" i="34"/>
  <c r="U3385" i="34"/>
  <c r="Z3385" i="34"/>
  <c r="O3385" i="34"/>
  <c r="W3385" i="34"/>
  <c r="A3385" i="34"/>
  <c r="Z3387" i="34"/>
  <c r="O3387" i="34"/>
  <c r="W3387" i="34"/>
  <c r="P3387" i="34"/>
  <c r="Q3387" i="34"/>
  <c r="U3387" i="34"/>
  <c r="A3387" i="34"/>
  <c r="P3389" i="34"/>
  <c r="Q3389" i="34"/>
  <c r="U3389" i="34"/>
  <c r="Z3389" i="34"/>
  <c r="O3389" i="34"/>
  <c r="W3389" i="34"/>
  <c r="A3389" i="34"/>
  <c r="Z3391" i="34"/>
  <c r="O3391" i="34"/>
  <c r="W3391" i="34"/>
  <c r="P3391" i="34"/>
  <c r="Q3391" i="34"/>
  <c r="U3391" i="34"/>
  <c r="A3391" i="34"/>
  <c r="P3393" i="34"/>
  <c r="Q3393" i="34"/>
  <c r="U3393" i="34"/>
  <c r="Z3393" i="34"/>
  <c r="O3393" i="34"/>
  <c r="W3393" i="34"/>
  <c r="A3393" i="34"/>
  <c r="Z3395" i="34"/>
  <c r="O3395" i="34"/>
  <c r="W3395" i="34"/>
  <c r="P3395" i="34"/>
  <c r="Q3395" i="34"/>
  <c r="U3395" i="34"/>
  <c r="A3395" i="34"/>
  <c r="P3397" i="34"/>
  <c r="Q3397" i="34"/>
  <c r="U3397" i="34"/>
  <c r="Z3397" i="34"/>
  <c r="O3397" i="34"/>
  <c r="W3397" i="34"/>
  <c r="A3397" i="34"/>
  <c r="Z3399" i="34"/>
  <c r="O3399" i="34"/>
  <c r="W3399" i="34"/>
  <c r="P3399" i="34"/>
  <c r="Q3399" i="34"/>
  <c r="U3399" i="34"/>
  <c r="A3399" i="34"/>
  <c r="P3401" i="34"/>
  <c r="Q3401" i="34"/>
  <c r="U3401" i="34"/>
  <c r="Z3401" i="34"/>
  <c r="O3401" i="34"/>
  <c r="W3401" i="34"/>
  <c r="A3401" i="34"/>
  <c r="Z3403" i="34"/>
  <c r="O3403" i="34"/>
  <c r="W3403" i="34"/>
  <c r="P3403" i="34"/>
  <c r="Q3403" i="34"/>
  <c r="U3403" i="34"/>
  <c r="A3403" i="34"/>
  <c r="P3405" i="34"/>
  <c r="Q3405" i="34"/>
  <c r="U3405" i="34"/>
  <c r="Z3405" i="34"/>
  <c r="O3405" i="34"/>
  <c r="W3405" i="34"/>
  <c r="A3405" i="34"/>
  <c r="Z3407" i="34"/>
  <c r="O3407" i="34"/>
  <c r="W3407" i="34"/>
  <c r="P3407" i="34"/>
  <c r="Q3407" i="34"/>
  <c r="U3407" i="34"/>
  <c r="A3407" i="34"/>
  <c r="P3409" i="34"/>
  <c r="Q3409" i="34"/>
  <c r="U3409" i="34"/>
  <c r="Z3409" i="34"/>
  <c r="O3409" i="34"/>
  <c r="W3409" i="34"/>
  <c r="A3409" i="34"/>
  <c r="Z3411" i="34"/>
  <c r="O3411" i="34"/>
  <c r="W3411" i="34"/>
  <c r="P3411" i="34"/>
  <c r="Q3411" i="34"/>
  <c r="U3411" i="34"/>
  <c r="A3411" i="34"/>
  <c r="P3413" i="34"/>
  <c r="Q3413" i="34"/>
  <c r="U3413" i="34"/>
  <c r="Z3413" i="34"/>
  <c r="O3413" i="34"/>
  <c r="W3413" i="34"/>
  <c r="A3413" i="34"/>
  <c r="Z3415" i="34"/>
  <c r="O3415" i="34"/>
  <c r="W3415" i="34"/>
  <c r="P3415" i="34"/>
  <c r="Q3415" i="34"/>
  <c r="U3415" i="34"/>
  <c r="A3415" i="34"/>
  <c r="P3417" i="34"/>
  <c r="Q3417" i="34"/>
  <c r="U3417" i="34"/>
  <c r="Z3417" i="34"/>
  <c r="O3417" i="34"/>
  <c r="W3417" i="34"/>
  <c r="A3417" i="34"/>
  <c r="Z3419" i="34"/>
  <c r="O3419" i="34"/>
  <c r="W3419" i="34"/>
  <c r="P3419" i="34"/>
  <c r="Q3419" i="34"/>
  <c r="U3419" i="34"/>
  <c r="A3419" i="34"/>
  <c r="P3421" i="34"/>
  <c r="Q3421" i="34"/>
  <c r="U3421" i="34"/>
  <c r="Z3421" i="34"/>
  <c r="O3421" i="34"/>
  <c r="W3421" i="34"/>
  <c r="A3421" i="34"/>
  <c r="Z3423" i="34"/>
  <c r="O3423" i="34"/>
  <c r="W3423" i="34"/>
  <c r="P3423" i="34"/>
  <c r="Q3423" i="34"/>
  <c r="U3423" i="34"/>
  <c r="A3423" i="34"/>
  <c r="P3425" i="34"/>
  <c r="Q3425" i="34"/>
  <c r="U3425" i="34"/>
  <c r="Z3425" i="34"/>
  <c r="O3425" i="34"/>
  <c r="W3425" i="34"/>
  <c r="A3425" i="34"/>
  <c r="Z3339" i="34"/>
  <c r="O3339" i="34"/>
  <c r="W3339" i="34"/>
  <c r="P3339" i="34"/>
  <c r="Q3339" i="34"/>
  <c r="U3339" i="34"/>
  <c r="A3339" i="34"/>
  <c r="P3341" i="34"/>
  <c r="Q3341" i="34"/>
  <c r="U3341" i="34"/>
  <c r="Z3341" i="34"/>
  <c r="O3341" i="34"/>
  <c r="W3341" i="34"/>
  <c r="A3341" i="34"/>
  <c r="Z3343" i="34"/>
  <c r="O3343" i="34"/>
  <c r="W3343" i="34"/>
  <c r="P3343" i="34"/>
  <c r="Q3343" i="34"/>
  <c r="U3343" i="34"/>
  <c r="A3343" i="34"/>
  <c r="P3345" i="34"/>
  <c r="Q3345" i="34"/>
  <c r="U3345" i="34"/>
  <c r="Z3345" i="34"/>
  <c r="O3345" i="34"/>
  <c r="W3345" i="34"/>
  <c r="A3345" i="34"/>
  <c r="Z3347" i="34"/>
  <c r="O3347" i="34"/>
  <c r="W3347" i="34"/>
  <c r="P3347" i="34"/>
  <c r="Q3347" i="34"/>
  <c r="U3347" i="34"/>
  <c r="A3347" i="34"/>
  <c r="P3349" i="34"/>
  <c r="Q3349" i="34"/>
  <c r="U3349" i="34"/>
  <c r="Z3349" i="34"/>
  <c r="O3349" i="34"/>
  <c r="W3349" i="34"/>
  <c r="A3349" i="34"/>
  <c r="Z3351" i="34"/>
  <c r="O3351" i="34"/>
  <c r="W3351" i="34"/>
  <c r="P3351" i="34"/>
  <c r="Q3351" i="34"/>
  <c r="U3351" i="34"/>
  <c r="A3351" i="34"/>
  <c r="P3353" i="34"/>
  <c r="Q3353" i="34"/>
  <c r="U3353" i="34"/>
  <c r="Z3353" i="34"/>
  <c r="O3353" i="34"/>
  <c r="W3353" i="34"/>
  <c r="A3353" i="34"/>
  <c r="Z3355" i="34"/>
  <c r="O3355" i="34"/>
  <c r="W3355" i="34"/>
  <c r="P3355" i="34"/>
  <c r="Q3355" i="34"/>
  <c r="U3355" i="34"/>
  <c r="A3355" i="34"/>
  <c r="P3357" i="34"/>
  <c r="Q3357" i="34"/>
  <c r="U3357" i="34"/>
  <c r="Z3357" i="34"/>
  <c r="O3357" i="34"/>
  <c r="W3357" i="34"/>
  <c r="A3357" i="34"/>
  <c r="Z3359" i="34"/>
  <c r="O3359" i="34"/>
  <c r="W3359" i="34"/>
  <c r="P3359" i="34"/>
  <c r="Q3359" i="34"/>
  <c r="U3359" i="34"/>
  <c r="A3359" i="34"/>
  <c r="P3361" i="34"/>
  <c r="Q3361" i="34"/>
  <c r="U3361" i="34"/>
  <c r="Z3361" i="34"/>
  <c r="O3361" i="34"/>
  <c r="W3361" i="34"/>
  <c r="A3361" i="34"/>
  <c r="Z3363" i="34"/>
  <c r="O3363" i="34"/>
  <c r="W3363" i="34"/>
  <c r="P3363" i="34"/>
  <c r="Q3363" i="34"/>
  <c r="U3363" i="34"/>
  <c r="A3363" i="34"/>
  <c r="P3365" i="34"/>
  <c r="Q3365" i="34"/>
  <c r="U3365" i="34"/>
  <c r="Z3365" i="34"/>
  <c r="O3365" i="34"/>
  <c r="W3365" i="34"/>
  <c r="A3365" i="34"/>
  <c r="Z3367" i="34"/>
  <c r="O3367" i="34"/>
  <c r="W3367" i="34"/>
  <c r="P3367" i="34"/>
  <c r="Q3367" i="34"/>
  <c r="U3367" i="34"/>
  <c r="A3367" i="34"/>
  <c r="P3369" i="34"/>
  <c r="Q3369" i="34"/>
  <c r="U3369" i="34"/>
  <c r="Z3369" i="34"/>
  <c r="O3369" i="34"/>
  <c r="W3369" i="34"/>
  <c r="A3369" i="34"/>
  <c r="Z3371" i="34"/>
  <c r="O3371" i="34"/>
  <c r="W3371" i="34"/>
  <c r="P3371" i="34"/>
  <c r="Q3371" i="34"/>
  <c r="U3371" i="34"/>
  <c r="A3371" i="34"/>
  <c r="P3373" i="34"/>
  <c r="Q3373" i="34"/>
  <c r="U3373" i="34"/>
  <c r="Z3373" i="34"/>
  <c r="O3373" i="34"/>
  <c r="W3373" i="34"/>
  <c r="A3373" i="34"/>
  <c r="Z3375" i="34"/>
  <c r="O3375" i="34"/>
  <c r="W3375" i="34"/>
  <c r="P3375" i="34"/>
  <c r="Q3375" i="34"/>
  <c r="U3375" i="34"/>
  <c r="A3375" i="34"/>
  <c r="P3377" i="34"/>
  <c r="Q3377" i="34"/>
  <c r="U3377" i="34"/>
  <c r="Z3377" i="34"/>
  <c r="O3377" i="34"/>
  <c r="W3377" i="34"/>
  <c r="A3377" i="34"/>
  <c r="Z3379" i="34"/>
  <c r="O3379" i="34"/>
  <c r="W3379" i="34"/>
  <c r="P3379" i="34"/>
  <c r="Q3379" i="34"/>
  <c r="U3379" i="34"/>
  <c r="A3379" i="34"/>
  <c r="P3381" i="34"/>
  <c r="Q3381" i="34"/>
  <c r="U3381" i="34"/>
  <c r="Z3381" i="34"/>
  <c r="O3381" i="34"/>
  <c r="W3381" i="34"/>
  <c r="A3381" i="34"/>
  <c r="P3689" i="34"/>
  <c r="Q3689" i="34"/>
  <c r="U3689" i="34"/>
  <c r="Z3689" i="34"/>
  <c r="O3689" i="34"/>
  <c r="W3689" i="34"/>
  <c r="A3689" i="34"/>
  <c r="Z3691" i="34"/>
  <c r="O3691" i="34"/>
  <c r="W3691" i="34"/>
  <c r="P3691" i="34"/>
  <c r="Q3691" i="34"/>
  <c r="U3691" i="34"/>
  <c r="A3691" i="34"/>
  <c r="P1464" i="34"/>
  <c r="Q1464" i="34"/>
  <c r="U1464" i="34"/>
  <c r="Z1464" i="34"/>
  <c r="O1464" i="34"/>
  <c r="W1464" i="34"/>
  <c r="A1464" i="34"/>
  <c r="Z1466" i="34"/>
  <c r="O1466" i="34"/>
  <c r="W1466" i="34"/>
  <c r="P1466" i="34"/>
  <c r="Q1466" i="34"/>
  <c r="U1466" i="34"/>
  <c r="A1466" i="34"/>
  <c r="O1457" i="34"/>
  <c r="W1457" i="34"/>
  <c r="P1457" i="34"/>
  <c r="Q1457" i="34"/>
  <c r="U1457" i="34"/>
  <c r="Z1457" i="34"/>
  <c r="A1457" i="34"/>
  <c r="Q1459" i="34"/>
  <c r="U1459" i="34"/>
  <c r="Z1459" i="34"/>
  <c r="O1459" i="34"/>
  <c r="W1459" i="34"/>
  <c r="P1459" i="34"/>
  <c r="A1459" i="34"/>
  <c r="O1461" i="34"/>
  <c r="W1461" i="34"/>
  <c r="P1461" i="34"/>
  <c r="Q1461" i="34"/>
  <c r="U1461" i="34"/>
  <c r="Z1461" i="34"/>
  <c r="A1461" i="34"/>
  <c r="Q1463" i="34"/>
  <c r="U1463" i="34"/>
  <c r="Z1463" i="34"/>
  <c r="O1463" i="34"/>
  <c r="W1463" i="34"/>
  <c r="P1463" i="34"/>
  <c r="A1463" i="34"/>
  <c r="Q1475" i="34"/>
  <c r="U1475" i="34"/>
  <c r="Z1475" i="34"/>
  <c r="O1475" i="34"/>
  <c r="W1475" i="34"/>
  <c r="P1475" i="34"/>
  <c r="A1475" i="34"/>
  <c r="Q1471" i="34"/>
  <c r="U1471" i="34"/>
  <c r="Z1471" i="34"/>
  <c r="O1471" i="34"/>
  <c r="W1471" i="34"/>
  <c r="P1471" i="34"/>
  <c r="A1471" i="34"/>
  <c r="O1473" i="34"/>
  <c r="W1473" i="34"/>
  <c r="P1473" i="34"/>
  <c r="Q1473" i="34"/>
  <c r="U1473" i="34"/>
  <c r="Z1473" i="34"/>
  <c r="A1473" i="34"/>
  <c r="O1469" i="34"/>
  <c r="W1469" i="34"/>
  <c r="P1469" i="34"/>
  <c r="Q1469" i="34"/>
  <c r="U1469" i="34"/>
  <c r="Z1469" i="34"/>
  <c r="A1469" i="34"/>
  <c r="O3694" i="34"/>
  <c r="W3694" i="34"/>
  <c r="P3694" i="34"/>
  <c r="Q3694" i="34"/>
  <c r="U3694" i="34"/>
  <c r="Z3694" i="34"/>
  <c r="A3694" i="34"/>
  <c r="Q3696" i="34"/>
  <c r="U3696" i="34"/>
  <c r="Z3696" i="34"/>
  <c r="O3696" i="34"/>
  <c r="W3696" i="34"/>
  <c r="P3696" i="34"/>
  <c r="A3696" i="34"/>
  <c r="O3698" i="34"/>
  <c r="W3698" i="34"/>
  <c r="P3698" i="34"/>
  <c r="Q3698" i="34"/>
  <c r="U3698" i="34"/>
  <c r="Z3698" i="34"/>
  <c r="A3698" i="34"/>
  <c r="Q3700" i="34"/>
  <c r="U3700" i="34"/>
  <c r="Z3700" i="34"/>
  <c r="O3700" i="34"/>
  <c r="W3700" i="34"/>
  <c r="P3700" i="34"/>
  <c r="A3700" i="34"/>
  <c r="O3702" i="34"/>
  <c r="W3702" i="34"/>
  <c r="P3702" i="34"/>
  <c r="Q3702" i="34"/>
  <c r="U3702" i="34"/>
  <c r="Z3702" i="34"/>
  <c r="A3702" i="34"/>
  <c r="Q3724" i="34"/>
  <c r="U3724" i="34"/>
  <c r="Z3724" i="34"/>
  <c r="O3724" i="34"/>
  <c r="W3724" i="34"/>
  <c r="P3724" i="34"/>
  <c r="A3724" i="34"/>
  <c r="O3726" i="34"/>
  <c r="W3726" i="34"/>
  <c r="P3726" i="34"/>
  <c r="Q3726" i="34"/>
  <c r="U3726" i="34"/>
  <c r="Z3726" i="34"/>
  <c r="A3726" i="34"/>
  <c r="Q3680" i="34"/>
  <c r="U3680" i="34"/>
  <c r="Z3680" i="34"/>
  <c r="O3680" i="34"/>
  <c r="W3680" i="34"/>
  <c r="P3680" i="34"/>
  <c r="A3680" i="34"/>
  <c r="O3682" i="34"/>
  <c r="W3682" i="34"/>
  <c r="P3682" i="34"/>
  <c r="Q3682" i="34"/>
  <c r="U3682" i="34"/>
  <c r="Z3682" i="34"/>
  <c r="A3682" i="34"/>
  <c r="Q3684" i="34"/>
  <c r="U3684" i="34"/>
  <c r="Z3684" i="34"/>
  <c r="O3684" i="34"/>
  <c r="W3684" i="34"/>
  <c r="P3684" i="34"/>
  <c r="A3684" i="34"/>
  <c r="O3686" i="34"/>
  <c r="W3686" i="34"/>
  <c r="P3686" i="34"/>
  <c r="Q3686" i="34"/>
  <c r="U3686" i="34"/>
  <c r="Z3686" i="34"/>
  <c r="A3686" i="34"/>
  <c r="Q3384" i="34"/>
  <c r="U3384" i="34"/>
  <c r="Z3384" i="34"/>
  <c r="O3384" i="34"/>
  <c r="W3384" i="34"/>
  <c r="P3384" i="34"/>
  <c r="A3384" i="34"/>
  <c r="O3386" i="34"/>
  <c r="W3386" i="34"/>
  <c r="P3386" i="34"/>
  <c r="Q3386" i="34"/>
  <c r="U3386" i="34"/>
  <c r="Z3386" i="34"/>
  <c r="A3386" i="34"/>
  <c r="Q3388" i="34"/>
  <c r="U3388" i="34"/>
  <c r="Z3388" i="34"/>
  <c r="O3388" i="34"/>
  <c r="W3388" i="34"/>
  <c r="P3388" i="34"/>
  <c r="A3388" i="34"/>
  <c r="O3390" i="34"/>
  <c r="W3390" i="34"/>
  <c r="P3390" i="34"/>
  <c r="Q3390" i="34"/>
  <c r="U3390" i="34"/>
  <c r="Z3390" i="34"/>
  <c r="A3390" i="34"/>
  <c r="Q3392" i="34"/>
  <c r="U3392" i="34"/>
  <c r="Z3392" i="34"/>
  <c r="O3392" i="34"/>
  <c r="W3392" i="34"/>
  <c r="P3392" i="34"/>
  <c r="A3392" i="34"/>
  <c r="O3394" i="34"/>
  <c r="W3394" i="34"/>
  <c r="P3394" i="34"/>
  <c r="Q3394" i="34"/>
  <c r="U3394" i="34"/>
  <c r="Z3394" i="34"/>
  <c r="A3394" i="34"/>
  <c r="Q3396" i="34"/>
  <c r="U3396" i="34"/>
  <c r="Z3396" i="34"/>
  <c r="O3396" i="34"/>
  <c r="W3396" i="34"/>
  <c r="P3396" i="34"/>
  <c r="A3396" i="34"/>
  <c r="O3398" i="34"/>
  <c r="W3398" i="34"/>
  <c r="P3398" i="34"/>
  <c r="Q3398" i="34"/>
  <c r="U3398" i="34"/>
  <c r="Z3398" i="34"/>
  <c r="A3398" i="34"/>
  <c r="Q3400" i="34"/>
  <c r="U3400" i="34"/>
  <c r="Z3400" i="34"/>
  <c r="O3400" i="34"/>
  <c r="W3400" i="34"/>
  <c r="P3400" i="34"/>
  <c r="A3400" i="34"/>
  <c r="O3402" i="34"/>
  <c r="W3402" i="34"/>
  <c r="P3402" i="34"/>
  <c r="Q3402" i="34"/>
  <c r="U3402" i="34"/>
  <c r="Z3402" i="34"/>
  <c r="A3402" i="34"/>
  <c r="Q3404" i="34"/>
  <c r="U3404" i="34"/>
  <c r="Z3404" i="34"/>
  <c r="O3404" i="34"/>
  <c r="W3404" i="34"/>
  <c r="P3404" i="34"/>
  <c r="A3404" i="34"/>
  <c r="O3406" i="34"/>
  <c r="W3406" i="34"/>
  <c r="P3406" i="34"/>
  <c r="Q3406" i="34"/>
  <c r="U3406" i="34"/>
  <c r="Z3406" i="34"/>
  <c r="A3406" i="34"/>
  <c r="Q3408" i="34"/>
  <c r="U3408" i="34"/>
  <c r="Z3408" i="34"/>
  <c r="O3408" i="34"/>
  <c r="W3408" i="34"/>
  <c r="P3408" i="34"/>
  <c r="A3408" i="34"/>
  <c r="O3410" i="34"/>
  <c r="W3410" i="34"/>
  <c r="P3410" i="34"/>
  <c r="Q3410" i="34"/>
  <c r="U3410" i="34"/>
  <c r="Z3410" i="34"/>
  <c r="A3410" i="34"/>
  <c r="Q3412" i="34"/>
  <c r="U3412" i="34"/>
  <c r="Z3412" i="34"/>
  <c r="O3412" i="34"/>
  <c r="W3412" i="34"/>
  <c r="P3412" i="34"/>
  <c r="A3412" i="34"/>
  <c r="O3414" i="34"/>
  <c r="W3414" i="34"/>
  <c r="P3414" i="34"/>
  <c r="Q3414" i="34"/>
  <c r="U3414" i="34"/>
  <c r="Z3414" i="34"/>
  <c r="A3414" i="34"/>
  <c r="Q3416" i="34"/>
  <c r="U3416" i="34"/>
  <c r="Z3416" i="34"/>
  <c r="O3416" i="34"/>
  <c r="W3416" i="34"/>
  <c r="P3416" i="34"/>
  <c r="A3416" i="34"/>
  <c r="O3418" i="34"/>
  <c r="W3418" i="34"/>
  <c r="P3418" i="34"/>
  <c r="Q3418" i="34"/>
  <c r="U3418" i="34"/>
  <c r="Z3418" i="34"/>
  <c r="A3418" i="34"/>
  <c r="Q3420" i="34"/>
  <c r="U3420" i="34"/>
  <c r="Z3420" i="34"/>
  <c r="O3420" i="34"/>
  <c r="W3420" i="34"/>
  <c r="P3420" i="34"/>
  <c r="A3420" i="34"/>
  <c r="O3422" i="34"/>
  <c r="W3422" i="34"/>
  <c r="P3422" i="34"/>
  <c r="Q3422" i="34"/>
  <c r="U3422" i="34"/>
  <c r="Z3422" i="34"/>
  <c r="A3422" i="34"/>
  <c r="Q3424" i="34"/>
  <c r="U3424" i="34"/>
  <c r="Z3424" i="34"/>
  <c r="O3424" i="34"/>
  <c r="W3424" i="34"/>
  <c r="P3424" i="34"/>
  <c r="A3424" i="34"/>
  <c r="O3426" i="34"/>
  <c r="W3426" i="34"/>
  <c r="P3426" i="34"/>
  <c r="Q3426" i="34"/>
  <c r="U3426" i="34"/>
  <c r="Z3426" i="34"/>
  <c r="A3426" i="34"/>
  <c r="Q3340" i="34"/>
  <c r="U3340" i="34"/>
  <c r="Z3340" i="34"/>
  <c r="O3340" i="34"/>
  <c r="W3340" i="34"/>
  <c r="P3340" i="34"/>
  <c r="A3340" i="34"/>
  <c r="O3342" i="34"/>
  <c r="W3342" i="34"/>
  <c r="P3342" i="34"/>
  <c r="Q3342" i="34"/>
  <c r="U3342" i="34"/>
  <c r="Z3342" i="34"/>
  <c r="A3342" i="34"/>
  <c r="Q3344" i="34"/>
  <c r="U3344" i="34"/>
  <c r="Z3344" i="34"/>
  <c r="O3344" i="34"/>
  <c r="W3344" i="34"/>
  <c r="P3344" i="34"/>
  <c r="A3344" i="34"/>
  <c r="O3346" i="34"/>
  <c r="W3346" i="34"/>
  <c r="P3346" i="34"/>
  <c r="Q3346" i="34"/>
  <c r="U3346" i="34"/>
  <c r="Z3346" i="34"/>
  <c r="A3346" i="34"/>
  <c r="Q3348" i="34"/>
  <c r="U3348" i="34"/>
  <c r="Z3348" i="34"/>
  <c r="O3348" i="34"/>
  <c r="W3348" i="34"/>
  <c r="P3348" i="34"/>
  <c r="A3348" i="34"/>
  <c r="O3350" i="34"/>
  <c r="W3350" i="34"/>
  <c r="P3350" i="34"/>
  <c r="Q3350" i="34"/>
  <c r="U3350" i="34"/>
  <c r="Z3350" i="34"/>
  <c r="A3350" i="34"/>
  <c r="Q3352" i="34"/>
  <c r="U3352" i="34"/>
  <c r="Z3352" i="34"/>
  <c r="O3352" i="34"/>
  <c r="W3352" i="34"/>
  <c r="P3352" i="34"/>
  <c r="A3352" i="34"/>
  <c r="O3354" i="34"/>
  <c r="W3354" i="34"/>
  <c r="P3354" i="34"/>
  <c r="Q3354" i="34"/>
  <c r="U3354" i="34"/>
  <c r="Z3354" i="34"/>
  <c r="A3354" i="34"/>
  <c r="Q3356" i="34"/>
  <c r="U3356" i="34"/>
  <c r="Z3356" i="34"/>
  <c r="O3356" i="34"/>
  <c r="W3356" i="34"/>
  <c r="P3356" i="34"/>
  <c r="A3356" i="34"/>
  <c r="O3358" i="34"/>
  <c r="W3358" i="34"/>
  <c r="P3358" i="34"/>
  <c r="Q3358" i="34"/>
  <c r="U3358" i="34"/>
  <c r="Z3358" i="34"/>
  <c r="A3358" i="34"/>
  <c r="Q3360" i="34"/>
  <c r="U3360" i="34"/>
  <c r="Z3360" i="34"/>
  <c r="O3360" i="34"/>
  <c r="W3360" i="34"/>
  <c r="P3360" i="34"/>
  <c r="A3360" i="34"/>
  <c r="O3362" i="34"/>
  <c r="W3362" i="34"/>
  <c r="P3362" i="34"/>
  <c r="Q3362" i="34"/>
  <c r="U3362" i="34"/>
  <c r="Z3362" i="34"/>
  <c r="A3362" i="34"/>
  <c r="Q3364" i="34"/>
  <c r="U3364" i="34"/>
  <c r="Z3364" i="34"/>
  <c r="O3364" i="34"/>
  <c r="W3364" i="34"/>
  <c r="P3364" i="34"/>
  <c r="A3364" i="34"/>
  <c r="O3366" i="34"/>
  <c r="W3366" i="34"/>
  <c r="P3366" i="34"/>
  <c r="Q3366" i="34"/>
  <c r="U3366" i="34"/>
  <c r="Z3366" i="34"/>
  <c r="A3366" i="34"/>
  <c r="Q3368" i="34"/>
  <c r="U3368" i="34"/>
  <c r="Z3368" i="34"/>
  <c r="O3368" i="34"/>
  <c r="W3368" i="34"/>
  <c r="P3368" i="34"/>
  <c r="A3368" i="34"/>
  <c r="O3370" i="34"/>
  <c r="W3370" i="34"/>
  <c r="P3370" i="34"/>
  <c r="Q3370" i="34"/>
  <c r="U3370" i="34"/>
  <c r="Z3370" i="34"/>
  <c r="A3370" i="34"/>
  <c r="Q3372" i="34"/>
  <c r="U3372" i="34"/>
  <c r="Z3372" i="34"/>
  <c r="O3372" i="34"/>
  <c r="W3372" i="34"/>
  <c r="P3372" i="34"/>
  <c r="A3372" i="34"/>
  <c r="O3374" i="34"/>
  <c r="W3374" i="34"/>
  <c r="P3374" i="34"/>
  <c r="Q3374" i="34"/>
  <c r="U3374" i="34"/>
  <c r="Z3374" i="34"/>
  <c r="A3374" i="34"/>
  <c r="Q3376" i="34"/>
  <c r="U3376" i="34"/>
  <c r="Z3376" i="34"/>
  <c r="O3376" i="34"/>
  <c r="W3376" i="34"/>
  <c r="P3376" i="34"/>
  <c r="A3376" i="34"/>
  <c r="O3378" i="34"/>
  <c r="W3378" i="34"/>
  <c r="P3378" i="34"/>
  <c r="Q3378" i="34"/>
  <c r="U3378" i="34"/>
  <c r="Z3378" i="34"/>
  <c r="A3378" i="34"/>
  <c r="Q3380" i="34"/>
  <c r="U3380" i="34"/>
  <c r="Z3380" i="34"/>
  <c r="O3380" i="34"/>
  <c r="W3380" i="34"/>
  <c r="P3380" i="34"/>
  <c r="A3380" i="34"/>
  <c r="O3382" i="34"/>
  <c r="W3382" i="34"/>
  <c r="P3382" i="34"/>
  <c r="Q3382" i="34"/>
  <c r="U3382" i="34"/>
  <c r="Z3382" i="34"/>
  <c r="A3382" i="34"/>
  <c r="Q3688" i="34"/>
  <c r="U3688" i="34"/>
  <c r="Z3688" i="34"/>
  <c r="O3688" i="34"/>
  <c r="W3688" i="34"/>
  <c r="P3688" i="34"/>
  <c r="A3688" i="34"/>
  <c r="O3690" i="34"/>
  <c r="W3690" i="34"/>
  <c r="P3690" i="34"/>
  <c r="Q3690" i="34"/>
  <c r="U3690" i="34"/>
  <c r="Z3690" i="34"/>
  <c r="A3690" i="34"/>
  <c r="Q3692" i="34"/>
  <c r="U3692" i="34"/>
  <c r="Z3692" i="34"/>
  <c r="O3692" i="34"/>
  <c r="W3692" i="34"/>
  <c r="P3692" i="34"/>
  <c r="A3692" i="34"/>
  <c r="O1465" i="34"/>
  <c r="W1465" i="34"/>
  <c r="P1465" i="34"/>
  <c r="Q1465" i="34"/>
  <c r="U1465" i="34"/>
  <c r="Z1465" i="34"/>
  <c r="A1465" i="34"/>
  <c r="P1456" i="34"/>
  <c r="Q1456" i="34"/>
  <c r="U1456" i="34"/>
  <c r="Z1456" i="34"/>
  <c r="O1456" i="34"/>
  <c r="W1456" i="34"/>
  <c r="A1456" i="34"/>
  <c r="Z1458" i="34"/>
  <c r="O1458" i="34"/>
  <c r="W1458" i="34"/>
  <c r="P1458" i="34"/>
  <c r="Q1458" i="34"/>
  <c r="U1458" i="34"/>
  <c r="A1458" i="34"/>
  <c r="P1460" i="34"/>
  <c r="Q1460" i="34"/>
  <c r="U1460" i="34"/>
  <c r="Z1460" i="34"/>
  <c r="O1460" i="34"/>
  <c r="W1460" i="34"/>
  <c r="A1460" i="34"/>
  <c r="Z1462" i="34"/>
  <c r="O1462" i="34"/>
  <c r="W1462" i="34"/>
  <c r="P1462" i="34"/>
  <c r="Q1462" i="34"/>
  <c r="U1462" i="34"/>
  <c r="A1462" i="34"/>
  <c r="P3697" i="34"/>
  <c r="Q3697" i="34"/>
  <c r="U3697" i="34"/>
  <c r="Z3697" i="34"/>
  <c r="O3697" i="34"/>
  <c r="W3697" i="34"/>
  <c r="A3697" i="34"/>
  <c r="P3701" i="34"/>
  <c r="Q3701" i="34"/>
  <c r="U3701" i="34"/>
  <c r="Z3701" i="34"/>
  <c r="O3701" i="34"/>
  <c r="W3701" i="34"/>
  <c r="A3701" i="34"/>
  <c r="P3725" i="34"/>
  <c r="Q3725" i="34"/>
  <c r="U3725" i="34"/>
  <c r="Z3725" i="34"/>
  <c r="O3725" i="34"/>
  <c r="W3725" i="34"/>
  <c r="A3725" i="34"/>
  <c r="P3681" i="34"/>
  <c r="Q3681" i="34"/>
  <c r="U3681" i="34"/>
  <c r="Z3681" i="34"/>
  <c r="O3681" i="34"/>
  <c r="W3681" i="34"/>
  <c r="A3681" i="34"/>
  <c r="Z3683" i="34"/>
  <c r="O3683" i="34"/>
  <c r="W3683" i="34"/>
  <c r="P3683" i="34"/>
  <c r="Q3683" i="34"/>
  <c r="U3683" i="34"/>
  <c r="A3683" i="34"/>
  <c r="P3685" i="34"/>
  <c r="Q3685" i="34"/>
  <c r="U3685" i="34"/>
  <c r="Z3685" i="34"/>
  <c r="O3685" i="34"/>
  <c r="W3685" i="34"/>
  <c r="A3685" i="34"/>
  <c r="Z3687" i="34"/>
  <c r="O3687" i="34"/>
  <c r="W3687" i="34"/>
  <c r="P3687" i="34"/>
  <c r="Q3687" i="34"/>
  <c r="U3687" i="34"/>
  <c r="A3687" i="34"/>
  <c r="Z1474" i="34"/>
  <c r="O1474" i="34"/>
  <c r="W1474" i="34"/>
  <c r="P1474" i="34"/>
  <c r="Q1474" i="34"/>
  <c r="U1474" i="34"/>
  <c r="A1474" i="34"/>
  <c r="P1472" i="34"/>
  <c r="Q1472" i="34"/>
  <c r="U1472" i="34"/>
  <c r="Z1472" i="34"/>
  <c r="O1472" i="34"/>
  <c r="W1472" i="34"/>
  <c r="A1472" i="34"/>
  <c r="P1468" i="34"/>
  <c r="Q1468" i="34"/>
  <c r="U1468" i="34"/>
  <c r="Z1468" i="34"/>
  <c r="O1468" i="34"/>
  <c r="W1468" i="34"/>
  <c r="A1468" i="34"/>
  <c r="Z1470" i="34"/>
  <c r="O1470" i="34"/>
  <c r="W1470" i="34"/>
  <c r="P1470" i="34"/>
  <c r="Q1470" i="34"/>
  <c r="U1470" i="34"/>
  <c r="A1470" i="34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Q3428" i="34" l="1"/>
  <c r="U3428" i="34"/>
  <c r="Z3428" i="34"/>
  <c r="O3428" i="34"/>
  <c r="W3428" i="34"/>
  <c r="P3428" i="34"/>
  <c r="A3428" i="34"/>
  <c r="O3430" i="34"/>
  <c r="W3430" i="34"/>
  <c r="P3430" i="34"/>
  <c r="Q3430" i="34"/>
  <c r="U3430" i="34"/>
  <c r="Z3430" i="34"/>
  <c r="A3430" i="34"/>
  <c r="Q3432" i="34"/>
  <c r="U3432" i="34"/>
  <c r="Z3432" i="34"/>
  <c r="O3432" i="34"/>
  <c r="W3432" i="34"/>
  <c r="P3432" i="34"/>
  <c r="A3432" i="34"/>
  <c r="O3434" i="34"/>
  <c r="W3434" i="34"/>
  <c r="P3434" i="34"/>
  <c r="Q3434" i="34"/>
  <c r="U3434" i="34"/>
  <c r="Z3434" i="34"/>
  <c r="A3434" i="34"/>
  <c r="Q3436" i="34"/>
  <c r="U3436" i="34"/>
  <c r="Z3436" i="34"/>
  <c r="O3436" i="34"/>
  <c r="W3436" i="34"/>
  <c r="P3436" i="34"/>
  <c r="A3436" i="34"/>
  <c r="O3438" i="34"/>
  <c r="W3438" i="34"/>
  <c r="P3438" i="34"/>
  <c r="Q3438" i="34"/>
  <c r="U3438" i="34"/>
  <c r="Z3438" i="34"/>
  <c r="A3438" i="34"/>
  <c r="Q3440" i="34"/>
  <c r="U3440" i="34"/>
  <c r="Z3440" i="34"/>
  <c r="O3440" i="34"/>
  <c r="W3440" i="34"/>
  <c r="P3440" i="34"/>
  <c r="A3440" i="34"/>
  <c r="O3442" i="34"/>
  <c r="W3442" i="34"/>
  <c r="P3442" i="34"/>
  <c r="Q3442" i="34"/>
  <c r="U3442" i="34"/>
  <c r="Z3442" i="34"/>
  <c r="A3442" i="34"/>
  <c r="Q3444" i="34"/>
  <c r="U3444" i="34"/>
  <c r="Z3444" i="34"/>
  <c r="O3444" i="34"/>
  <c r="W3444" i="34"/>
  <c r="P3444" i="34"/>
  <c r="A3444" i="34"/>
  <c r="O3446" i="34"/>
  <c r="W3446" i="34"/>
  <c r="P3446" i="34"/>
  <c r="Q3446" i="34"/>
  <c r="U3446" i="34"/>
  <c r="Z3446" i="34"/>
  <c r="A3446" i="34"/>
  <c r="Q3448" i="34"/>
  <c r="U3448" i="34"/>
  <c r="Z3448" i="34"/>
  <c r="O3448" i="34"/>
  <c r="W3448" i="34"/>
  <c r="P3448" i="34"/>
  <c r="A3448" i="34"/>
  <c r="Z3427" i="34"/>
  <c r="O3427" i="34"/>
  <c r="W3427" i="34"/>
  <c r="P3427" i="34"/>
  <c r="Q3427" i="34"/>
  <c r="U3427" i="34"/>
  <c r="A3427" i="34"/>
  <c r="P3429" i="34"/>
  <c r="Q3429" i="34"/>
  <c r="U3429" i="34"/>
  <c r="Z3429" i="34"/>
  <c r="O3429" i="34"/>
  <c r="W3429" i="34"/>
  <c r="A3429" i="34"/>
  <c r="Z3431" i="34"/>
  <c r="O3431" i="34"/>
  <c r="W3431" i="34"/>
  <c r="P3431" i="34"/>
  <c r="Q3431" i="34"/>
  <c r="U3431" i="34"/>
  <c r="A3431" i="34"/>
  <c r="P3433" i="34"/>
  <c r="Q3433" i="34"/>
  <c r="U3433" i="34"/>
  <c r="Z3433" i="34"/>
  <c r="O3433" i="34"/>
  <c r="W3433" i="34"/>
  <c r="A3433" i="34"/>
  <c r="Z3435" i="34"/>
  <c r="O3435" i="34"/>
  <c r="W3435" i="34"/>
  <c r="P3435" i="34"/>
  <c r="Q3435" i="34"/>
  <c r="U3435" i="34"/>
  <c r="A3435" i="34"/>
  <c r="P3437" i="34"/>
  <c r="Q3437" i="34"/>
  <c r="U3437" i="34"/>
  <c r="Z3437" i="34"/>
  <c r="O3437" i="34"/>
  <c r="W3437" i="34"/>
  <c r="A3437" i="34"/>
  <c r="Z3439" i="34"/>
  <c r="O3439" i="34"/>
  <c r="W3439" i="34"/>
  <c r="P3439" i="34"/>
  <c r="Q3439" i="34"/>
  <c r="U3439" i="34"/>
  <c r="A3439" i="34"/>
  <c r="P3441" i="34"/>
  <c r="Q3441" i="34"/>
  <c r="U3441" i="34"/>
  <c r="Z3441" i="34"/>
  <c r="O3441" i="34"/>
  <c r="W3441" i="34"/>
  <c r="A3441" i="34"/>
  <c r="Z3443" i="34"/>
  <c r="O3443" i="34"/>
  <c r="W3443" i="34"/>
  <c r="P3443" i="34"/>
  <c r="Q3443" i="34"/>
  <c r="U3443" i="34"/>
  <c r="A3443" i="34"/>
  <c r="P3445" i="34"/>
  <c r="Q3445" i="34"/>
  <c r="U3445" i="34"/>
  <c r="Z3445" i="34"/>
  <c r="O3445" i="34"/>
  <c r="W3445" i="34"/>
  <c r="A3445" i="34"/>
  <c r="Z3447" i="34"/>
  <c r="O3447" i="34"/>
  <c r="W3447" i="34"/>
  <c r="P3447" i="34"/>
  <c r="Q3447" i="34"/>
  <c r="U3447" i="34"/>
  <c r="A3447" i="34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31" i="34"/>
  <c r="K1331" i="34"/>
  <c r="C1331" i="34"/>
  <c r="B1331" i="34" s="1"/>
  <c r="AB1377" i="34"/>
  <c r="K1377" i="34"/>
  <c r="C1377" i="34"/>
  <c r="B1377" i="34" s="1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47" i="34"/>
  <c r="K1347" i="34"/>
  <c r="C1347" i="34"/>
  <c r="B1347" i="34" s="1"/>
  <c r="AB1330" i="34"/>
  <c r="K1330" i="34"/>
  <c r="C1330" i="34"/>
  <c r="B1330" i="34" s="1"/>
  <c r="AB1393" i="34"/>
  <c r="K1393" i="34"/>
  <c r="C1393" i="34"/>
  <c r="B1393" i="34" s="1"/>
  <c r="AB1392" i="34"/>
  <c r="K1392" i="34"/>
  <c r="C1392" i="34"/>
  <c r="B1392" i="34" s="1"/>
  <c r="AB1391" i="34"/>
  <c r="K1391" i="34"/>
  <c r="C1391" i="34"/>
  <c r="B1391" i="34" s="1"/>
  <c r="AB1390" i="34"/>
  <c r="K1390" i="34"/>
  <c r="C1390" i="34"/>
  <c r="B1390" i="34" s="1"/>
  <c r="AB1389" i="34"/>
  <c r="K1389" i="34"/>
  <c r="C1389" i="34"/>
  <c r="B1389" i="34" s="1"/>
  <c r="AB1388" i="34"/>
  <c r="K1388" i="34"/>
  <c r="C1388" i="34"/>
  <c r="B1388" i="34" s="1"/>
  <c r="AB1387" i="34"/>
  <c r="K1387" i="34"/>
  <c r="C1387" i="34"/>
  <c r="B138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401" i="34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AB1398" i="34"/>
  <c r="K1398" i="34"/>
  <c r="C1398" i="34"/>
  <c r="B1398" i="34" s="1"/>
  <c r="AB1397" i="34"/>
  <c r="K1397" i="34"/>
  <c r="C1397" i="34"/>
  <c r="B1397" i="34" s="1"/>
  <c r="AB1396" i="34"/>
  <c r="K1396" i="34"/>
  <c r="C1396" i="34"/>
  <c r="B1396" i="34" s="1"/>
  <c r="AB1395" i="34"/>
  <c r="K1395" i="34"/>
  <c r="C1395" i="34"/>
  <c r="B1395" i="34" s="1"/>
  <c r="AB1394" i="34"/>
  <c r="K1394" i="34"/>
  <c r="C1394" i="34"/>
  <c r="B1394" i="34" s="1"/>
  <c r="AB1405" i="34"/>
  <c r="K1405" i="34"/>
  <c r="C1405" i="34"/>
  <c r="B1405" i="34" s="1"/>
  <c r="AB1404" i="34"/>
  <c r="K1404" i="34"/>
  <c r="C1404" i="34"/>
  <c r="B1404" i="34" s="1"/>
  <c r="AB1403" i="34"/>
  <c r="K1403" i="34"/>
  <c r="C1403" i="34"/>
  <c r="B1403" i="34" s="1"/>
  <c r="AB1402" i="34"/>
  <c r="K1402" i="34"/>
  <c r="C1402" i="34"/>
  <c r="B1402" i="34" s="1"/>
  <c r="AB1407" i="34"/>
  <c r="K1407" i="34"/>
  <c r="C1407" i="34"/>
  <c r="B1407" i="34" s="1"/>
  <c r="AB1406" i="34"/>
  <c r="K1406" i="34"/>
  <c r="C1406" i="34"/>
  <c r="B1406" i="34" s="1"/>
  <c r="C1408" i="34"/>
  <c r="B1408" i="34" s="1"/>
  <c r="Z1404" i="34" l="1"/>
  <c r="O1404" i="34"/>
  <c r="W1404" i="34"/>
  <c r="P1404" i="34"/>
  <c r="Q1404" i="34"/>
  <c r="U1404" i="34"/>
  <c r="A1404" i="34"/>
  <c r="Z1396" i="34"/>
  <c r="O1396" i="34"/>
  <c r="W1396" i="34"/>
  <c r="P1396" i="34"/>
  <c r="Q1396" i="34"/>
  <c r="U1396" i="34"/>
  <c r="A1396" i="34"/>
  <c r="Z1400" i="34"/>
  <c r="O1400" i="34"/>
  <c r="W1400" i="34"/>
  <c r="P1400" i="34"/>
  <c r="Q1400" i="34"/>
  <c r="U1400" i="34"/>
  <c r="A1400" i="34"/>
  <c r="Z1380" i="34"/>
  <c r="O1380" i="34"/>
  <c r="W1380" i="34"/>
  <c r="P1380" i="34"/>
  <c r="Q1380" i="34"/>
  <c r="U1380" i="34"/>
  <c r="A1380" i="34"/>
  <c r="Z1384" i="34"/>
  <c r="O1384" i="34"/>
  <c r="W1384" i="34"/>
  <c r="P1384" i="34"/>
  <c r="Q1384" i="34"/>
  <c r="U1384" i="34"/>
  <c r="A1384" i="34"/>
  <c r="Z1388" i="34"/>
  <c r="O1388" i="34"/>
  <c r="W1388" i="34"/>
  <c r="P1388" i="34"/>
  <c r="Q1388" i="34"/>
  <c r="U1388" i="34"/>
  <c r="A1388" i="34"/>
  <c r="Z1392" i="34"/>
  <c r="O1392" i="34"/>
  <c r="W1392" i="34"/>
  <c r="P1392" i="34"/>
  <c r="Q1392" i="34"/>
  <c r="U1392" i="34"/>
  <c r="A1392" i="34"/>
  <c r="Z1348" i="34"/>
  <c r="O1348" i="34"/>
  <c r="W1348" i="34"/>
  <c r="P1348" i="34"/>
  <c r="Q1348" i="34"/>
  <c r="U1348" i="34"/>
  <c r="A1348" i="34"/>
  <c r="Z1352" i="34"/>
  <c r="O1352" i="34"/>
  <c r="W1352" i="34"/>
  <c r="P1352" i="34"/>
  <c r="Q1352" i="34"/>
  <c r="U1352" i="34"/>
  <c r="A1352" i="34"/>
  <c r="Z1356" i="34"/>
  <c r="O1356" i="34"/>
  <c r="W1356" i="34"/>
  <c r="P1356" i="34"/>
  <c r="Q1356" i="34"/>
  <c r="U1356" i="34"/>
  <c r="A1356" i="34"/>
  <c r="Z1360" i="34"/>
  <c r="O1360" i="34"/>
  <c r="W1360" i="34"/>
  <c r="P1360" i="34"/>
  <c r="Q1360" i="34"/>
  <c r="U1360" i="34"/>
  <c r="A1360" i="34"/>
  <c r="Z1364" i="34"/>
  <c r="O1364" i="34"/>
  <c r="W1364" i="34"/>
  <c r="P1364" i="34"/>
  <c r="Q1364" i="34"/>
  <c r="U1364" i="34"/>
  <c r="A1364" i="34"/>
  <c r="Z1368" i="34"/>
  <c r="O1368" i="34"/>
  <c r="W1368" i="34"/>
  <c r="P1368" i="34"/>
  <c r="Q1368" i="34"/>
  <c r="U1368" i="34"/>
  <c r="A1368" i="34"/>
  <c r="Z1372" i="34"/>
  <c r="O1372" i="34"/>
  <c r="W1372" i="34"/>
  <c r="P1372" i="34"/>
  <c r="Q1372" i="34"/>
  <c r="U1372" i="34"/>
  <c r="A1372" i="34"/>
  <c r="Z1376" i="34"/>
  <c r="O1376" i="34"/>
  <c r="W1376" i="34"/>
  <c r="P1376" i="34"/>
  <c r="Q1376" i="34"/>
  <c r="U1376" i="34"/>
  <c r="A1376" i="34"/>
  <c r="Q1333" i="34"/>
  <c r="U1333" i="34"/>
  <c r="Z1333" i="34"/>
  <c r="O1333" i="34"/>
  <c r="W1333" i="34"/>
  <c r="P1333" i="34"/>
  <c r="A1333" i="34"/>
  <c r="Q1337" i="34"/>
  <c r="U1337" i="34"/>
  <c r="Z1337" i="34"/>
  <c r="O1337" i="34"/>
  <c r="W1337" i="34"/>
  <c r="P1337" i="34"/>
  <c r="A1337" i="34"/>
  <c r="Q1341" i="34"/>
  <c r="U1341" i="34"/>
  <c r="Z1341" i="34"/>
  <c r="O1341" i="34"/>
  <c r="W1341" i="34"/>
  <c r="P1341" i="34"/>
  <c r="A1341" i="34"/>
  <c r="Q1345" i="34"/>
  <c r="U1345" i="34"/>
  <c r="Z1345" i="34"/>
  <c r="O1345" i="34"/>
  <c r="W1345" i="34"/>
  <c r="P1345" i="34"/>
  <c r="A1345" i="34"/>
  <c r="P1406" i="34"/>
  <c r="Q1406" i="34"/>
  <c r="U1406" i="34"/>
  <c r="Z1406" i="34"/>
  <c r="O1406" i="34"/>
  <c r="W1406" i="34"/>
  <c r="A1406" i="34"/>
  <c r="O1403" i="34"/>
  <c r="W1403" i="34"/>
  <c r="P1403" i="34"/>
  <c r="Q1403" i="34"/>
  <c r="U1403" i="34"/>
  <c r="Z1403" i="34"/>
  <c r="A1403" i="34"/>
  <c r="O1395" i="34"/>
  <c r="W1395" i="34"/>
  <c r="P1395" i="34"/>
  <c r="Q1395" i="34"/>
  <c r="U1395" i="34"/>
  <c r="Z1395" i="34"/>
  <c r="A1395" i="34"/>
  <c r="O1399" i="34"/>
  <c r="W1399" i="34"/>
  <c r="P1399" i="34"/>
  <c r="Q1399" i="34"/>
  <c r="U1399" i="34"/>
  <c r="Z1399" i="34"/>
  <c r="A1399" i="34"/>
  <c r="O1379" i="34"/>
  <c r="W1379" i="34"/>
  <c r="P1379" i="34"/>
  <c r="Q1379" i="34"/>
  <c r="U1379" i="34"/>
  <c r="Z1379" i="34"/>
  <c r="A1379" i="34"/>
  <c r="O1383" i="34"/>
  <c r="W1383" i="34"/>
  <c r="P1383" i="34"/>
  <c r="Q1383" i="34"/>
  <c r="U1383" i="34"/>
  <c r="Z1383" i="34"/>
  <c r="A1383" i="34"/>
  <c r="O1387" i="34"/>
  <c r="W1387" i="34"/>
  <c r="P1387" i="34"/>
  <c r="Q1387" i="34"/>
  <c r="U1387" i="34"/>
  <c r="Z1387" i="34"/>
  <c r="A1387" i="34"/>
  <c r="O1391" i="34"/>
  <c r="W1391" i="34"/>
  <c r="P1391" i="34"/>
  <c r="Q1391" i="34"/>
  <c r="U1391" i="34"/>
  <c r="Z1391" i="34"/>
  <c r="A1391" i="34"/>
  <c r="O1347" i="34"/>
  <c r="W1347" i="34"/>
  <c r="P1347" i="34"/>
  <c r="Q1347" i="34"/>
  <c r="U1347" i="34"/>
  <c r="Z1347" i="34"/>
  <c r="A1347" i="34"/>
  <c r="O1351" i="34"/>
  <c r="W1351" i="34"/>
  <c r="P1351" i="34"/>
  <c r="Q1351" i="34"/>
  <c r="U1351" i="34"/>
  <c r="Z1351" i="34"/>
  <c r="A1351" i="34"/>
  <c r="O1355" i="34"/>
  <c r="W1355" i="34"/>
  <c r="P1355" i="34"/>
  <c r="Q1355" i="34"/>
  <c r="U1355" i="34"/>
  <c r="Z1355" i="34"/>
  <c r="A1355" i="34"/>
  <c r="O1359" i="34"/>
  <c r="W1359" i="34"/>
  <c r="P1359" i="34"/>
  <c r="Q1359" i="34"/>
  <c r="U1359" i="34"/>
  <c r="Z1359" i="34"/>
  <c r="A1359" i="34"/>
  <c r="O1363" i="34"/>
  <c r="W1363" i="34"/>
  <c r="P1363" i="34"/>
  <c r="Q1363" i="34"/>
  <c r="U1363" i="34"/>
  <c r="Z1363" i="34"/>
  <c r="A1363" i="34"/>
  <c r="O1367" i="34"/>
  <c r="W1367" i="34"/>
  <c r="P1367" i="34"/>
  <c r="Q1367" i="34"/>
  <c r="U1367" i="34"/>
  <c r="Z1367" i="34"/>
  <c r="A1367" i="34"/>
  <c r="O1371" i="34"/>
  <c r="W1371" i="34"/>
  <c r="P1371" i="34"/>
  <c r="Q1371" i="34"/>
  <c r="U1371" i="34"/>
  <c r="Z1371" i="34"/>
  <c r="A1371" i="34"/>
  <c r="O1375" i="34"/>
  <c r="W1375" i="34"/>
  <c r="P1375" i="34"/>
  <c r="Q1375" i="34"/>
  <c r="U1375" i="34"/>
  <c r="Z1375" i="34"/>
  <c r="A1375" i="34"/>
  <c r="Z1332" i="34"/>
  <c r="O1332" i="34"/>
  <c r="W1332" i="34"/>
  <c r="P1332" i="34"/>
  <c r="Q1332" i="34"/>
  <c r="U1332" i="34"/>
  <c r="A1332" i="34"/>
  <c r="Z1336" i="34"/>
  <c r="O1336" i="34"/>
  <c r="W1336" i="34"/>
  <c r="P1336" i="34"/>
  <c r="Q1336" i="34"/>
  <c r="U1336" i="34"/>
  <c r="A1336" i="34"/>
  <c r="Z1340" i="34"/>
  <c r="O1340" i="34"/>
  <c r="W1340" i="34"/>
  <c r="P1340" i="34"/>
  <c r="Q1340" i="34"/>
  <c r="U1340" i="34"/>
  <c r="A1340" i="34"/>
  <c r="Z1344" i="34"/>
  <c r="O1344" i="34"/>
  <c r="W1344" i="34"/>
  <c r="P1344" i="34"/>
  <c r="Q1344" i="34"/>
  <c r="U1344" i="34"/>
  <c r="A1344" i="34"/>
  <c r="P1394" i="34"/>
  <c r="Q1394" i="34"/>
  <c r="U1394" i="34"/>
  <c r="Z1394" i="34"/>
  <c r="O1394" i="34"/>
  <c r="W1394" i="34"/>
  <c r="A1394" i="34"/>
  <c r="P1398" i="34"/>
  <c r="Q1398" i="34"/>
  <c r="U1398" i="34"/>
  <c r="Z1398" i="34"/>
  <c r="O1398" i="34"/>
  <c r="W1398" i="34"/>
  <c r="A1398" i="34"/>
  <c r="P1378" i="34"/>
  <c r="Q1378" i="34"/>
  <c r="U1378" i="34"/>
  <c r="Z1378" i="34"/>
  <c r="O1378" i="34"/>
  <c r="W1378" i="34"/>
  <c r="A1378" i="34"/>
  <c r="P1382" i="34"/>
  <c r="Q1382" i="34"/>
  <c r="U1382" i="34"/>
  <c r="Z1382" i="34"/>
  <c r="O1382" i="34"/>
  <c r="W1382" i="34"/>
  <c r="A1382" i="34"/>
  <c r="P1386" i="34"/>
  <c r="Q1386" i="34"/>
  <c r="U1386" i="34"/>
  <c r="Z1386" i="34"/>
  <c r="O1386" i="34"/>
  <c r="W1386" i="34"/>
  <c r="A1386" i="34"/>
  <c r="P1390" i="34"/>
  <c r="Q1390" i="34"/>
  <c r="U1390" i="34"/>
  <c r="Z1390" i="34"/>
  <c r="O1390" i="34"/>
  <c r="W1390" i="34"/>
  <c r="A1390" i="34"/>
  <c r="P1330" i="34"/>
  <c r="Q1330" i="34"/>
  <c r="U1330" i="34"/>
  <c r="Z1330" i="34"/>
  <c r="O1330" i="34"/>
  <c r="W1330" i="34"/>
  <c r="A1330" i="34"/>
  <c r="P1350" i="34"/>
  <c r="Q1350" i="34"/>
  <c r="U1350" i="34"/>
  <c r="Z1350" i="34"/>
  <c r="O1350" i="34"/>
  <c r="W1350" i="34"/>
  <c r="A1350" i="34"/>
  <c r="P1354" i="34"/>
  <c r="Q1354" i="34"/>
  <c r="U1354" i="34"/>
  <c r="Z1354" i="34"/>
  <c r="O1354" i="34"/>
  <c r="W1354" i="34"/>
  <c r="A1354" i="34"/>
  <c r="P1358" i="34"/>
  <c r="Q1358" i="34"/>
  <c r="U1358" i="34"/>
  <c r="Z1358" i="34"/>
  <c r="O1358" i="34"/>
  <c r="W1358" i="34"/>
  <c r="A1358" i="34"/>
  <c r="P1362" i="34"/>
  <c r="Q1362" i="34"/>
  <c r="U1362" i="34"/>
  <c r="Z1362" i="34"/>
  <c r="O1362" i="34"/>
  <c r="W1362" i="34"/>
  <c r="A1362" i="34"/>
  <c r="P1366" i="34"/>
  <c r="Q1366" i="34"/>
  <c r="U1366" i="34"/>
  <c r="Z1366" i="34"/>
  <c r="O1366" i="34"/>
  <c r="W1366" i="34"/>
  <c r="A1366" i="34"/>
  <c r="P1370" i="34"/>
  <c r="Q1370" i="34"/>
  <c r="U1370" i="34"/>
  <c r="Z1370" i="34"/>
  <c r="O1370" i="34"/>
  <c r="W1370" i="34"/>
  <c r="A1370" i="34"/>
  <c r="P1374" i="34"/>
  <c r="Q1374" i="34"/>
  <c r="U1374" i="34"/>
  <c r="Z1374" i="34"/>
  <c r="O1374" i="34"/>
  <c r="W1374" i="34"/>
  <c r="A1374" i="34"/>
  <c r="O1331" i="34"/>
  <c r="W1331" i="34"/>
  <c r="P1331" i="34"/>
  <c r="Q1331" i="34"/>
  <c r="U1331" i="34"/>
  <c r="Z1331" i="34"/>
  <c r="A1331" i="34"/>
  <c r="O1335" i="34"/>
  <c r="W1335" i="34"/>
  <c r="P1335" i="34"/>
  <c r="Q1335" i="34"/>
  <c r="U1335" i="34"/>
  <c r="Z1335" i="34"/>
  <c r="A1335" i="34"/>
  <c r="O1339" i="34"/>
  <c r="W1339" i="34"/>
  <c r="P1339" i="34"/>
  <c r="Q1339" i="34"/>
  <c r="U1339" i="34"/>
  <c r="Z1339" i="34"/>
  <c r="A1339" i="34"/>
  <c r="O1343" i="34"/>
  <c r="W1343" i="34"/>
  <c r="P1343" i="34"/>
  <c r="Q1343" i="34"/>
  <c r="U1343" i="34"/>
  <c r="Z1343" i="34"/>
  <c r="A1343" i="34"/>
  <c r="P1402" i="34"/>
  <c r="Q1402" i="34"/>
  <c r="U1402" i="34"/>
  <c r="Z1402" i="34"/>
  <c r="O1402" i="34"/>
  <c r="W1402" i="34"/>
  <c r="A1402" i="34"/>
  <c r="Z1408" i="34"/>
  <c r="O1408" i="34"/>
  <c r="W1408" i="34"/>
  <c r="P1408" i="34"/>
  <c r="Q1408" i="34"/>
  <c r="U1408" i="34"/>
  <c r="A1408" i="34"/>
  <c r="O1407" i="34"/>
  <c r="W1407" i="34"/>
  <c r="P1407" i="34"/>
  <c r="Q1407" i="34"/>
  <c r="U1407" i="34"/>
  <c r="Z1407" i="34"/>
  <c r="A1407" i="34"/>
  <c r="Q1405" i="34"/>
  <c r="U1405" i="34"/>
  <c r="Z1405" i="34"/>
  <c r="O1405" i="34"/>
  <c r="W1405" i="34"/>
  <c r="P1405" i="34"/>
  <c r="A1405" i="34"/>
  <c r="Q1397" i="34"/>
  <c r="U1397" i="34"/>
  <c r="Z1397" i="34"/>
  <c r="O1397" i="34"/>
  <c r="W1397" i="34"/>
  <c r="P1397" i="34"/>
  <c r="A1397" i="34"/>
  <c r="Q1401" i="34"/>
  <c r="U1401" i="34"/>
  <c r="Z1401" i="34"/>
  <c r="O1401" i="34"/>
  <c r="W1401" i="34"/>
  <c r="P1401" i="34"/>
  <c r="A1401" i="34"/>
  <c r="Q1381" i="34"/>
  <c r="U1381" i="34"/>
  <c r="Z1381" i="34"/>
  <c r="O1381" i="34"/>
  <c r="W1381" i="34"/>
  <c r="P1381" i="34"/>
  <c r="A1381" i="34"/>
  <c r="Q1385" i="34"/>
  <c r="U1385" i="34"/>
  <c r="Z1385" i="34"/>
  <c r="O1385" i="34"/>
  <c r="W1385" i="34"/>
  <c r="P1385" i="34"/>
  <c r="A1385" i="34"/>
  <c r="Q1389" i="34"/>
  <c r="U1389" i="34"/>
  <c r="Z1389" i="34"/>
  <c r="O1389" i="34"/>
  <c r="W1389" i="34"/>
  <c r="P1389" i="34"/>
  <c r="A1389" i="34"/>
  <c r="Q1393" i="34"/>
  <c r="U1393" i="34"/>
  <c r="Z1393" i="34"/>
  <c r="O1393" i="34"/>
  <c r="W1393" i="34"/>
  <c r="P1393" i="34"/>
  <c r="A1393" i="34"/>
  <c r="Q1349" i="34"/>
  <c r="U1349" i="34"/>
  <c r="Z1349" i="34"/>
  <c r="O1349" i="34"/>
  <c r="W1349" i="34"/>
  <c r="P1349" i="34"/>
  <c r="A1349" i="34"/>
  <c r="Q1353" i="34"/>
  <c r="U1353" i="34"/>
  <c r="Z1353" i="34"/>
  <c r="O1353" i="34"/>
  <c r="W1353" i="34"/>
  <c r="P1353" i="34"/>
  <c r="A1353" i="34"/>
  <c r="Q1357" i="34"/>
  <c r="U1357" i="34"/>
  <c r="Z1357" i="34"/>
  <c r="O1357" i="34"/>
  <c r="W1357" i="34"/>
  <c r="P1357" i="34"/>
  <c r="A1357" i="34"/>
  <c r="Q1361" i="34"/>
  <c r="U1361" i="34"/>
  <c r="Z1361" i="34"/>
  <c r="O1361" i="34"/>
  <c r="W1361" i="34"/>
  <c r="P1361" i="34"/>
  <c r="A1361" i="34"/>
  <c r="Q1365" i="34"/>
  <c r="U1365" i="34"/>
  <c r="Z1365" i="34"/>
  <c r="O1365" i="34"/>
  <c r="W1365" i="34"/>
  <c r="P1365" i="34"/>
  <c r="A1365" i="34"/>
  <c r="Q1369" i="34"/>
  <c r="U1369" i="34"/>
  <c r="Z1369" i="34"/>
  <c r="O1369" i="34"/>
  <c r="W1369" i="34"/>
  <c r="P1369" i="34"/>
  <c r="A1369" i="34"/>
  <c r="Q1373" i="34"/>
  <c r="U1373" i="34"/>
  <c r="Z1373" i="34"/>
  <c r="O1373" i="34"/>
  <c r="W1373" i="34"/>
  <c r="P1373" i="34"/>
  <c r="A1373" i="34"/>
  <c r="Q1377" i="34"/>
  <c r="U1377" i="34"/>
  <c r="Z1377" i="34"/>
  <c r="O1377" i="34"/>
  <c r="W1377" i="34"/>
  <c r="P1377" i="34"/>
  <c r="A1377" i="34"/>
  <c r="P1334" i="34"/>
  <c r="Q1334" i="34"/>
  <c r="U1334" i="34"/>
  <c r="Z1334" i="34"/>
  <c r="O1334" i="34"/>
  <c r="W1334" i="34"/>
  <c r="A1334" i="34"/>
  <c r="P1338" i="34"/>
  <c r="Q1338" i="34"/>
  <c r="U1338" i="34"/>
  <c r="Z1338" i="34"/>
  <c r="O1338" i="34"/>
  <c r="W1338" i="34"/>
  <c r="A1338" i="34"/>
  <c r="P1342" i="34"/>
  <c r="Q1342" i="34"/>
  <c r="U1342" i="34"/>
  <c r="Z1342" i="34"/>
  <c r="O1342" i="34"/>
  <c r="W1342" i="34"/>
  <c r="A1342" i="34"/>
  <c r="P1346" i="34"/>
  <c r="Q1346" i="34"/>
  <c r="U1346" i="34"/>
  <c r="Z1346" i="34"/>
  <c r="O1346" i="34"/>
  <c r="W1346" i="34"/>
  <c r="A1346" i="34"/>
  <c r="C1553" i="34"/>
  <c r="B1553" i="34" s="1"/>
  <c r="C1477" i="34"/>
  <c r="B1477" i="34" s="1"/>
  <c r="AB1476" i="34"/>
  <c r="C1476" i="34"/>
  <c r="B1476" i="34" s="1"/>
  <c r="C1467" i="34"/>
  <c r="B1467" i="34" s="1"/>
  <c r="K2549" i="34"/>
  <c r="K2545" i="34"/>
  <c r="K2542" i="34"/>
  <c r="K2543" i="34"/>
  <c r="K2537" i="34"/>
  <c r="K2535" i="34"/>
  <c r="K2533" i="34"/>
  <c r="K2530" i="34"/>
  <c r="C2542" i="34"/>
  <c r="B2542" i="34" s="1"/>
  <c r="K2541" i="34"/>
  <c r="C2541" i="34"/>
  <c r="B2541" i="34" s="1"/>
  <c r="K2540" i="34"/>
  <c r="C2540" i="34"/>
  <c r="B2540" i="34" s="1"/>
  <c r="C2539" i="34"/>
  <c r="B2539" i="34" s="1"/>
  <c r="K2538" i="34"/>
  <c r="C2538" i="34"/>
  <c r="B2538" i="34" s="1"/>
  <c r="C2537" i="34"/>
  <c r="B2537" i="34" s="1"/>
  <c r="C2536" i="34"/>
  <c r="B2536" i="34" s="1"/>
  <c r="C2535" i="34"/>
  <c r="B2535" i="34" s="1"/>
  <c r="C2534" i="34"/>
  <c r="B2534" i="34" s="1"/>
  <c r="C2533" i="34"/>
  <c r="B2533" i="34" s="1"/>
  <c r="C2532" i="34"/>
  <c r="B2532" i="34" s="1"/>
  <c r="C2531" i="34"/>
  <c r="B2531" i="34" s="1"/>
  <c r="C2548" i="34"/>
  <c r="B2548" i="34" s="1"/>
  <c r="C2547" i="34"/>
  <c r="B2547" i="34" s="1"/>
  <c r="C2546" i="34"/>
  <c r="B2546" i="34" s="1"/>
  <c r="C2545" i="34"/>
  <c r="B2545" i="34" s="1"/>
  <c r="C2544" i="34"/>
  <c r="B2544" i="34" s="1"/>
  <c r="C2543" i="34"/>
  <c r="B2543" i="34" s="1"/>
  <c r="C2550" i="34"/>
  <c r="B2550" i="34" s="1"/>
  <c r="C2549" i="34"/>
  <c r="B2549" i="34" s="1"/>
  <c r="K2524" i="34"/>
  <c r="K2521" i="34"/>
  <c r="K2522" i="34"/>
  <c r="K2518" i="34"/>
  <c r="K2516" i="34"/>
  <c r="C2521" i="34"/>
  <c r="B2521" i="34" s="1"/>
  <c r="K2520" i="34"/>
  <c r="C2520" i="34"/>
  <c r="B2520" i="34" s="1"/>
  <c r="K2519" i="34"/>
  <c r="C2519" i="34"/>
  <c r="B2519" i="34" s="1"/>
  <c r="C2518" i="34"/>
  <c r="B2518" i="34" s="1"/>
  <c r="C2517" i="34"/>
  <c r="B2517" i="34" s="1"/>
  <c r="C2516" i="34"/>
  <c r="B2516" i="34" s="1"/>
  <c r="C2527" i="34"/>
  <c r="B2527" i="34" s="1"/>
  <c r="K2526" i="34"/>
  <c r="C2526" i="34"/>
  <c r="B2526" i="34" s="1"/>
  <c r="C2525" i="34"/>
  <c r="B2525" i="34" s="1"/>
  <c r="C2524" i="34"/>
  <c r="B2524" i="34" s="1"/>
  <c r="C2523" i="34"/>
  <c r="B2523" i="34" s="1"/>
  <c r="C2522" i="34"/>
  <c r="B2522" i="34" s="1"/>
  <c r="C2530" i="34"/>
  <c r="B2530" i="34" s="1"/>
  <c r="K2529" i="34"/>
  <c r="C2529" i="34"/>
  <c r="B2529" i="34" s="1"/>
  <c r="K2528" i="34"/>
  <c r="C2528" i="34"/>
  <c r="B2528" i="34" s="1"/>
  <c r="C2515" i="34"/>
  <c r="B2515" i="34" s="1"/>
  <c r="K2514" i="34"/>
  <c r="C2514" i="34"/>
  <c r="B2514" i="34" s="1"/>
  <c r="C2513" i="34"/>
  <c r="B2513" i="34" s="1"/>
  <c r="K2512" i="34"/>
  <c r="C2512" i="34"/>
  <c r="B2512" i="34" s="1"/>
  <c r="C2511" i="34"/>
  <c r="B2511" i="34" s="1"/>
  <c r="K2510" i="34"/>
  <c r="C2510" i="34"/>
  <c r="B2510" i="34" s="1"/>
  <c r="C2509" i="34"/>
  <c r="B2509" i="34" s="1"/>
  <c r="K2508" i="34"/>
  <c r="C2508" i="34"/>
  <c r="B2508" i="34" s="1"/>
  <c r="Z2529" i="34" l="1"/>
  <c r="O2529" i="34"/>
  <c r="W2529" i="34"/>
  <c r="P2529" i="34"/>
  <c r="Q2529" i="34"/>
  <c r="U2529" i="34"/>
  <c r="A2529" i="34"/>
  <c r="Q2546" i="34"/>
  <c r="U2546" i="34"/>
  <c r="Z2546" i="34"/>
  <c r="O2546" i="34"/>
  <c r="W2546" i="34"/>
  <c r="P2546" i="34"/>
  <c r="A2546" i="34"/>
  <c r="Q2518" i="34"/>
  <c r="U2518" i="34"/>
  <c r="Z2518" i="34"/>
  <c r="O2518" i="34"/>
  <c r="W2518" i="34"/>
  <c r="P2518" i="34"/>
  <c r="A2518" i="34"/>
  <c r="Q2550" i="34"/>
  <c r="U2550" i="34"/>
  <c r="Z2550" i="34"/>
  <c r="O2550" i="34"/>
  <c r="W2550" i="34"/>
  <c r="P2550" i="34"/>
  <c r="A2550" i="34"/>
  <c r="P2539" i="34"/>
  <c r="Q2539" i="34"/>
  <c r="U2539" i="34"/>
  <c r="Z2539" i="34"/>
  <c r="O2539" i="34"/>
  <c r="W2539" i="34"/>
  <c r="A2539" i="34"/>
  <c r="Q2510" i="34"/>
  <c r="U2510" i="34"/>
  <c r="Z2510" i="34"/>
  <c r="O2510" i="34"/>
  <c r="W2510" i="34"/>
  <c r="P2510" i="34"/>
  <c r="A2510" i="34"/>
  <c r="P2515" i="34"/>
  <c r="Q2515" i="34"/>
  <c r="U2515" i="34"/>
  <c r="Z2515" i="34"/>
  <c r="O2515" i="34"/>
  <c r="W2515" i="34"/>
  <c r="A2515" i="34"/>
  <c r="O2524" i="34"/>
  <c r="W2524" i="34"/>
  <c r="P2524" i="34"/>
  <c r="Q2524" i="34"/>
  <c r="U2524" i="34"/>
  <c r="Z2524" i="34"/>
  <c r="A2524" i="34"/>
  <c r="P2527" i="34"/>
  <c r="Q2527" i="34"/>
  <c r="U2527" i="34"/>
  <c r="Z2527" i="34"/>
  <c r="O2527" i="34"/>
  <c r="W2527" i="34"/>
  <c r="A2527" i="34"/>
  <c r="P2519" i="34"/>
  <c r="Q2519" i="34"/>
  <c r="U2519" i="34"/>
  <c r="Z2519" i="34"/>
  <c r="O2519" i="34"/>
  <c r="W2519" i="34"/>
  <c r="A2519" i="34"/>
  <c r="Z2521" i="34"/>
  <c r="O2521" i="34"/>
  <c r="W2521" i="34"/>
  <c r="P2521" i="34"/>
  <c r="Q2521" i="34"/>
  <c r="U2521" i="34"/>
  <c r="A2521" i="34"/>
  <c r="P2543" i="34"/>
  <c r="Q2543" i="34"/>
  <c r="U2543" i="34"/>
  <c r="Z2543" i="34"/>
  <c r="O2543" i="34"/>
  <c r="W2543" i="34"/>
  <c r="A2543" i="34"/>
  <c r="P2547" i="34"/>
  <c r="Q2547" i="34"/>
  <c r="U2547" i="34"/>
  <c r="Z2547" i="34"/>
  <c r="O2547" i="34"/>
  <c r="W2547" i="34"/>
  <c r="A2547" i="34"/>
  <c r="Z2533" i="34"/>
  <c r="O2533" i="34"/>
  <c r="W2533" i="34"/>
  <c r="P2533" i="34"/>
  <c r="Q2533" i="34"/>
  <c r="U2533" i="34"/>
  <c r="A2533" i="34"/>
  <c r="Z2537" i="34"/>
  <c r="O2537" i="34"/>
  <c r="W2537" i="34"/>
  <c r="P2537" i="34"/>
  <c r="Q2537" i="34"/>
  <c r="U2537" i="34"/>
  <c r="A2537" i="34"/>
  <c r="O2540" i="34"/>
  <c r="W2540" i="34"/>
  <c r="P2540" i="34"/>
  <c r="Q2540" i="34"/>
  <c r="U2540" i="34"/>
  <c r="Z2540" i="34"/>
  <c r="A2540" i="34"/>
  <c r="Q2542" i="34"/>
  <c r="U2542" i="34"/>
  <c r="Z2542" i="34"/>
  <c r="O2542" i="34"/>
  <c r="W2542" i="34"/>
  <c r="P2542" i="34"/>
  <c r="A2542" i="34"/>
  <c r="O1477" i="34"/>
  <c r="W1477" i="34"/>
  <c r="P1477" i="34"/>
  <c r="Q1477" i="34"/>
  <c r="U1477" i="34"/>
  <c r="Z1477" i="34"/>
  <c r="A1477" i="34"/>
  <c r="Z2509" i="34"/>
  <c r="O2509" i="34"/>
  <c r="W2509" i="34"/>
  <c r="P2509" i="34"/>
  <c r="Q2509" i="34"/>
  <c r="U2509" i="34"/>
  <c r="A2509" i="34"/>
  <c r="P2523" i="34"/>
  <c r="Q2523" i="34"/>
  <c r="U2523" i="34"/>
  <c r="Z2523" i="34"/>
  <c r="O2523" i="34"/>
  <c r="W2523" i="34"/>
  <c r="A2523" i="34"/>
  <c r="O2532" i="34"/>
  <c r="W2532" i="34"/>
  <c r="P2532" i="34"/>
  <c r="Q2532" i="34"/>
  <c r="U2532" i="34"/>
  <c r="Z2532" i="34"/>
  <c r="A2532" i="34"/>
  <c r="O2508" i="34"/>
  <c r="W2508" i="34"/>
  <c r="P2508" i="34"/>
  <c r="Q2508" i="34"/>
  <c r="U2508" i="34"/>
  <c r="Z2508" i="34"/>
  <c r="A2508" i="34"/>
  <c r="Z2513" i="34"/>
  <c r="O2513" i="34"/>
  <c r="W2513" i="34"/>
  <c r="P2513" i="34"/>
  <c r="Q2513" i="34"/>
  <c r="U2513" i="34"/>
  <c r="A2513" i="34"/>
  <c r="O2528" i="34"/>
  <c r="W2528" i="34"/>
  <c r="P2528" i="34"/>
  <c r="Q2528" i="34"/>
  <c r="U2528" i="34"/>
  <c r="Z2528" i="34"/>
  <c r="A2528" i="34"/>
  <c r="Q2530" i="34"/>
  <c r="U2530" i="34"/>
  <c r="Z2530" i="34"/>
  <c r="O2530" i="34"/>
  <c r="W2530" i="34"/>
  <c r="P2530" i="34"/>
  <c r="A2530" i="34"/>
  <c r="Z2525" i="34"/>
  <c r="O2525" i="34"/>
  <c r="W2525" i="34"/>
  <c r="P2525" i="34"/>
  <c r="Q2525" i="34"/>
  <c r="U2525" i="34"/>
  <c r="A2525" i="34"/>
  <c r="O2516" i="34"/>
  <c r="W2516" i="34"/>
  <c r="P2516" i="34"/>
  <c r="Q2516" i="34"/>
  <c r="U2516" i="34"/>
  <c r="Z2516" i="34"/>
  <c r="A2516" i="34"/>
  <c r="O2544" i="34"/>
  <c r="W2544" i="34"/>
  <c r="P2544" i="34"/>
  <c r="Q2544" i="34"/>
  <c r="U2544" i="34"/>
  <c r="Z2544" i="34"/>
  <c r="A2544" i="34"/>
  <c r="O2548" i="34"/>
  <c r="W2548" i="34"/>
  <c r="P2548" i="34"/>
  <c r="Q2548" i="34"/>
  <c r="U2548" i="34"/>
  <c r="Z2548" i="34"/>
  <c r="A2548" i="34"/>
  <c r="Q2534" i="34"/>
  <c r="U2534" i="34"/>
  <c r="Z2534" i="34"/>
  <c r="O2534" i="34"/>
  <c r="W2534" i="34"/>
  <c r="P2534" i="34"/>
  <c r="A2534" i="34"/>
  <c r="Q2538" i="34"/>
  <c r="U2538" i="34"/>
  <c r="Z2538" i="34"/>
  <c r="O2538" i="34"/>
  <c r="W2538" i="34"/>
  <c r="P2538" i="34"/>
  <c r="A2538" i="34"/>
  <c r="Q1467" i="34"/>
  <c r="U1467" i="34"/>
  <c r="Z1467" i="34"/>
  <c r="O1467" i="34"/>
  <c r="W1467" i="34"/>
  <c r="P1467" i="34"/>
  <c r="A1467" i="34"/>
  <c r="Q1553" i="34"/>
  <c r="U1553" i="34"/>
  <c r="Z1553" i="34"/>
  <c r="O1553" i="34"/>
  <c r="W1553" i="34"/>
  <c r="P1553" i="34"/>
  <c r="A1553" i="34"/>
  <c r="O2512" i="34"/>
  <c r="W2512" i="34"/>
  <c r="P2512" i="34"/>
  <c r="Q2512" i="34"/>
  <c r="U2512" i="34"/>
  <c r="Z2512" i="34"/>
  <c r="A2512" i="34"/>
  <c r="O2536" i="34"/>
  <c r="W2536" i="34"/>
  <c r="P2536" i="34"/>
  <c r="Q2536" i="34"/>
  <c r="U2536" i="34"/>
  <c r="Z2536" i="34"/>
  <c r="A2536" i="34"/>
  <c r="P2511" i="34"/>
  <c r="Q2511" i="34"/>
  <c r="U2511" i="34"/>
  <c r="Z2511" i="34"/>
  <c r="O2511" i="34"/>
  <c r="W2511" i="34"/>
  <c r="A2511" i="34"/>
  <c r="Q2514" i="34"/>
  <c r="U2514" i="34"/>
  <c r="Z2514" i="34"/>
  <c r="O2514" i="34"/>
  <c r="W2514" i="34"/>
  <c r="P2514" i="34"/>
  <c r="A2514" i="34"/>
  <c r="Q2522" i="34"/>
  <c r="U2522" i="34"/>
  <c r="Z2522" i="34"/>
  <c r="O2522" i="34"/>
  <c r="W2522" i="34"/>
  <c r="P2522" i="34"/>
  <c r="A2522" i="34"/>
  <c r="Q2526" i="34"/>
  <c r="U2526" i="34"/>
  <c r="Z2526" i="34"/>
  <c r="O2526" i="34"/>
  <c r="W2526" i="34"/>
  <c r="P2526" i="34"/>
  <c r="A2526" i="34"/>
  <c r="Z2517" i="34"/>
  <c r="O2517" i="34"/>
  <c r="W2517" i="34"/>
  <c r="P2517" i="34"/>
  <c r="Q2517" i="34"/>
  <c r="U2517" i="34"/>
  <c r="A2517" i="34"/>
  <c r="O2520" i="34"/>
  <c r="W2520" i="34"/>
  <c r="P2520" i="34"/>
  <c r="Q2520" i="34"/>
  <c r="U2520" i="34"/>
  <c r="Z2520" i="34"/>
  <c r="A2520" i="34"/>
  <c r="Z2549" i="34"/>
  <c r="O2549" i="34"/>
  <c r="W2549" i="34"/>
  <c r="P2549" i="34"/>
  <c r="Q2549" i="34"/>
  <c r="U2549" i="34"/>
  <c r="A2549" i="34"/>
  <c r="Z2545" i="34"/>
  <c r="O2545" i="34"/>
  <c r="W2545" i="34"/>
  <c r="P2545" i="34"/>
  <c r="Q2545" i="34"/>
  <c r="U2545" i="34"/>
  <c r="A2545" i="34"/>
  <c r="P2531" i="34"/>
  <c r="Q2531" i="34"/>
  <c r="U2531" i="34"/>
  <c r="Z2531" i="34"/>
  <c r="O2531" i="34"/>
  <c r="W2531" i="34"/>
  <c r="A2531" i="34"/>
  <c r="P2535" i="34"/>
  <c r="Q2535" i="34"/>
  <c r="U2535" i="34"/>
  <c r="Z2535" i="34"/>
  <c r="O2535" i="34"/>
  <c r="W2535" i="34"/>
  <c r="A2535" i="34"/>
  <c r="Z2541" i="34"/>
  <c r="O2541" i="34"/>
  <c r="W2541" i="34"/>
  <c r="P2541" i="34"/>
  <c r="Q2541" i="34"/>
  <c r="U2541" i="34"/>
  <c r="A2541" i="34"/>
  <c r="P1476" i="34"/>
  <c r="Q1476" i="34"/>
  <c r="U1476" i="34"/>
  <c r="Z1476" i="34"/>
  <c r="O1476" i="34"/>
  <c r="W1476" i="34"/>
  <c r="A1476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C3532" i="34"/>
  <c r="B3532" i="34" s="1"/>
  <c r="C3531" i="34"/>
  <c r="B3531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O3314" i="34" l="1"/>
  <c r="W3314" i="34"/>
  <c r="P3314" i="34"/>
  <c r="Q3314" i="34"/>
  <c r="U3314" i="34"/>
  <c r="Z3314" i="34"/>
  <c r="A3314" i="34"/>
  <c r="Q3316" i="34"/>
  <c r="U3316" i="34"/>
  <c r="Z3316" i="34"/>
  <c r="O3316" i="34"/>
  <c r="W3316" i="34"/>
  <c r="P3316" i="34"/>
  <c r="A3316" i="34"/>
  <c r="O3318" i="34"/>
  <c r="W3318" i="34"/>
  <c r="P3318" i="34"/>
  <c r="Q3318" i="34"/>
  <c r="U3318" i="34"/>
  <c r="Z3318" i="34"/>
  <c r="A3318" i="34"/>
  <c r="Q3320" i="34"/>
  <c r="U3320" i="34"/>
  <c r="Z3320" i="34"/>
  <c r="O3320" i="34"/>
  <c r="W3320" i="34"/>
  <c r="P3320" i="34"/>
  <c r="A3320" i="34"/>
  <c r="O3322" i="34"/>
  <c r="W3322" i="34"/>
  <c r="P3322" i="34"/>
  <c r="Q3322" i="34"/>
  <c r="U3322" i="34"/>
  <c r="Z3322" i="34"/>
  <c r="A3322" i="34"/>
  <c r="Q3324" i="34"/>
  <c r="U3324" i="34"/>
  <c r="Z3324" i="34"/>
  <c r="O3324" i="34"/>
  <c r="W3324" i="34"/>
  <c r="P3324" i="34"/>
  <c r="A3324" i="34"/>
  <c r="O3326" i="34"/>
  <c r="W3326" i="34"/>
  <c r="P3326" i="34"/>
  <c r="Q3326" i="34"/>
  <c r="U3326" i="34"/>
  <c r="Z3326" i="34"/>
  <c r="A3326" i="34"/>
  <c r="Q3328" i="34"/>
  <c r="U3328" i="34"/>
  <c r="Z3328" i="34"/>
  <c r="O3328" i="34"/>
  <c r="W3328" i="34"/>
  <c r="P3328" i="34"/>
  <c r="A3328" i="34"/>
  <c r="O3330" i="34"/>
  <c r="W3330" i="34"/>
  <c r="P3330" i="34"/>
  <c r="Q3330" i="34"/>
  <c r="U3330" i="34"/>
  <c r="Z3330" i="34"/>
  <c r="A3330" i="34"/>
  <c r="Q3332" i="34"/>
  <c r="U3332" i="34"/>
  <c r="Z3332" i="34"/>
  <c r="O3332" i="34"/>
  <c r="W3332" i="34"/>
  <c r="P3332" i="34"/>
  <c r="A3332" i="34"/>
  <c r="O3334" i="34"/>
  <c r="W3334" i="34"/>
  <c r="P3334" i="34"/>
  <c r="Q3334" i="34"/>
  <c r="U3334" i="34"/>
  <c r="Z3334" i="34"/>
  <c r="A3334" i="34"/>
  <c r="Q3336" i="34"/>
  <c r="U3336" i="34"/>
  <c r="Z3336" i="34"/>
  <c r="O3336" i="34"/>
  <c r="W3336" i="34"/>
  <c r="P3336" i="34"/>
  <c r="A3336" i="34"/>
  <c r="O3338" i="34"/>
  <c r="W3338" i="34"/>
  <c r="P3338" i="34"/>
  <c r="Q3338" i="34"/>
  <c r="U3338" i="34"/>
  <c r="Z3338" i="34"/>
  <c r="A3338" i="34"/>
  <c r="O3450" i="34"/>
  <c r="W3450" i="34"/>
  <c r="P3450" i="34"/>
  <c r="Q3450" i="34"/>
  <c r="U3450" i="34"/>
  <c r="Z3450" i="34"/>
  <c r="A3450" i="34"/>
  <c r="Q3452" i="34"/>
  <c r="U3452" i="34"/>
  <c r="Z3452" i="34"/>
  <c r="O3452" i="34"/>
  <c r="W3452" i="34"/>
  <c r="P3452" i="34"/>
  <c r="A3452" i="34"/>
  <c r="O3454" i="34"/>
  <c r="W3454" i="34"/>
  <c r="P3454" i="34"/>
  <c r="Q3454" i="34"/>
  <c r="U3454" i="34"/>
  <c r="Z3454" i="34"/>
  <c r="A3454" i="34"/>
  <c r="Q3456" i="34"/>
  <c r="U3456" i="34"/>
  <c r="Z3456" i="34"/>
  <c r="O3456" i="34"/>
  <c r="W3456" i="34"/>
  <c r="P3456" i="34"/>
  <c r="A3456" i="34"/>
  <c r="O3458" i="34"/>
  <c r="W3458" i="34"/>
  <c r="P3458" i="34"/>
  <c r="Q3458" i="34"/>
  <c r="U3458" i="34"/>
  <c r="Z3458" i="34"/>
  <c r="A3458" i="34"/>
  <c r="Q3460" i="34"/>
  <c r="U3460" i="34"/>
  <c r="Z3460" i="34"/>
  <c r="O3460" i="34"/>
  <c r="W3460" i="34"/>
  <c r="P3460" i="34"/>
  <c r="A3460" i="34"/>
  <c r="Z3531" i="34"/>
  <c r="O3531" i="34"/>
  <c r="W3531" i="34"/>
  <c r="P3531" i="34"/>
  <c r="Q3531" i="34"/>
  <c r="U3531" i="34"/>
  <c r="A3531" i="34"/>
  <c r="O3534" i="34"/>
  <c r="W3534" i="34"/>
  <c r="P3534" i="34"/>
  <c r="Q3534" i="34"/>
  <c r="U3534" i="34"/>
  <c r="Z3534" i="34"/>
  <c r="A3534" i="34"/>
  <c r="Q3536" i="34"/>
  <c r="U3536" i="34"/>
  <c r="Z3536" i="34"/>
  <c r="O3536" i="34"/>
  <c r="W3536" i="34"/>
  <c r="P3536" i="34"/>
  <c r="A3536" i="34"/>
  <c r="O3538" i="34"/>
  <c r="W3538" i="34"/>
  <c r="P3538" i="34"/>
  <c r="Q3538" i="34"/>
  <c r="U3538" i="34"/>
  <c r="Z3538" i="34"/>
  <c r="A3538" i="34"/>
  <c r="P3265" i="34"/>
  <c r="Q3265" i="34"/>
  <c r="U3265" i="34"/>
  <c r="Z3265" i="34"/>
  <c r="O3265" i="34"/>
  <c r="W3265" i="34"/>
  <c r="A3265" i="34"/>
  <c r="Z3267" i="34"/>
  <c r="O3267" i="34"/>
  <c r="W3267" i="34"/>
  <c r="P3267" i="34"/>
  <c r="Q3267" i="34"/>
  <c r="U3267" i="34"/>
  <c r="A3267" i="34"/>
  <c r="P3269" i="34"/>
  <c r="Q3269" i="34"/>
  <c r="U3269" i="34"/>
  <c r="Z3269" i="34"/>
  <c r="O3269" i="34"/>
  <c r="W3269" i="34"/>
  <c r="A3269" i="34"/>
  <c r="Z3271" i="34"/>
  <c r="O3271" i="34"/>
  <c r="W3271" i="34"/>
  <c r="P3271" i="34"/>
  <c r="Q3271" i="34"/>
  <c r="U3271" i="34"/>
  <c r="A3271" i="34"/>
  <c r="P3273" i="34"/>
  <c r="Q3273" i="34"/>
  <c r="U3273" i="34"/>
  <c r="Z3273" i="34"/>
  <c r="O3273" i="34"/>
  <c r="W3273" i="34"/>
  <c r="A3273" i="34"/>
  <c r="Z3275" i="34"/>
  <c r="O3275" i="34"/>
  <c r="W3275" i="34"/>
  <c r="P3275" i="34"/>
  <c r="Q3275" i="34"/>
  <c r="U3275" i="34"/>
  <c r="A3275" i="34"/>
  <c r="P3277" i="34"/>
  <c r="Q3277" i="34"/>
  <c r="U3277" i="34"/>
  <c r="Z3277" i="34"/>
  <c r="O3277" i="34"/>
  <c r="W3277" i="34"/>
  <c r="A3277" i="34"/>
  <c r="Z3279" i="34"/>
  <c r="O3279" i="34"/>
  <c r="W3279" i="34"/>
  <c r="P3279" i="34"/>
  <c r="Q3279" i="34"/>
  <c r="U3279" i="34"/>
  <c r="A3279" i="34"/>
  <c r="P3281" i="34"/>
  <c r="Q3281" i="34"/>
  <c r="U3281" i="34"/>
  <c r="Z3281" i="34"/>
  <c r="O3281" i="34"/>
  <c r="W3281" i="34"/>
  <c r="A3281" i="34"/>
  <c r="Z3283" i="34"/>
  <c r="O3283" i="34"/>
  <c r="W3283" i="34"/>
  <c r="P3283" i="34"/>
  <c r="Q3283" i="34"/>
  <c r="U3283" i="34"/>
  <c r="A3283" i="34"/>
  <c r="P3285" i="34"/>
  <c r="Q3285" i="34"/>
  <c r="U3285" i="34"/>
  <c r="Z3285" i="34"/>
  <c r="O3285" i="34"/>
  <c r="W3285" i="34"/>
  <c r="A3285" i="34"/>
  <c r="Z3287" i="34"/>
  <c r="O3287" i="34"/>
  <c r="W3287" i="34"/>
  <c r="P3287" i="34"/>
  <c r="Q3287" i="34"/>
  <c r="U3287" i="34"/>
  <c r="A3287" i="34"/>
  <c r="P3289" i="34"/>
  <c r="Q3289" i="34"/>
  <c r="U3289" i="34"/>
  <c r="Z3289" i="34"/>
  <c r="O3289" i="34"/>
  <c r="W3289" i="34"/>
  <c r="A3289" i="34"/>
  <c r="Z3291" i="34"/>
  <c r="O3291" i="34"/>
  <c r="W3291" i="34"/>
  <c r="P3291" i="34"/>
  <c r="Q3291" i="34"/>
  <c r="U3291" i="34"/>
  <c r="A3291" i="34"/>
  <c r="P3293" i="34"/>
  <c r="Q3293" i="34"/>
  <c r="U3293" i="34"/>
  <c r="Z3293" i="34"/>
  <c r="O3293" i="34"/>
  <c r="W3293" i="34"/>
  <c r="A3293" i="34"/>
  <c r="Z3295" i="34"/>
  <c r="O3295" i="34"/>
  <c r="W3295" i="34"/>
  <c r="P3295" i="34"/>
  <c r="Q3295" i="34"/>
  <c r="U3295" i="34"/>
  <c r="A3295" i="34"/>
  <c r="P3297" i="34"/>
  <c r="Q3297" i="34"/>
  <c r="U3297" i="34"/>
  <c r="Z3297" i="34"/>
  <c r="O3297" i="34"/>
  <c r="W3297" i="34"/>
  <c r="A3297" i="34"/>
  <c r="Z3299" i="34"/>
  <c r="O3299" i="34"/>
  <c r="W3299" i="34"/>
  <c r="P3299" i="34"/>
  <c r="Q3299" i="34"/>
  <c r="U3299" i="34"/>
  <c r="A3299" i="34"/>
  <c r="P3301" i="34"/>
  <c r="Q3301" i="34"/>
  <c r="U3301" i="34"/>
  <c r="Z3301" i="34"/>
  <c r="O3301" i="34"/>
  <c r="W3301" i="34"/>
  <c r="A3301" i="34"/>
  <c r="Z3303" i="34"/>
  <c r="O3303" i="34"/>
  <c r="W3303" i="34"/>
  <c r="P3303" i="34"/>
  <c r="Q3303" i="34"/>
  <c r="U3303" i="34"/>
  <c r="A3303" i="34"/>
  <c r="P3305" i="34"/>
  <c r="Q3305" i="34"/>
  <c r="U3305" i="34"/>
  <c r="Z3305" i="34"/>
  <c r="O3305" i="34"/>
  <c r="W3305" i="34"/>
  <c r="A3305" i="34"/>
  <c r="Z3307" i="34"/>
  <c r="O3307" i="34"/>
  <c r="W3307" i="34"/>
  <c r="P3307" i="34"/>
  <c r="Q3307" i="34"/>
  <c r="U3307" i="34"/>
  <c r="A3307" i="34"/>
  <c r="P3309" i="34"/>
  <c r="Q3309" i="34"/>
  <c r="U3309" i="34"/>
  <c r="Z3309" i="34"/>
  <c r="O3309" i="34"/>
  <c r="W3309" i="34"/>
  <c r="A3309" i="34"/>
  <c r="Z3311" i="34"/>
  <c r="O3311" i="34"/>
  <c r="W3311" i="34"/>
  <c r="P3311" i="34"/>
  <c r="Q3311" i="34"/>
  <c r="U3311" i="34"/>
  <c r="A3311" i="34"/>
  <c r="O3217" i="34"/>
  <c r="W3217" i="34"/>
  <c r="P3217" i="34"/>
  <c r="Q3217" i="34"/>
  <c r="U3217" i="34"/>
  <c r="Z3217" i="34"/>
  <c r="A3217" i="34"/>
  <c r="Q3219" i="34"/>
  <c r="U3219" i="34"/>
  <c r="Z3219" i="34"/>
  <c r="O3219" i="34"/>
  <c r="W3219" i="34"/>
  <c r="P3219" i="34"/>
  <c r="A3219" i="34"/>
  <c r="O3221" i="34"/>
  <c r="W3221" i="34"/>
  <c r="P3221" i="34"/>
  <c r="Q3221" i="34"/>
  <c r="U3221" i="34"/>
  <c r="Z3221" i="34"/>
  <c r="A3221" i="34"/>
  <c r="Q3223" i="34"/>
  <c r="U3223" i="34"/>
  <c r="Z3223" i="34"/>
  <c r="O3223" i="34"/>
  <c r="W3223" i="34"/>
  <c r="P3223" i="34"/>
  <c r="A3223" i="34"/>
  <c r="O3225" i="34"/>
  <c r="W3225" i="34"/>
  <c r="P3225" i="34"/>
  <c r="Q3225" i="34"/>
  <c r="U3225" i="34"/>
  <c r="Z3225" i="34"/>
  <c r="A3225" i="34"/>
  <c r="Q3227" i="34"/>
  <c r="U3227" i="34"/>
  <c r="Z3227" i="34"/>
  <c r="O3227" i="34"/>
  <c r="P3227" i="34"/>
  <c r="W3227" i="34"/>
  <c r="A3227" i="34"/>
  <c r="O3229" i="34"/>
  <c r="W3229" i="34"/>
  <c r="P3229" i="34"/>
  <c r="Z3229" i="34"/>
  <c r="Q3229" i="34"/>
  <c r="U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247" i="34"/>
  <c r="O3247" i="34"/>
  <c r="W3247" i="34"/>
  <c r="P3247" i="34"/>
  <c r="Q3247" i="34"/>
  <c r="U3247" i="34"/>
  <c r="A3247" i="34"/>
  <c r="P3249" i="34"/>
  <c r="Q3249" i="34"/>
  <c r="U3249" i="34"/>
  <c r="Z3249" i="34"/>
  <c r="O3249" i="34"/>
  <c r="W3249" i="34"/>
  <c r="A3249" i="34"/>
  <c r="Z3251" i="34"/>
  <c r="O3251" i="34"/>
  <c r="W3251" i="34"/>
  <c r="P3251" i="34"/>
  <c r="Q3251" i="34"/>
  <c r="U3251" i="34"/>
  <c r="A3251" i="34"/>
  <c r="P3253" i="34"/>
  <c r="Q3253" i="34"/>
  <c r="U3253" i="34"/>
  <c r="Z3253" i="34"/>
  <c r="O3253" i="34"/>
  <c r="W3253" i="34"/>
  <c r="A3253" i="34"/>
  <c r="Z3255" i="34"/>
  <c r="O3255" i="34"/>
  <c r="W3255" i="34"/>
  <c r="P3255" i="34"/>
  <c r="Q3255" i="34"/>
  <c r="U3255" i="34"/>
  <c r="A3255" i="34"/>
  <c r="P3257" i="34"/>
  <c r="Q3257" i="34"/>
  <c r="U3257" i="34"/>
  <c r="Z3257" i="34"/>
  <c r="O3257" i="34"/>
  <c r="W3257" i="34"/>
  <c r="A3257" i="34"/>
  <c r="Z3259" i="34"/>
  <c r="O3259" i="34"/>
  <c r="W3259" i="34"/>
  <c r="P3259" i="34"/>
  <c r="Q3259" i="34"/>
  <c r="U3259" i="34"/>
  <c r="A3259" i="34"/>
  <c r="P3261" i="34"/>
  <c r="Q3261" i="34"/>
  <c r="U3261" i="34"/>
  <c r="Z3261" i="34"/>
  <c r="O3261" i="34"/>
  <c r="W3261" i="34"/>
  <c r="A3261" i="34"/>
  <c r="Z3263" i="34"/>
  <c r="O3263" i="34"/>
  <c r="W3263" i="34"/>
  <c r="P3263" i="34"/>
  <c r="Q3263" i="34"/>
  <c r="U3263" i="34"/>
  <c r="A3263" i="34"/>
  <c r="Q3532" i="34"/>
  <c r="U3532" i="34"/>
  <c r="Z3532" i="34"/>
  <c r="O3532" i="34"/>
  <c r="W3532" i="34"/>
  <c r="P3532" i="34"/>
  <c r="A3532" i="34"/>
  <c r="P164" i="34"/>
  <c r="T164" i="34"/>
  <c r="Q164" i="34"/>
  <c r="U164" i="34"/>
  <c r="R164" i="34"/>
  <c r="Z164" i="34"/>
  <c r="O164" i="34"/>
  <c r="S164" i="34"/>
  <c r="W164" i="34"/>
  <c r="A164" i="34"/>
  <c r="P3313" i="34"/>
  <c r="Q3313" i="34"/>
  <c r="U3313" i="34"/>
  <c r="Z3313" i="34"/>
  <c r="O3313" i="34"/>
  <c r="W3313" i="34"/>
  <c r="A3313" i="34"/>
  <c r="Z3315" i="34"/>
  <c r="O3315" i="34"/>
  <c r="W3315" i="34"/>
  <c r="P3315" i="34"/>
  <c r="Q3315" i="34"/>
  <c r="U3315" i="34"/>
  <c r="A3315" i="34"/>
  <c r="P3317" i="34"/>
  <c r="Q3317" i="34"/>
  <c r="U3317" i="34"/>
  <c r="Z3317" i="34"/>
  <c r="O3317" i="34"/>
  <c r="W3317" i="34"/>
  <c r="A3317" i="34"/>
  <c r="Z3319" i="34"/>
  <c r="O3319" i="34"/>
  <c r="W3319" i="34"/>
  <c r="P3319" i="34"/>
  <c r="Q3319" i="34"/>
  <c r="U3319" i="34"/>
  <c r="A3319" i="34"/>
  <c r="P3321" i="34"/>
  <c r="Q3321" i="34"/>
  <c r="U3321" i="34"/>
  <c r="Z3321" i="34"/>
  <c r="O3321" i="34"/>
  <c r="W3321" i="34"/>
  <c r="A3321" i="34"/>
  <c r="Z3323" i="34"/>
  <c r="O3323" i="34"/>
  <c r="W3323" i="34"/>
  <c r="P3323" i="34"/>
  <c r="Q3323" i="34"/>
  <c r="U3323" i="34"/>
  <c r="A3323" i="34"/>
  <c r="P3325" i="34"/>
  <c r="Q3325" i="34"/>
  <c r="U3325" i="34"/>
  <c r="Z3325" i="34"/>
  <c r="O3325" i="34"/>
  <c r="W3325" i="34"/>
  <c r="A3325" i="34"/>
  <c r="Z3327" i="34"/>
  <c r="O3327" i="34"/>
  <c r="W3327" i="34"/>
  <c r="P3327" i="34"/>
  <c r="Q3327" i="34"/>
  <c r="U3327" i="34"/>
  <c r="A3327" i="34"/>
  <c r="P3329" i="34"/>
  <c r="Q3329" i="34"/>
  <c r="U3329" i="34"/>
  <c r="Z3329" i="34"/>
  <c r="O3329" i="34"/>
  <c r="W3329" i="34"/>
  <c r="A3329" i="34"/>
  <c r="Z3331" i="34"/>
  <c r="O3331" i="34"/>
  <c r="W3331" i="34"/>
  <c r="P3331" i="34"/>
  <c r="Q3331" i="34"/>
  <c r="U3331" i="34"/>
  <c r="A3331" i="34"/>
  <c r="P3333" i="34"/>
  <c r="Q3333" i="34"/>
  <c r="U3333" i="34"/>
  <c r="Z3333" i="34"/>
  <c r="O3333" i="34"/>
  <c r="W3333" i="34"/>
  <c r="A3333" i="34"/>
  <c r="Z3335" i="34"/>
  <c r="O3335" i="34"/>
  <c r="W3335" i="34"/>
  <c r="P3335" i="34"/>
  <c r="Q3335" i="34"/>
  <c r="U3335" i="34"/>
  <c r="A3335" i="34"/>
  <c r="P3337" i="34"/>
  <c r="Q3337" i="34"/>
  <c r="U3337" i="34"/>
  <c r="Z3337" i="34"/>
  <c r="O3337" i="34"/>
  <c r="W3337" i="34"/>
  <c r="A3337" i="34"/>
  <c r="P3449" i="34"/>
  <c r="Q3449" i="34"/>
  <c r="U3449" i="34"/>
  <c r="Z3449" i="34"/>
  <c r="O3449" i="34"/>
  <c r="W3449" i="34"/>
  <c r="A3449" i="34"/>
  <c r="Z3451" i="34"/>
  <c r="O3451" i="34"/>
  <c r="W3451" i="34"/>
  <c r="P3451" i="34"/>
  <c r="Q3451" i="34"/>
  <c r="U3451" i="34"/>
  <c r="A3451" i="34"/>
  <c r="P3453" i="34"/>
  <c r="Q3453" i="34"/>
  <c r="U3453" i="34"/>
  <c r="Z3453" i="34"/>
  <c r="O3453" i="34"/>
  <c r="W3453" i="34"/>
  <c r="A3453" i="34"/>
  <c r="Z3455" i="34"/>
  <c r="O3455" i="34"/>
  <c r="W3455" i="34"/>
  <c r="P3455" i="34"/>
  <c r="Q3455" i="34"/>
  <c r="U3455" i="34"/>
  <c r="A3455" i="34"/>
  <c r="P3457" i="34"/>
  <c r="Q3457" i="34"/>
  <c r="U3457" i="34"/>
  <c r="Z3457" i="34"/>
  <c r="O3457" i="34"/>
  <c r="W3457" i="34"/>
  <c r="A3457" i="34"/>
  <c r="Z3459" i="34"/>
  <c r="O3459" i="34"/>
  <c r="W3459" i="34"/>
  <c r="P3459" i="34"/>
  <c r="Q3459" i="34"/>
  <c r="U3459" i="34"/>
  <c r="A3459" i="34"/>
  <c r="P3461" i="34"/>
  <c r="Q3461" i="34"/>
  <c r="U3461" i="34"/>
  <c r="Z3461" i="34"/>
  <c r="O3461" i="34"/>
  <c r="W3461" i="34"/>
  <c r="A3461" i="34"/>
  <c r="P3533" i="34"/>
  <c r="Q3533" i="34"/>
  <c r="U3533" i="34"/>
  <c r="Z3533" i="34"/>
  <c r="O3533" i="34"/>
  <c r="W3533" i="34"/>
  <c r="A3533" i="34"/>
  <c r="Z3535" i="34"/>
  <c r="O3535" i="34"/>
  <c r="W3535" i="34"/>
  <c r="P3535" i="34"/>
  <c r="Q3535" i="34"/>
  <c r="U3535" i="34"/>
  <c r="A3535" i="34"/>
  <c r="P3537" i="34"/>
  <c r="Q3537" i="34"/>
  <c r="U3537" i="34"/>
  <c r="Z3537" i="34"/>
  <c r="O3537" i="34"/>
  <c r="W3537" i="34"/>
  <c r="A3537" i="34"/>
  <c r="Z3539" i="34"/>
  <c r="O3539" i="34"/>
  <c r="W3539" i="34"/>
  <c r="P3539" i="34"/>
  <c r="Q3539" i="34"/>
  <c r="U3539" i="34"/>
  <c r="A3539" i="34"/>
  <c r="O3266" i="34"/>
  <c r="W3266" i="34"/>
  <c r="P3266" i="34"/>
  <c r="Q3266" i="34"/>
  <c r="U3266" i="34"/>
  <c r="Z3266" i="34"/>
  <c r="A3266" i="34"/>
  <c r="Q3268" i="34"/>
  <c r="U3268" i="34"/>
  <c r="Z3268" i="34"/>
  <c r="O3268" i="34"/>
  <c r="W3268" i="34"/>
  <c r="P3268" i="34"/>
  <c r="A3268" i="34"/>
  <c r="O3270" i="34"/>
  <c r="W3270" i="34"/>
  <c r="P3270" i="34"/>
  <c r="Q3270" i="34"/>
  <c r="U3270" i="34"/>
  <c r="Z3270" i="34"/>
  <c r="A3270" i="34"/>
  <c r="Q3272" i="34"/>
  <c r="U3272" i="34"/>
  <c r="Z3272" i="34"/>
  <c r="O3272" i="34"/>
  <c r="W3272" i="34"/>
  <c r="P3272" i="34"/>
  <c r="A3272" i="34"/>
  <c r="O3274" i="34"/>
  <c r="W3274" i="34"/>
  <c r="P3274" i="34"/>
  <c r="Q3274" i="34"/>
  <c r="U3274" i="34"/>
  <c r="Z3274" i="34"/>
  <c r="A3274" i="34"/>
  <c r="Q3276" i="34"/>
  <c r="U3276" i="34"/>
  <c r="Z3276" i="34"/>
  <c r="O3276" i="34"/>
  <c r="W3276" i="34"/>
  <c r="P3276" i="34"/>
  <c r="A3276" i="34"/>
  <c r="O3278" i="34"/>
  <c r="W3278" i="34"/>
  <c r="P3278" i="34"/>
  <c r="Q3278" i="34"/>
  <c r="U3278" i="34"/>
  <c r="Z3278" i="34"/>
  <c r="A3278" i="34"/>
  <c r="Q3280" i="34"/>
  <c r="U3280" i="34"/>
  <c r="Z3280" i="34"/>
  <c r="O3280" i="34"/>
  <c r="W3280" i="34"/>
  <c r="P3280" i="34"/>
  <c r="A3280" i="34"/>
  <c r="O3282" i="34"/>
  <c r="W3282" i="34"/>
  <c r="P3282" i="34"/>
  <c r="Q3282" i="34"/>
  <c r="U3282" i="34"/>
  <c r="Z3282" i="34"/>
  <c r="A3282" i="34"/>
  <c r="Q3284" i="34"/>
  <c r="U3284" i="34"/>
  <c r="Z3284" i="34"/>
  <c r="O3284" i="34"/>
  <c r="W3284" i="34"/>
  <c r="P3284" i="34"/>
  <c r="A3284" i="34"/>
  <c r="O3286" i="34"/>
  <c r="W3286" i="34"/>
  <c r="P3286" i="34"/>
  <c r="Q3286" i="34"/>
  <c r="U3286" i="34"/>
  <c r="Z3286" i="34"/>
  <c r="A3286" i="34"/>
  <c r="Q3288" i="34"/>
  <c r="U3288" i="34"/>
  <c r="Z3288" i="34"/>
  <c r="O3288" i="34"/>
  <c r="W3288" i="34"/>
  <c r="P3288" i="34"/>
  <c r="A3288" i="34"/>
  <c r="O3290" i="34"/>
  <c r="W3290" i="34"/>
  <c r="P3290" i="34"/>
  <c r="Q3290" i="34"/>
  <c r="U3290" i="34"/>
  <c r="Z3290" i="34"/>
  <c r="A3290" i="34"/>
  <c r="Q3292" i="34"/>
  <c r="U3292" i="34"/>
  <c r="Z3292" i="34"/>
  <c r="O3292" i="34"/>
  <c r="W3292" i="34"/>
  <c r="P3292" i="34"/>
  <c r="A3292" i="34"/>
  <c r="O3294" i="34"/>
  <c r="W3294" i="34"/>
  <c r="P3294" i="34"/>
  <c r="Q3294" i="34"/>
  <c r="U3294" i="34"/>
  <c r="Z3294" i="34"/>
  <c r="A3294" i="34"/>
  <c r="Q3296" i="34"/>
  <c r="U3296" i="34"/>
  <c r="Z3296" i="34"/>
  <c r="O3296" i="34"/>
  <c r="W3296" i="34"/>
  <c r="P3296" i="34"/>
  <c r="A3296" i="34"/>
  <c r="O3298" i="34"/>
  <c r="W3298" i="34"/>
  <c r="P3298" i="34"/>
  <c r="Q3298" i="34"/>
  <c r="U3298" i="34"/>
  <c r="Z3298" i="34"/>
  <c r="A3298" i="34"/>
  <c r="Q3300" i="34"/>
  <c r="U3300" i="34"/>
  <c r="Z3300" i="34"/>
  <c r="O3300" i="34"/>
  <c r="W3300" i="34"/>
  <c r="P3300" i="34"/>
  <c r="A3300" i="34"/>
  <c r="O3302" i="34"/>
  <c r="W3302" i="34"/>
  <c r="P3302" i="34"/>
  <c r="Q3302" i="34"/>
  <c r="U3302" i="34"/>
  <c r="Z3302" i="34"/>
  <c r="A3302" i="34"/>
  <c r="Q3304" i="34"/>
  <c r="U3304" i="34"/>
  <c r="Z3304" i="34"/>
  <c r="O3304" i="34"/>
  <c r="W3304" i="34"/>
  <c r="P3304" i="34"/>
  <c r="A3304" i="34"/>
  <c r="O3306" i="34"/>
  <c r="W3306" i="34"/>
  <c r="P3306" i="34"/>
  <c r="Q3306" i="34"/>
  <c r="U3306" i="34"/>
  <c r="Z3306" i="34"/>
  <c r="A3306" i="34"/>
  <c r="Q3308" i="34"/>
  <c r="U3308" i="34"/>
  <c r="Z3308" i="34"/>
  <c r="O3308" i="34"/>
  <c r="W3308" i="34"/>
  <c r="P3308" i="34"/>
  <c r="A3308" i="34"/>
  <c r="O3310" i="34"/>
  <c r="W3310" i="34"/>
  <c r="P3310" i="34"/>
  <c r="Q3310" i="34"/>
  <c r="U3310" i="34"/>
  <c r="Z3310" i="34"/>
  <c r="A3310" i="34"/>
  <c r="Q3312" i="34"/>
  <c r="U3312" i="34"/>
  <c r="Z3312" i="34"/>
  <c r="O3312" i="34"/>
  <c r="W3312" i="34"/>
  <c r="P3312" i="34"/>
  <c r="A3312" i="34"/>
  <c r="Z3218" i="34"/>
  <c r="O3218" i="34"/>
  <c r="W3218" i="34"/>
  <c r="P3218" i="34"/>
  <c r="Q3218" i="34"/>
  <c r="U3218" i="34"/>
  <c r="A3218" i="34"/>
  <c r="P3220" i="34"/>
  <c r="Q3220" i="34"/>
  <c r="U3220" i="34"/>
  <c r="Z3220" i="34"/>
  <c r="O3220" i="34"/>
  <c r="W3220" i="34"/>
  <c r="A3220" i="34"/>
  <c r="Z3222" i="34"/>
  <c r="O3222" i="34"/>
  <c r="W3222" i="34"/>
  <c r="P3222" i="34"/>
  <c r="Q3222" i="34"/>
  <c r="U3222" i="34"/>
  <c r="A3222" i="34"/>
  <c r="P3224" i="34"/>
  <c r="Q3224" i="34"/>
  <c r="U3224" i="34"/>
  <c r="Z3224" i="34"/>
  <c r="O3224" i="34"/>
  <c r="W3224" i="34"/>
  <c r="A3224" i="34"/>
  <c r="Z3226" i="34"/>
  <c r="O3226" i="34"/>
  <c r="W3226" i="34"/>
  <c r="P3226" i="34"/>
  <c r="Q3226" i="34"/>
  <c r="U3226" i="34"/>
  <c r="A3226" i="34"/>
  <c r="P3228" i="34"/>
  <c r="Q3228" i="34"/>
  <c r="U3228" i="34"/>
  <c r="O3228" i="34"/>
  <c r="W3228" i="34"/>
  <c r="Z3228" i="34"/>
  <c r="A3228" i="34"/>
  <c r="Q3230" i="34"/>
  <c r="W3230" i="34"/>
  <c r="O3230" i="34"/>
  <c r="P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248" i="34"/>
  <c r="U3248" i="34"/>
  <c r="Z3248" i="34"/>
  <c r="O3248" i="34"/>
  <c r="W3248" i="34"/>
  <c r="P3248" i="34"/>
  <c r="A3248" i="34"/>
  <c r="O3250" i="34"/>
  <c r="W3250" i="34"/>
  <c r="P3250" i="34"/>
  <c r="Q3250" i="34"/>
  <c r="U3250" i="34"/>
  <c r="Z3250" i="34"/>
  <c r="A3250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O3260" i="34"/>
  <c r="W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O3264" i="34"/>
  <c r="W3264" i="34"/>
  <c r="P3264" i="34"/>
  <c r="A3264" i="34"/>
  <c r="D7" i="56"/>
  <c r="D39" i="15" l="1"/>
  <c r="D27" i="15" l="1"/>
  <c r="C27" i="15"/>
  <c r="C16" i="15"/>
  <c r="C13" i="15"/>
  <c r="C11" i="15"/>
  <c r="D61" i="60" l="1"/>
  <c r="AB1281" i="34" l="1"/>
  <c r="K1281" i="34"/>
  <c r="C1281" i="34"/>
  <c r="B1281" i="34" s="1"/>
  <c r="AB1280" i="34"/>
  <c r="K1280" i="34"/>
  <c r="C1280" i="34"/>
  <c r="B1280" i="34" s="1"/>
  <c r="AB1279" i="34"/>
  <c r="K1279" i="34"/>
  <c r="C1279" i="34"/>
  <c r="B1279" i="34" s="1"/>
  <c r="C1236" i="34"/>
  <c r="B1236" i="34" s="1"/>
  <c r="AB1235" i="34"/>
  <c r="K1235" i="34"/>
  <c r="C1235" i="34"/>
  <c r="B1235" i="34" s="1"/>
  <c r="AB1299" i="34"/>
  <c r="K1299" i="34"/>
  <c r="C1299" i="34"/>
  <c r="B1299" i="34" s="1"/>
  <c r="AB1298" i="34"/>
  <c r="K1298" i="34"/>
  <c r="C1298" i="34"/>
  <c r="B1298" i="34" s="1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83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Z1288" i="34" l="1"/>
  <c r="O1288" i="34"/>
  <c r="W1288" i="34"/>
  <c r="P1288" i="34"/>
  <c r="Q1288" i="34"/>
  <c r="U1288" i="34"/>
  <c r="A1288" i="34"/>
  <c r="P1290" i="34"/>
  <c r="Q1290" i="34"/>
  <c r="U1290" i="34"/>
  <c r="Z1290" i="34"/>
  <c r="O1290" i="34"/>
  <c r="W1290" i="34"/>
  <c r="A1290" i="34"/>
  <c r="Z1292" i="34"/>
  <c r="O1292" i="34"/>
  <c r="W1292" i="34"/>
  <c r="P1292" i="34"/>
  <c r="Q1292" i="34"/>
  <c r="U1292" i="34"/>
  <c r="A1292" i="34"/>
  <c r="O1299" i="34"/>
  <c r="W1299" i="34"/>
  <c r="P1299" i="34"/>
  <c r="Q1299" i="34"/>
  <c r="U1299" i="34"/>
  <c r="Z1299" i="34"/>
  <c r="A1299" i="34"/>
  <c r="P1294" i="34"/>
  <c r="Q1294" i="34"/>
  <c r="U1294" i="34"/>
  <c r="Z1294" i="34"/>
  <c r="O1294" i="34"/>
  <c r="W1294" i="34"/>
  <c r="A1294" i="34"/>
  <c r="Z1296" i="34"/>
  <c r="O1296" i="34"/>
  <c r="W1296" i="34"/>
  <c r="P1296" i="34"/>
  <c r="Q1296" i="34"/>
  <c r="U1296" i="34"/>
  <c r="A1296" i="34"/>
  <c r="O1283" i="34"/>
  <c r="W1283" i="34"/>
  <c r="P1283" i="34"/>
  <c r="Q1283" i="34"/>
  <c r="U1283" i="34"/>
  <c r="Z1283" i="34"/>
  <c r="A1283" i="34"/>
  <c r="Q1285" i="34"/>
  <c r="U1285" i="34"/>
  <c r="Z1285" i="34"/>
  <c r="O1285" i="34"/>
  <c r="W1285" i="34"/>
  <c r="P1285" i="34"/>
  <c r="A1285" i="34"/>
  <c r="O1287" i="34"/>
  <c r="W1287" i="34"/>
  <c r="P1287" i="34"/>
  <c r="Q1287" i="34"/>
  <c r="U1287" i="34"/>
  <c r="Z1287" i="34"/>
  <c r="A1287" i="34"/>
  <c r="P1298" i="34"/>
  <c r="Q1298" i="34"/>
  <c r="U1298" i="34"/>
  <c r="Z1298" i="34"/>
  <c r="O1298" i="34"/>
  <c r="W1298" i="34"/>
  <c r="A1298" i="34"/>
  <c r="Q1281" i="34"/>
  <c r="U1281" i="34"/>
  <c r="Z1281" i="34"/>
  <c r="O1281" i="34"/>
  <c r="W1281" i="34"/>
  <c r="P1281" i="34"/>
  <c r="A1281" i="34"/>
  <c r="Q1289" i="34"/>
  <c r="U1289" i="34"/>
  <c r="Z1289" i="34"/>
  <c r="O1289" i="34"/>
  <c r="W1289" i="34"/>
  <c r="P1289" i="34"/>
  <c r="A1289" i="34"/>
  <c r="O1291" i="34"/>
  <c r="W1291" i="34"/>
  <c r="P1291" i="34"/>
  <c r="Q1291" i="34"/>
  <c r="U1291" i="34"/>
  <c r="Z1291" i="34"/>
  <c r="A1291" i="34"/>
  <c r="Z1236" i="34"/>
  <c r="O1236" i="34"/>
  <c r="W1236" i="34"/>
  <c r="P1236" i="34"/>
  <c r="Q1236" i="34"/>
  <c r="U1236" i="34"/>
  <c r="A1236" i="34"/>
  <c r="Z1280" i="34"/>
  <c r="O1280" i="34"/>
  <c r="W1280" i="34"/>
  <c r="P1280" i="34"/>
  <c r="Q1280" i="34"/>
  <c r="U1280" i="34"/>
  <c r="A1280" i="34"/>
  <c r="Q1293" i="34"/>
  <c r="U1293" i="34"/>
  <c r="Z1293" i="34"/>
  <c r="O1293" i="34"/>
  <c r="W1293" i="34"/>
  <c r="P1293" i="34"/>
  <c r="A1293" i="34"/>
  <c r="O1295" i="34"/>
  <c r="W1295" i="34"/>
  <c r="P1295" i="34"/>
  <c r="Q1295" i="34"/>
  <c r="U1295" i="34"/>
  <c r="Z1295" i="34"/>
  <c r="A1295" i="34"/>
  <c r="Q1297" i="34"/>
  <c r="U1297" i="34"/>
  <c r="Z1297" i="34"/>
  <c r="O1297" i="34"/>
  <c r="W1297" i="34"/>
  <c r="P1297" i="34"/>
  <c r="A1297" i="34"/>
  <c r="Z1284" i="34"/>
  <c r="O1284" i="34"/>
  <c r="W1284" i="34"/>
  <c r="P1284" i="34"/>
  <c r="Q1284" i="34"/>
  <c r="U1284" i="34"/>
  <c r="A1284" i="34"/>
  <c r="P1286" i="34"/>
  <c r="Q1286" i="34"/>
  <c r="U1286" i="34"/>
  <c r="Z1286" i="34"/>
  <c r="O1286" i="34"/>
  <c r="W1286" i="34"/>
  <c r="A1286" i="34"/>
  <c r="O1235" i="34"/>
  <c r="W1235" i="34"/>
  <c r="P1235" i="34"/>
  <c r="Q1235" i="34"/>
  <c r="U1235" i="34"/>
  <c r="Z1235" i="34"/>
  <c r="A1235" i="34"/>
  <c r="O1279" i="34"/>
  <c r="W1279" i="34"/>
  <c r="P1279" i="34"/>
  <c r="Q1279" i="34"/>
  <c r="U1279" i="34"/>
  <c r="Z1279" i="34"/>
  <c r="A1279" i="34"/>
  <c r="AD1300" i="34"/>
  <c r="K2467" i="34" l="1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93" i="34"/>
  <c r="C2493" i="34"/>
  <c r="B2493" i="34" s="1"/>
  <c r="K2492" i="34"/>
  <c r="C2492" i="34"/>
  <c r="B2492" i="34" s="1"/>
  <c r="K2491" i="34"/>
  <c r="C2491" i="34"/>
  <c r="B2491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42" i="34"/>
  <c r="K2443" i="34"/>
  <c r="K2444" i="34"/>
  <c r="K2445" i="34"/>
  <c r="K2446" i="34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P2479" i="34" l="1"/>
  <c r="Q2479" i="34"/>
  <c r="U2479" i="34"/>
  <c r="Z2479" i="34"/>
  <c r="O2479" i="34"/>
  <c r="W2479" i="34"/>
  <c r="A2479" i="34"/>
  <c r="Z2481" i="34"/>
  <c r="O2481" i="34"/>
  <c r="W2481" i="34"/>
  <c r="P2481" i="34"/>
  <c r="Q2481" i="34"/>
  <c r="U2481" i="34"/>
  <c r="A2481" i="34"/>
  <c r="P2483" i="34"/>
  <c r="Q2483" i="34"/>
  <c r="U2483" i="34"/>
  <c r="Z2483" i="34"/>
  <c r="O2483" i="34"/>
  <c r="W2483" i="34"/>
  <c r="A2483" i="34"/>
  <c r="Z2485" i="34"/>
  <c r="O2485" i="34"/>
  <c r="W2485" i="34"/>
  <c r="P2485" i="34"/>
  <c r="Q2485" i="34"/>
  <c r="U2485" i="34"/>
  <c r="A2485" i="34"/>
  <c r="P2487" i="34"/>
  <c r="Q2487" i="34"/>
  <c r="U2487" i="34"/>
  <c r="Z2487" i="34"/>
  <c r="O2487" i="34"/>
  <c r="W2487" i="34"/>
  <c r="A2487" i="34"/>
  <c r="Z2489" i="34"/>
  <c r="O2489" i="34"/>
  <c r="W2489" i="34"/>
  <c r="P2489" i="34"/>
  <c r="Q2489" i="34"/>
  <c r="U2489" i="34"/>
  <c r="A2489" i="34"/>
  <c r="P2491" i="34"/>
  <c r="Q2491" i="34"/>
  <c r="U2491" i="34"/>
  <c r="Z2491" i="34"/>
  <c r="O2491" i="34"/>
  <c r="W2491" i="34"/>
  <c r="A2491" i="34"/>
  <c r="Z2493" i="34"/>
  <c r="O2493" i="34"/>
  <c r="W2493" i="34"/>
  <c r="P2493" i="34"/>
  <c r="Q2493" i="34"/>
  <c r="U2493" i="34"/>
  <c r="A2493" i="34"/>
  <c r="Q2454" i="34"/>
  <c r="U2454" i="34"/>
  <c r="Z2454" i="34"/>
  <c r="O2454" i="34"/>
  <c r="W2454" i="34"/>
  <c r="P2454" i="34"/>
  <c r="A2454" i="34"/>
  <c r="O2456" i="34"/>
  <c r="W2456" i="34"/>
  <c r="P2456" i="34"/>
  <c r="Q2456" i="34"/>
  <c r="U2456" i="34"/>
  <c r="Z2456" i="34"/>
  <c r="A2456" i="34"/>
  <c r="Q2458" i="34"/>
  <c r="U2458" i="34"/>
  <c r="Z2458" i="34"/>
  <c r="O2458" i="34"/>
  <c r="W2458" i="34"/>
  <c r="P2458" i="34"/>
  <c r="A2458" i="34"/>
  <c r="Z2469" i="34"/>
  <c r="O2469" i="34"/>
  <c r="W2469" i="34"/>
  <c r="P2469" i="34"/>
  <c r="Q2469" i="34"/>
  <c r="U2469" i="34"/>
  <c r="A2469" i="34"/>
  <c r="P2471" i="34"/>
  <c r="Q2471" i="34"/>
  <c r="U2471" i="34"/>
  <c r="Z2471" i="34"/>
  <c r="O2471" i="34"/>
  <c r="W2471" i="34"/>
  <c r="A2471" i="34"/>
  <c r="Z2473" i="34"/>
  <c r="O2473" i="34"/>
  <c r="W2473" i="34"/>
  <c r="P2473" i="34"/>
  <c r="Q2473" i="34"/>
  <c r="U2473" i="34"/>
  <c r="A2473" i="34"/>
  <c r="P2475" i="34"/>
  <c r="Q2475" i="34"/>
  <c r="U2475" i="34"/>
  <c r="Z2475" i="34"/>
  <c r="O2475" i="34"/>
  <c r="W2475" i="34"/>
  <c r="A2475" i="34"/>
  <c r="Z2477" i="34"/>
  <c r="O2477" i="34"/>
  <c r="W2477" i="34"/>
  <c r="P2477" i="34"/>
  <c r="Q2477" i="34"/>
  <c r="U2477" i="34"/>
  <c r="A2477" i="34"/>
  <c r="O2460" i="34"/>
  <c r="W2460" i="34"/>
  <c r="P2460" i="34"/>
  <c r="Q2460" i="34"/>
  <c r="U2460" i="34"/>
  <c r="Z2460" i="34"/>
  <c r="A2460" i="34"/>
  <c r="Q2462" i="34"/>
  <c r="U2462" i="34"/>
  <c r="Z2462" i="34"/>
  <c r="O2462" i="34"/>
  <c r="W2462" i="34"/>
  <c r="P2462" i="34"/>
  <c r="A2462" i="34"/>
  <c r="O2464" i="34"/>
  <c r="W2464" i="34"/>
  <c r="P2464" i="34"/>
  <c r="Q2464" i="34"/>
  <c r="U2464" i="34"/>
  <c r="Z2464" i="34"/>
  <c r="A2464" i="34"/>
  <c r="Q2466" i="34"/>
  <c r="U2466" i="34"/>
  <c r="Z2466" i="34"/>
  <c r="O2466" i="34"/>
  <c r="W2466" i="34"/>
  <c r="P2466" i="34"/>
  <c r="A2466" i="34"/>
  <c r="Q2478" i="34"/>
  <c r="U2478" i="34"/>
  <c r="Z2478" i="34"/>
  <c r="O2478" i="34"/>
  <c r="W2478" i="34"/>
  <c r="P2478" i="34"/>
  <c r="A2478" i="34"/>
  <c r="O2480" i="34"/>
  <c r="W2480" i="34"/>
  <c r="P2480" i="34"/>
  <c r="Q2480" i="34"/>
  <c r="U2480" i="34"/>
  <c r="Z2480" i="34"/>
  <c r="A2480" i="34"/>
  <c r="Q2482" i="34"/>
  <c r="U2482" i="34"/>
  <c r="Z2482" i="34"/>
  <c r="O2482" i="34"/>
  <c r="W2482" i="34"/>
  <c r="P2482" i="34"/>
  <c r="A2482" i="34"/>
  <c r="O2484" i="34"/>
  <c r="W2484" i="34"/>
  <c r="P2484" i="34"/>
  <c r="Q2484" i="34"/>
  <c r="U2484" i="34"/>
  <c r="Z2484" i="34"/>
  <c r="A2484" i="34"/>
  <c r="Q2486" i="34"/>
  <c r="U2486" i="34"/>
  <c r="Z2486" i="34"/>
  <c r="O2486" i="34"/>
  <c r="W2486" i="34"/>
  <c r="P2486" i="34"/>
  <c r="A2486" i="34"/>
  <c r="O2488" i="34"/>
  <c r="W2488" i="34"/>
  <c r="P2488" i="34"/>
  <c r="Q2488" i="34"/>
  <c r="U2488" i="34"/>
  <c r="Z2488" i="34"/>
  <c r="A2488" i="34"/>
  <c r="Q2490" i="34"/>
  <c r="U2490" i="34"/>
  <c r="Z2490" i="34"/>
  <c r="O2490" i="34"/>
  <c r="W2490" i="34"/>
  <c r="P2490" i="34"/>
  <c r="A2490" i="34"/>
  <c r="O2492" i="34"/>
  <c r="W2492" i="34"/>
  <c r="P2492" i="34"/>
  <c r="Q2492" i="34"/>
  <c r="U2492" i="34"/>
  <c r="Z2492" i="34"/>
  <c r="A2492" i="34"/>
  <c r="Z2453" i="34"/>
  <c r="O2453" i="34"/>
  <c r="W2453" i="34"/>
  <c r="P2453" i="34"/>
  <c r="Q2453" i="34"/>
  <c r="U2453" i="34"/>
  <c r="A2453" i="34"/>
  <c r="P2455" i="34"/>
  <c r="Q2455" i="34"/>
  <c r="U2455" i="34"/>
  <c r="Z2455" i="34"/>
  <c r="O2455" i="34"/>
  <c r="W2455" i="34"/>
  <c r="A2455" i="34"/>
  <c r="Z2457" i="34"/>
  <c r="O2457" i="34"/>
  <c r="W2457" i="34"/>
  <c r="P2457" i="34"/>
  <c r="Q2457" i="34"/>
  <c r="U2457" i="34"/>
  <c r="A2457" i="34"/>
  <c r="O2468" i="34"/>
  <c r="W2468" i="34"/>
  <c r="P2468" i="34"/>
  <c r="Q2468" i="34"/>
  <c r="U2468" i="34"/>
  <c r="Z2468" i="34"/>
  <c r="A2468" i="34"/>
  <c r="Q2470" i="34"/>
  <c r="U2470" i="34"/>
  <c r="Z2470" i="34"/>
  <c r="O2470" i="34"/>
  <c r="W2470" i="34"/>
  <c r="P2470" i="34"/>
  <c r="A2470" i="34"/>
  <c r="O2472" i="34"/>
  <c r="W2472" i="34"/>
  <c r="P2472" i="34"/>
  <c r="Q2472" i="34"/>
  <c r="U2472" i="34"/>
  <c r="Z2472" i="34"/>
  <c r="A2472" i="34"/>
  <c r="Q2474" i="34"/>
  <c r="U2474" i="34"/>
  <c r="Z2474" i="34"/>
  <c r="O2474" i="34"/>
  <c r="W2474" i="34"/>
  <c r="P2474" i="34"/>
  <c r="A2474" i="34"/>
  <c r="O2476" i="34"/>
  <c r="W2476" i="34"/>
  <c r="P2476" i="34"/>
  <c r="Q2476" i="34"/>
  <c r="U2476" i="34"/>
  <c r="Z2476" i="34"/>
  <c r="A2476" i="34"/>
  <c r="P2459" i="34"/>
  <c r="Q2459" i="34"/>
  <c r="U2459" i="34"/>
  <c r="Z2459" i="34"/>
  <c r="O2459" i="34"/>
  <c r="W2459" i="34"/>
  <c r="A2459" i="34"/>
  <c r="Z2461" i="34"/>
  <c r="O2461" i="34"/>
  <c r="W2461" i="34"/>
  <c r="P2461" i="34"/>
  <c r="Q2461" i="34"/>
  <c r="U2461" i="34"/>
  <c r="A2461" i="34"/>
  <c r="P2463" i="34"/>
  <c r="Q2463" i="34"/>
  <c r="U2463" i="34"/>
  <c r="Z2463" i="34"/>
  <c r="O2463" i="34"/>
  <c r="W2463" i="34"/>
  <c r="A2463" i="34"/>
  <c r="Z2465" i="34"/>
  <c r="O2465" i="34"/>
  <c r="W2465" i="34"/>
  <c r="P2465" i="34"/>
  <c r="Q2465" i="34"/>
  <c r="U2465" i="34"/>
  <c r="A2465" i="34"/>
  <c r="P2467" i="34"/>
  <c r="Q2467" i="34"/>
  <c r="U2467" i="34"/>
  <c r="Z2467" i="34"/>
  <c r="O2467" i="34"/>
  <c r="W2467" i="34"/>
  <c r="A2467" i="34"/>
  <c r="Z2445" i="34"/>
  <c r="O2445" i="34"/>
  <c r="W2445" i="34"/>
  <c r="P2445" i="34"/>
  <c r="Q2445" i="34"/>
  <c r="U2445" i="34"/>
  <c r="A2445" i="34"/>
  <c r="O2448" i="34"/>
  <c r="W2448" i="34"/>
  <c r="P2448" i="34"/>
  <c r="Q2448" i="34"/>
  <c r="U2448" i="34"/>
  <c r="Z2448" i="34"/>
  <c r="A2448" i="34"/>
  <c r="Q2450" i="34"/>
  <c r="U2450" i="34"/>
  <c r="Z2450" i="34"/>
  <c r="O2450" i="34"/>
  <c r="W2450" i="34"/>
  <c r="P2450" i="34"/>
  <c r="A2450" i="34"/>
  <c r="Q2446" i="34"/>
  <c r="U2446" i="34"/>
  <c r="Z2446" i="34"/>
  <c r="O2446" i="34"/>
  <c r="W2446" i="34"/>
  <c r="P2446" i="34"/>
  <c r="A2446" i="34"/>
  <c r="O2428" i="34"/>
  <c r="W2428" i="34"/>
  <c r="P2428" i="34"/>
  <c r="Q2428" i="34"/>
  <c r="U2428" i="34"/>
  <c r="Z2428" i="34"/>
  <c r="A2428" i="34"/>
  <c r="Q2430" i="34"/>
  <c r="U2430" i="34"/>
  <c r="Z2430" i="34"/>
  <c r="O2430" i="34"/>
  <c r="W2430" i="34"/>
  <c r="P2430" i="34"/>
  <c r="A2430" i="34"/>
  <c r="O2432" i="34"/>
  <c r="W2432" i="34"/>
  <c r="P2432" i="34"/>
  <c r="Q2432" i="34"/>
  <c r="U2432" i="34"/>
  <c r="Z2432" i="34"/>
  <c r="A2432" i="34"/>
  <c r="Q2434" i="34"/>
  <c r="U2434" i="34"/>
  <c r="Z2434" i="34"/>
  <c r="O2434" i="34"/>
  <c r="W2434" i="34"/>
  <c r="P2434" i="34"/>
  <c r="A2434" i="34"/>
  <c r="O2436" i="34"/>
  <c r="W2436" i="34"/>
  <c r="P2436" i="34"/>
  <c r="Q2436" i="34"/>
  <c r="U2436" i="34"/>
  <c r="Z2436" i="34"/>
  <c r="A2436" i="34"/>
  <c r="Q2438" i="34"/>
  <c r="U2438" i="34"/>
  <c r="Z2438" i="34"/>
  <c r="O2438" i="34"/>
  <c r="W2438" i="34"/>
  <c r="P2438" i="34"/>
  <c r="A2438" i="34"/>
  <c r="O2440" i="34"/>
  <c r="W2440" i="34"/>
  <c r="P2440" i="34"/>
  <c r="Q2440" i="34"/>
  <c r="U2440" i="34"/>
  <c r="Z2440" i="34"/>
  <c r="A2440" i="34"/>
  <c r="P2443" i="34"/>
  <c r="Q2443" i="34"/>
  <c r="U2443" i="34"/>
  <c r="Z2443" i="34"/>
  <c r="O2443" i="34"/>
  <c r="W2443" i="34"/>
  <c r="A2443" i="34"/>
  <c r="P2447" i="34"/>
  <c r="Q2447" i="34"/>
  <c r="U2447" i="34"/>
  <c r="Z2447" i="34"/>
  <c r="O2447" i="34"/>
  <c r="W2447" i="34"/>
  <c r="A2447" i="34"/>
  <c r="Z2449" i="34"/>
  <c r="O2449" i="34"/>
  <c r="W2449" i="34"/>
  <c r="P2449" i="34"/>
  <c r="Q2449" i="34"/>
  <c r="U2449" i="34"/>
  <c r="A2449" i="34"/>
  <c r="P2451" i="34"/>
  <c r="Q2451" i="34"/>
  <c r="U2451" i="34"/>
  <c r="Z2451" i="34"/>
  <c r="O2451" i="34"/>
  <c r="W2451" i="34"/>
  <c r="A2451" i="34"/>
  <c r="O2444" i="34"/>
  <c r="W2444" i="34"/>
  <c r="P2444" i="34"/>
  <c r="Q2444" i="34"/>
  <c r="U2444" i="34"/>
  <c r="Z2444" i="34"/>
  <c r="A2444" i="34"/>
  <c r="Z2429" i="34"/>
  <c r="O2429" i="34"/>
  <c r="W2429" i="34"/>
  <c r="P2429" i="34"/>
  <c r="Q2429" i="34"/>
  <c r="U2429" i="34"/>
  <c r="A2429" i="34"/>
  <c r="P2431" i="34"/>
  <c r="Q2431" i="34"/>
  <c r="U2431" i="34"/>
  <c r="Z2431" i="34"/>
  <c r="O2431" i="34"/>
  <c r="W2431" i="34"/>
  <c r="A2431" i="34"/>
  <c r="Z2433" i="34"/>
  <c r="O2433" i="34"/>
  <c r="W2433" i="34"/>
  <c r="P2433" i="34"/>
  <c r="Q2433" i="34"/>
  <c r="U2433" i="34"/>
  <c r="A2433" i="34"/>
  <c r="P2435" i="34"/>
  <c r="Q2435" i="34"/>
  <c r="U2435" i="34"/>
  <c r="Z2435" i="34"/>
  <c r="O2435" i="34"/>
  <c r="W2435" i="34"/>
  <c r="A2435" i="34"/>
  <c r="Z2437" i="34"/>
  <c r="O2437" i="34"/>
  <c r="W2437" i="34"/>
  <c r="P2437" i="34"/>
  <c r="Q2437" i="34"/>
  <c r="U2437" i="34"/>
  <c r="A2437" i="34"/>
  <c r="P2439" i="34"/>
  <c r="Q2439" i="34"/>
  <c r="U2439" i="34"/>
  <c r="Z2439" i="34"/>
  <c r="O2439" i="34"/>
  <c r="W2439" i="34"/>
  <c r="A2439" i="34"/>
  <c r="Z2441" i="34"/>
  <c r="O2441" i="34"/>
  <c r="W2441" i="34"/>
  <c r="P2441" i="34"/>
  <c r="Q2441" i="34"/>
  <c r="U2441" i="34"/>
  <c r="A244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53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367" i="34"/>
  <c r="B2367" i="34" s="1"/>
  <c r="K1324" i="34"/>
  <c r="K1325" i="34"/>
  <c r="K1326" i="34"/>
  <c r="K1323" i="34"/>
  <c r="AB1324" i="34"/>
  <c r="C1324" i="34"/>
  <c r="B1324" i="34" s="1"/>
  <c r="AB1316" i="34"/>
  <c r="K1316" i="34"/>
  <c r="AB1315" i="34"/>
  <c r="K1315" i="34"/>
  <c r="AB1314" i="34"/>
  <c r="K1314" i="34"/>
  <c r="AB1313" i="34"/>
  <c r="K1313" i="34"/>
  <c r="AB1312" i="34"/>
  <c r="K1312" i="34"/>
  <c r="C1315" i="34"/>
  <c r="B1315" i="34" s="1"/>
  <c r="C1314" i="34"/>
  <c r="B1314" i="34" s="1"/>
  <c r="C1313" i="34"/>
  <c r="B1313" i="34" s="1"/>
  <c r="C1312" i="34"/>
  <c r="B1312" i="34" s="1"/>
  <c r="C1300" i="34"/>
  <c r="B1300" i="34" s="1"/>
  <c r="AB1323" i="34"/>
  <c r="C1323" i="34"/>
  <c r="B1323" i="34" s="1"/>
  <c r="C1317" i="34"/>
  <c r="B1317" i="34" s="1"/>
  <c r="C1316" i="34"/>
  <c r="B1316" i="34" s="1"/>
  <c r="P1314" i="34" l="1"/>
  <c r="Q1314" i="34"/>
  <c r="U1314" i="34"/>
  <c r="Z1314" i="34"/>
  <c r="O1314" i="34"/>
  <c r="W1314" i="34"/>
  <c r="A1314" i="34"/>
  <c r="O1323" i="34"/>
  <c r="W1323" i="34"/>
  <c r="P1323" i="34"/>
  <c r="Q1323" i="34"/>
  <c r="U1323" i="34"/>
  <c r="Z1323" i="34"/>
  <c r="A1323" i="34"/>
  <c r="Q1313" i="34"/>
  <c r="U1313" i="34"/>
  <c r="Z1313" i="34"/>
  <c r="O1313" i="34"/>
  <c r="W1313" i="34"/>
  <c r="P1313" i="34"/>
  <c r="A1313" i="34"/>
  <c r="Z1324" i="34"/>
  <c r="O1324" i="34"/>
  <c r="W1324" i="34"/>
  <c r="P1324" i="34"/>
  <c r="Q1324" i="34"/>
  <c r="U1324" i="34"/>
  <c r="A1324" i="34"/>
  <c r="Z1316" i="34"/>
  <c r="O1316" i="34"/>
  <c r="W1316" i="34"/>
  <c r="P1316" i="34"/>
  <c r="Q1316" i="34"/>
  <c r="U1316" i="34"/>
  <c r="A1316" i="34"/>
  <c r="Z1300" i="34"/>
  <c r="O1300" i="34"/>
  <c r="W1300" i="34"/>
  <c r="P1300" i="34"/>
  <c r="Q1300" i="34"/>
  <c r="U1300" i="34"/>
  <c r="A1300" i="34"/>
  <c r="O1315" i="34"/>
  <c r="W1315" i="34"/>
  <c r="P1315" i="34"/>
  <c r="Q1315" i="34"/>
  <c r="U1315" i="34"/>
  <c r="Z1315" i="34"/>
  <c r="A1315" i="34"/>
  <c r="Q1317" i="34"/>
  <c r="U1317" i="34"/>
  <c r="Z1317" i="34"/>
  <c r="O1317" i="34"/>
  <c r="W1317" i="34"/>
  <c r="P1317" i="34"/>
  <c r="A1317" i="34"/>
  <c r="Z1312" i="34"/>
  <c r="O1312" i="34"/>
  <c r="W1312" i="34"/>
  <c r="P1312" i="34"/>
  <c r="Q1312" i="34"/>
  <c r="U1312" i="34"/>
  <c r="A1312" i="34"/>
  <c r="P2367" i="34"/>
  <c r="Q2367" i="34"/>
  <c r="U2367" i="34"/>
  <c r="Z2367" i="34"/>
  <c r="O2367" i="34"/>
  <c r="W2367" i="34"/>
  <c r="A236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203" i="34"/>
  <c r="AB1202" i="34"/>
  <c r="AB1208" i="34"/>
  <c r="AB1207" i="34"/>
  <c r="AB1206" i="34"/>
  <c r="AB1205" i="34"/>
  <c r="AB1222" i="34"/>
  <c r="AB1221" i="34"/>
  <c r="AB1225" i="34"/>
  <c r="AB1224" i="34"/>
  <c r="AB1303" i="34"/>
  <c r="AB1302" i="34"/>
  <c r="AB1301" i="34"/>
  <c r="AB1306" i="34"/>
  <c r="AB1305" i="34"/>
  <c r="AB1310" i="34"/>
  <c r="AB1309" i="34"/>
  <c r="AB1308" i="34"/>
  <c r="AB1319" i="34"/>
  <c r="AB1318" i="34"/>
  <c r="AB1321" i="34"/>
  <c r="AB1328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233" i="34"/>
  <c r="AB1232" i="34"/>
  <c r="AB1231" i="34"/>
  <c r="AB1230" i="34"/>
  <c r="AB1229" i="34"/>
  <c r="AB1228" i="34"/>
  <c r="AB1227" i="34"/>
  <c r="AB1212" i="34"/>
  <c r="AB1211" i="34"/>
  <c r="AB1210" i="34"/>
  <c r="AB1278" i="34"/>
  <c r="K1278" i="34"/>
  <c r="C1278" i="34"/>
  <c r="B1278" i="34" s="1"/>
  <c r="AB1277" i="34"/>
  <c r="K1277" i="34"/>
  <c r="C1277" i="34"/>
  <c r="B1277" i="34" s="1"/>
  <c r="K2361" i="34"/>
  <c r="AB1256" i="34"/>
  <c r="K1256" i="34"/>
  <c r="C1256" i="34"/>
  <c r="B1256" i="34" s="1"/>
  <c r="AB1255" i="34"/>
  <c r="K1255" i="34"/>
  <c r="C1255" i="34"/>
  <c r="B1255" i="34" s="1"/>
  <c r="AB1254" i="34"/>
  <c r="K1254" i="34"/>
  <c r="C1254" i="34"/>
  <c r="B1254" i="34" s="1"/>
  <c r="AB1253" i="34"/>
  <c r="K1253" i="34"/>
  <c r="C1253" i="34"/>
  <c r="B1253" i="34" s="1"/>
  <c r="AB1252" i="34"/>
  <c r="K1252" i="34"/>
  <c r="C1252" i="34"/>
  <c r="B1252" i="34" s="1"/>
  <c r="AB1251" i="34"/>
  <c r="K1251" i="34"/>
  <c r="C1251" i="34"/>
  <c r="B1251" i="34" s="1"/>
  <c r="AB1250" i="34"/>
  <c r="K1250" i="34"/>
  <c r="C1250" i="34"/>
  <c r="B1250" i="34" s="1"/>
  <c r="AB1249" i="34"/>
  <c r="K1249" i="34"/>
  <c r="C1249" i="34"/>
  <c r="B1249" i="34" s="1"/>
  <c r="AB1248" i="34"/>
  <c r="K1248" i="34"/>
  <c r="C1248" i="34"/>
  <c r="B1248" i="34" s="1"/>
  <c r="AB1247" i="34"/>
  <c r="K1247" i="34"/>
  <c r="C1247" i="34"/>
  <c r="B1247" i="34" s="1"/>
  <c r="AB1246" i="34"/>
  <c r="K1246" i="34"/>
  <c r="C1246" i="34"/>
  <c r="B1246" i="34" s="1"/>
  <c r="AB1245" i="34"/>
  <c r="K1245" i="34"/>
  <c r="C1245" i="34"/>
  <c r="B1245" i="34" s="1"/>
  <c r="AB1244" i="34"/>
  <c r="K1244" i="34"/>
  <c r="C1244" i="34"/>
  <c r="B1244" i="34" s="1"/>
  <c r="AB1243" i="34"/>
  <c r="K1243" i="34"/>
  <c r="C1243" i="34"/>
  <c r="B1243" i="34" s="1"/>
  <c r="AB1242" i="34"/>
  <c r="K1242" i="34"/>
  <c r="C1242" i="34"/>
  <c r="B1242" i="34" s="1"/>
  <c r="AB1241" i="34"/>
  <c r="K1241" i="34"/>
  <c r="C1241" i="34"/>
  <c r="B1241" i="34" s="1"/>
  <c r="AB1240" i="34"/>
  <c r="K1240" i="34"/>
  <c r="C1240" i="34"/>
  <c r="B1240" i="34" s="1"/>
  <c r="AB1239" i="34"/>
  <c r="K1239" i="34"/>
  <c r="C1239" i="34"/>
  <c r="B1239" i="34" s="1"/>
  <c r="AB1238" i="34"/>
  <c r="K1238" i="34"/>
  <c r="C1238" i="34"/>
  <c r="B1238" i="34" s="1"/>
  <c r="AB1237" i="34"/>
  <c r="K1237" i="34"/>
  <c r="C1237" i="34"/>
  <c r="B1237" i="34" s="1"/>
  <c r="AB1266" i="34"/>
  <c r="K1266" i="34"/>
  <c r="C1266" i="34"/>
  <c r="B1266" i="34" s="1"/>
  <c r="AB1265" i="34"/>
  <c r="K1265" i="34"/>
  <c r="C1265" i="34"/>
  <c r="B1265" i="34" s="1"/>
  <c r="AB1264" i="34"/>
  <c r="K1264" i="34"/>
  <c r="C1264" i="34"/>
  <c r="B1264" i="34" s="1"/>
  <c r="AB1263" i="34"/>
  <c r="K1263" i="34"/>
  <c r="C1263" i="34"/>
  <c r="B1263" i="34" s="1"/>
  <c r="AB1262" i="34"/>
  <c r="K1262" i="34"/>
  <c r="C1262" i="34"/>
  <c r="B1262" i="34" s="1"/>
  <c r="AB1261" i="34"/>
  <c r="K1261" i="34"/>
  <c r="C1261" i="34"/>
  <c r="B1261" i="34" s="1"/>
  <c r="AB1260" i="34"/>
  <c r="K1260" i="34"/>
  <c r="C1260" i="34"/>
  <c r="B1260" i="34" s="1"/>
  <c r="AB1259" i="34"/>
  <c r="K1259" i="34"/>
  <c r="C1259" i="34"/>
  <c r="B1259" i="34" s="1"/>
  <c r="AB1258" i="34"/>
  <c r="K1258" i="34"/>
  <c r="C1258" i="34"/>
  <c r="B1258" i="34" s="1"/>
  <c r="AB1257" i="34"/>
  <c r="K1257" i="34"/>
  <c r="C1257" i="34"/>
  <c r="B1257" i="34" s="1"/>
  <c r="K1268" i="34"/>
  <c r="K1269" i="34"/>
  <c r="K1270" i="34"/>
  <c r="K1271" i="34"/>
  <c r="K1272" i="34"/>
  <c r="K1273" i="34"/>
  <c r="K1274" i="34"/>
  <c r="K1275" i="34"/>
  <c r="K1276" i="34"/>
  <c r="K1267" i="34"/>
  <c r="K1211" i="34"/>
  <c r="K1212" i="34"/>
  <c r="K1213" i="34"/>
  <c r="K1214" i="34"/>
  <c r="K1215" i="34"/>
  <c r="K1216" i="34"/>
  <c r="K1217" i="34"/>
  <c r="K1218" i="34"/>
  <c r="K1219" i="34"/>
  <c r="K1210" i="34"/>
  <c r="AB1213" i="34"/>
  <c r="AB1214" i="34"/>
  <c r="AB1215" i="34"/>
  <c r="AB1216" i="34"/>
  <c r="AB1217" i="34"/>
  <c r="AB1218" i="34"/>
  <c r="AB1219" i="34"/>
  <c r="AB1267" i="34"/>
  <c r="AB1268" i="34"/>
  <c r="AB1269" i="34"/>
  <c r="AB1270" i="34"/>
  <c r="AB1271" i="34"/>
  <c r="AB1272" i="34"/>
  <c r="AB1273" i="34"/>
  <c r="AB1274" i="34"/>
  <c r="AB1275" i="34"/>
  <c r="AB1276" i="34"/>
  <c r="AB1325" i="34"/>
  <c r="AB1326" i="34"/>
  <c r="K1228" i="34"/>
  <c r="K1229" i="34"/>
  <c r="K1230" i="34"/>
  <c r="K1231" i="34"/>
  <c r="K1232" i="34"/>
  <c r="K1233" i="34"/>
  <c r="K1227" i="34"/>
  <c r="C1211" i="34"/>
  <c r="B1211" i="34" s="1"/>
  <c r="C1210" i="34"/>
  <c r="B1210" i="34" s="1"/>
  <c r="C1282" i="34"/>
  <c r="B1282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68" i="34"/>
  <c r="B1268" i="34" s="1"/>
  <c r="C1267" i="34"/>
  <c r="B1267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73" i="34"/>
  <c r="B1273" i="34" s="1"/>
  <c r="C1272" i="34"/>
  <c r="B1272" i="34" s="1"/>
  <c r="C1271" i="34"/>
  <c r="B1271" i="34" s="1"/>
  <c r="C1270" i="34"/>
  <c r="B1270" i="34" s="1"/>
  <c r="C1269" i="34"/>
  <c r="B1269" i="34" s="1"/>
  <c r="C1227" i="34"/>
  <c r="B1227" i="34" s="1"/>
  <c r="C1276" i="34"/>
  <c r="B1276" i="34" s="1"/>
  <c r="C1275" i="34"/>
  <c r="B1275" i="34" s="1"/>
  <c r="C1274" i="34"/>
  <c r="B1274" i="34" s="1"/>
  <c r="P1270" i="34" l="1"/>
  <c r="Q1270" i="34"/>
  <c r="U1270" i="34"/>
  <c r="Z1270" i="34"/>
  <c r="O1270" i="34"/>
  <c r="W1270" i="34"/>
  <c r="A1270" i="34"/>
  <c r="Z1216" i="34"/>
  <c r="O1216" i="34"/>
  <c r="W1216" i="34"/>
  <c r="P1216" i="34"/>
  <c r="Q1216" i="34"/>
  <c r="U1216" i="34"/>
  <c r="A1216" i="34"/>
  <c r="Z1220" i="34"/>
  <c r="O1220" i="34"/>
  <c r="W1220" i="34"/>
  <c r="P1220" i="34"/>
  <c r="Q1220" i="34"/>
  <c r="U1220" i="34"/>
  <c r="A1220" i="34"/>
  <c r="Q1233" i="34"/>
  <c r="U1233" i="34"/>
  <c r="Z1233" i="34"/>
  <c r="O1233" i="34"/>
  <c r="W1233" i="34"/>
  <c r="P1233" i="34"/>
  <c r="A1233" i="34"/>
  <c r="P1238" i="34"/>
  <c r="Q1238" i="34"/>
  <c r="U1238" i="34"/>
  <c r="Z1238" i="34"/>
  <c r="O1238" i="34"/>
  <c r="W1238" i="34"/>
  <c r="A1238" i="34"/>
  <c r="P1250" i="34"/>
  <c r="Q1250" i="34"/>
  <c r="U1250" i="34"/>
  <c r="Z1250" i="34"/>
  <c r="O1250" i="34"/>
  <c r="W1250" i="34"/>
  <c r="A1250" i="34"/>
  <c r="Q1213" i="34"/>
  <c r="U1213" i="34"/>
  <c r="Z1213" i="34"/>
  <c r="O1213" i="34"/>
  <c r="W1213" i="34"/>
  <c r="P1213" i="34"/>
  <c r="A1213" i="34"/>
  <c r="P1230" i="34"/>
  <c r="Q1230" i="34"/>
  <c r="U1230" i="34"/>
  <c r="Z1230" i="34"/>
  <c r="O1230" i="34"/>
  <c r="W1230" i="34"/>
  <c r="A1230" i="34"/>
  <c r="Q1249" i="34"/>
  <c r="U1249" i="34"/>
  <c r="Z1249" i="34"/>
  <c r="O1249" i="34"/>
  <c r="W1249" i="34"/>
  <c r="P1249" i="34"/>
  <c r="A1249" i="34"/>
  <c r="Z1260" i="34"/>
  <c r="O1260" i="34"/>
  <c r="W1260" i="34"/>
  <c r="P1260" i="34"/>
  <c r="Q1260" i="34"/>
  <c r="U1260" i="34"/>
  <c r="A1260" i="34"/>
  <c r="Z1264" i="34"/>
  <c r="O1264" i="34"/>
  <c r="W1264" i="34"/>
  <c r="P1264" i="34"/>
  <c r="Q1264" i="34"/>
  <c r="U1264" i="34"/>
  <c r="A1264" i="34"/>
  <c r="P1246" i="34"/>
  <c r="Q1246" i="34"/>
  <c r="U1246" i="34"/>
  <c r="Z1246" i="34"/>
  <c r="O1246" i="34"/>
  <c r="W1246" i="34"/>
  <c r="A1246" i="34"/>
  <c r="O1263" i="34"/>
  <c r="W1263" i="34"/>
  <c r="P1263" i="34"/>
  <c r="Q1263" i="34"/>
  <c r="U1263" i="34"/>
  <c r="Z1263" i="34"/>
  <c r="A1263" i="34"/>
  <c r="Q1237" i="34"/>
  <c r="U1237" i="34"/>
  <c r="Z1237" i="34"/>
  <c r="O1237" i="34"/>
  <c r="W1237" i="34"/>
  <c r="P1237" i="34"/>
  <c r="A1237" i="34"/>
  <c r="Q1241" i="34"/>
  <c r="U1241" i="34"/>
  <c r="Z1241" i="34"/>
  <c r="O1241" i="34"/>
  <c r="W1241" i="34"/>
  <c r="P1241" i="34"/>
  <c r="A1241" i="34"/>
  <c r="Q1245" i="34"/>
  <c r="U1245" i="34"/>
  <c r="Z1245" i="34"/>
  <c r="O1245" i="34"/>
  <c r="W1245" i="34"/>
  <c r="P1245" i="34"/>
  <c r="A1245" i="34"/>
  <c r="Q1253" i="34"/>
  <c r="U1253" i="34"/>
  <c r="Z1253" i="34"/>
  <c r="O1253" i="34"/>
  <c r="W1253" i="34"/>
  <c r="P1253" i="34"/>
  <c r="A1253" i="34"/>
  <c r="P1258" i="34"/>
  <c r="Q1258" i="34"/>
  <c r="U1258" i="34"/>
  <c r="Z1258" i="34"/>
  <c r="O1258" i="34"/>
  <c r="W1258" i="34"/>
  <c r="A1258" i="34"/>
  <c r="P1266" i="34"/>
  <c r="Q1266" i="34"/>
  <c r="U1266" i="34"/>
  <c r="Z1266" i="34"/>
  <c r="O1266" i="34"/>
  <c r="W1266" i="34"/>
  <c r="A1266" i="34"/>
  <c r="Z1240" i="34"/>
  <c r="O1240" i="34"/>
  <c r="W1240" i="34"/>
  <c r="P1240" i="34"/>
  <c r="Q1240" i="34"/>
  <c r="U1240" i="34"/>
  <c r="A1240" i="34"/>
  <c r="Z1244" i="34"/>
  <c r="O1244" i="34"/>
  <c r="W1244" i="34"/>
  <c r="P1244" i="34"/>
  <c r="Q1244" i="34"/>
  <c r="U1244" i="34"/>
  <c r="A1244" i="34"/>
  <c r="Z1252" i="34"/>
  <c r="O1252" i="34"/>
  <c r="W1252" i="34"/>
  <c r="P1252" i="34"/>
  <c r="Q1252" i="34"/>
  <c r="U1252" i="34"/>
  <c r="A1252" i="34"/>
  <c r="O1275" i="34"/>
  <c r="W1275" i="34"/>
  <c r="P1275" i="34"/>
  <c r="Q1275" i="34"/>
  <c r="U1275" i="34"/>
  <c r="Z1275" i="34"/>
  <c r="A1275" i="34"/>
  <c r="Z1212" i="34"/>
  <c r="O1212" i="34"/>
  <c r="W1212" i="34"/>
  <c r="P1212" i="34"/>
  <c r="Q1212" i="34"/>
  <c r="U1212" i="34"/>
  <c r="A1212" i="34"/>
  <c r="Q1229" i="34"/>
  <c r="U1229" i="34"/>
  <c r="Z1229" i="34"/>
  <c r="O1229" i="34"/>
  <c r="W1229" i="34"/>
  <c r="P1229" i="34"/>
  <c r="A1229" i="34"/>
  <c r="O1211" i="34"/>
  <c r="W1211" i="34"/>
  <c r="P1211" i="34"/>
  <c r="Q1211" i="34"/>
  <c r="U1211" i="34"/>
  <c r="Z1211" i="34"/>
  <c r="A1211" i="34"/>
  <c r="P1242" i="34"/>
  <c r="Q1242" i="34"/>
  <c r="U1242" i="34"/>
  <c r="Z1242" i="34"/>
  <c r="O1242" i="34"/>
  <c r="W1242" i="34"/>
  <c r="A1242" i="34"/>
  <c r="P1254" i="34"/>
  <c r="Q1254" i="34"/>
  <c r="U1254" i="34"/>
  <c r="Z1254" i="34"/>
  <c r="O1254" i="34"/>
  <c r="W1254" i="34"/>
  <c r="A1254" i="34"/>
  <c r="Z1276" i="34"/>
  <c r="O1276" i="34"/>
  <c r="W1276" i="34"/>
  <c r="P1276" i="34"/>
  <c r="Q1276" i="34"/>
  <c r="U1276" i="34"/>
  <c r="A1276" i="34"/>
  <c r="O1271" i="34"/>
  <c r="W1271" i="34"/>
  <c r="P1271" i="34"/>
  <c r="Q1271" i="34"/>
  <c r="U1271" i="34"/>
  <c r="Z1271" i="34"/>
  <c r="A1271" i="34"/>
  <c r="Q1217" i="34"/>
  <c r="U1217" i="34"/>
  <c r="Z1217" i="34"/>
  <c r="O1217" i="34"/>
  <c r="W1217" i="34"/>
  <c r="P1217" i="34"/>
  <c r="A1217" i="34"/>
  <c r="O1267" i="34"/>
  <c r="W1267" i="34"/>
  <c r="P1267" i="34"/>
  <c r="Q1267" i="34"/>
  <c r="U1267" i="34"/>
  <c r="Z1267" i="34"/>
  <c r="A1267" i="34"/>
  <c r="P1234" i="34"/>
  <c r="Q1234" i="34"/>
  <c r="U1234" i="34"/>
  <c r="Z1234" i="34"/>
  <c r="O1234" i="34"/>
  <c r="W1234" i="34"/>
  <c r="A1234" i="34"/>
  <c r="O1259" i="34"/>
  <c r="W1259" i="34"/>
  <c r="P1259" i="34"/>
  <c r="Q1259" i="34"/>
  <c r="U1259" i="34"/>
  <c r="Z1259" i="34"/>
  <c r="A1259" i="34"/>
  <c r="P1278" i="34"/>
  <c r="Q1278" i="34"/>
  <c r="U1278" i="34"/>
  <c r="Z1278" i="34"/>
  <c r="O1278" i="34"/>
  <c r="W1278" i="34"/>
  <c r="A1278" i="34"/>
  <c r="O1227" i="34"/>
  <c r="W1227" i="34"/>
  <c r="P1227" i="34"/>
  <c r="Q1227" i="34"/>
  <c r="U1227" i="34"/>
  <c r="Z1227" i="34"/>
  <c r="A1227" i="34"/>
  <c r="Z1272" i="34"/>
  <c r="O1272" i="34"/>
  <c r="W1272" i="34"/>
  <c r="P1272" i="34"/>
  <c r="Q1272" i="34"/>
  <c r="U1272" i="34"/>
  <c r="A1272" i="34"/>
  <c r="P1214" i="34"/>
  <c r="Q1214" i="34"/>
  <c r="U1214" i="34"/>
  <c r="Z1214" i="34"/>
  <c r="O1214" i="34"/>
  <c r="W1214" i="34"/>
  <c r="A1214" i="34"/>
  <c r="P1218" i="34"/>
  <c r="Q1218" i="34"/>
  <c r="U1218" i="34"/>
  <c r="Z1218" i="34"/>
  <c r="O1218" i="34"/>
  <c r="W1218" i="34"/>
  <c r="A1218" i="34"/>
  <c r="Z1268" i="34"/>
  <c r="O1268" i="34"/>
  <c r="W1268" i="34"/>
  <c r="P1268" i="34"/>
  <c r="Q1268" i="34"/>
  <c r="U1268" i="34"/>
  <c r="A1268" i="34"/>
  <c r="O1231" i="34"/>
  <c r="W1231" i="34"/>
  <c r="P1231" i="34"/>
  <c r="Q1231" i="34"/>
  <c r="U1231" i="34"/>
  <c r="Z1231" i="34"/>
  <c r="A1231" i="34"/>
  <c r="P1282" i="34"/>
  <c r="Q1282" i="34"/>
  <c r="U1282" i="34"/>
  <c r="Z1282" i="34"/>
  <c r="O1282" i="34"/>
  <c r="W1282" i="34"/>
  <c r="A1282" i="34"/>
  <c r="P1262" i="34"/>
  <c r="Q1262" i="34"/>
  <c r="U1262" i="34"/>
  <c r="Z1262" i="34"/>
  <c r="O1262" i="34"/>
  <c r="W1262" i="34"/>
  <c r="A1262" i="34"/>
  <c r="Z1248" i="34"/>
  <c r="O1248" i="34"/>
  <c r="W1248" i="34"/>
  <c r="P1248" i="34"/>
  <c r="Q1248" i="34"/>
  <c r="U1248" i="34"/>
  <c r="A1248" i="34"/>
  <c r="Z1256" i="34"/>
  <c r="O1256" i="34"/>
  <c r="W1256" i="34"/>
  <c r="P1256" i="34"/>
  <c r="Q1256" i="34"/>
  <c r="U1256" i="34"/>
  <c r="A1256" i="34"/>
  <c r="Q1277" i="34"/>
  <c r="U1277" i="34"/>
  <c r="Z1277" i="34"/>
  <c r="O1277" i="34"/>
  <c r="W1277" i="34"/>
  <c r="P1277" i="34"/>
  <c r="A1277" i="34"/>
  <c r="P1274" i="34"/>
  <c r="Q1274" i="34"/>
  <c r="U1274" i="34"/>
  <c r="Z1274" i="34"/>
  <c r="O1274" i="34"/>
  <c r="W1274" i="34"/>
  <c r="A1274" i="34"/>
  <c r="Q1269" i="34"/>
  <c r="U1269" i="34"/>
  <c r="Z1269" i="34"/>
  <c r="O1269" i="34"/>
  <c r="W1269" i="34"/>
  <c r="P1269" i="34"/>
  <c r="A1269" i="34"/>
  <c r="Q1273" i="34"/>
  <c r="U1273" i="34"/>
  <c r="Z1273" i="34"/>
  <c r="O1273" i="34"/>
  <c r="W1273" i="34"/>
  <c r="P1273" i="34"/>
  <c r="A1273" i="34"/>
  <c r="O1215" i="34"/>
  <c r="W1215" i="34"/>
  <c r="P1215" i="34"/>
  <c r="Q1215" i="34"/>
  <c r="U1215" i="34"/>
  <c r="Z1215" i="34"/>
  <c r="A1215" i="34"/>
  <c r="O1219" i="34"/>
  <c r="W1219" i="34"/>
  <c r="P1219" i="34"/>
  <c r="Q1219" i="34"/>
  <c r="U1219" i="34"/>
  <c r="Z1219" i="34"/>
  <c r="A1219" i="34"/>
  <c r="Z1228" i="34"/>
  <c r="O1228" i="34"/>
  <c r="W1228" i="34"/>
  <c r="P1228" i="34"/>
  <c r="Q1228" i="34"/>
  <c r="U1228" i="34"/>
  <c r="A1228" i="34"/>
  <c r="Z1232" i="34"/>
  <c r="O1232" i="34"/>
  <c r="W1232" i="34"/>
  <c r="P1232" i="34"/>
  <c r="Q1232" i="34"/>
  <c r="U1232" i="34"/>
  <c r="A1232" i="34"/>
  <c r="P1210" i="34"/>
  <c r="Q1210" i="34"/>
  <c r="U1210" i="34"/>
  <c r="Z1210" i="34"/>
  <c r="O1210" i="34"/>
  <c r="W1210" i="34"/>
  <c r="A1210" i="34"/>
  <c r="Q1257" i="34"/>
  <c r="U1257" i="34"/>
  <c r="Z1257" i="34"/>
  <c r="O1257" i="34"/>
  <c r="W1257" i="34"/>
  <c r="P1257" i="34"/>
  <c r="A1257" i="34"/>
  <c r="Q1261" i="34"/>
  <c r="U1261" i="34"/>
  <c r="Z1261" i="34"/>
  <c r="O1261" i="34"/>
  <c r="W1261" i="34"/>
  <c r="P1261" i="34"/>
  <c r="A1261" i="34"/>
  <c r="Q1265" i="34"/>
  <c r="U1265" i="34"/>
  <c r="Z1265" i="34"/>
  <c r="O1265" i="34"/>
  <c r="W1265" i="34"/>
  <c r="P1265" i="34"/>
  <c r="A1265" i="34"/>
  <c r="O1239" i="34"/>
  <c r="W1239" i="34"/>
  <c r="P1239" i="34"/>
  <c r="Q1239" i="34"/>
  <c r="U1239" i="34"/>
  <c r="Z1239" i="34"/>
  <c r="A1239" i="34"/>
  <c r="O1243" i="34"/>
  <c r="W1243" i="34"/>
  <c r="P1243" i="34"/>
  <c r="Q1243" i="34"/>
  <c r="U1243" i="34"/>
  <c r="Z1243" i="34"/>
  <c r="A1243" i="34"/>
  <c r="O1247" i="34"/>
  <c r="W1247" i="34"/>
  <c r="P1247" i="34"/>
  <c r="Q1247" i="34"/>
  <c r="U1247" i="34"/>
  <c r="Z1247" i="34"/>
  <c r="A1247" i="34"/>
  <c r="O1251" i="34"/>
  <c r="W1251" i="34"/>
  <c r="P1251" i="34"/>
  <c r="Q1251" i="34"/>
  <c r="U1251" i="34"/>
  <c r="Z1251" i="34"/>
  <c r="A1251" i="34"/>
  <c r="O1255" i="34"/>
  <c r="W1255" i="34"/>
  <c r="P1255" i="34"/>
  <c r="Q1255" i="34"/>
  <c r="U1255" i="34"/>
  <c r="Z1255" i="34"/>
  <c r="A1255" i="34"/>
  <c r="AD128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278" i="34"/>
  <c r="C2278" i="34"/>
  <c r="B2278" i="34" s="1"/>
  <c r="K2277" i="34"/>
  <c r="C2277" i="34"/>
  <c r="B2277" i="34" s="1"/>
  <c r="K2276" i="34"/>
  <c r="C2276" i="34"/>
  <c r="B2276" i="34" s="1"/>
  <c r="K2275" i="34"/>
  <c r="C2275" i="34"/>
  <c r="B2275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372" i="34"/>
  <c r="C2372" i="34"/>
  <c r="B2372" i="34" s="1"/>
  <c r="C2371" i="34"/>
  <c r="B2371" i="34" s="1"/>
  <c r="K2370" i="34"/>
  <c r="C2370" i="34"/>
  <c r="B2370" i="34" s="1"/>
  <c r="K2369" i="34"/>
  <c r="C2369" i="34"/>
  <c r="B2369" i="34" s="1"/>
  <c r="C2368" i="34"/>
  <c r="B2368" i="34" s="1"/>
  <c r="K2366" i="34"/>
  <c r="C2366" i="34"/>
  <c r="B2366" i="34" s="1"/>
  <c r="C2365" i="34"/>
  <c r="B2365" i="34" s="1"/>
  <c r="K2364" i="34"/>
  <c r="C2364" i="34"/>
  <c r="B2364" i="34" s="1"/>
  <c r="K2363" i="34"/>
  <c r="C2363" i="34"/>
  <c r="B2363" i="34" s="1"/>
  <c r="C2362" i="34"/>
  <c r="B2362" i="34" s="1"/>
  <c r="C2361" i="34"/>
  <c r="B2361" i="34" s="1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P2300" i="34" l="1"/>
  <c r="Q2300" i="34"/>
  <c r="U2300" i="34"/>
  <c r="Z2300" i="34"/>
  <c r="O2300" i="34"/>
  <c r="W2300" i="34"/>
  <c r="A2300" i="34"/>
  <c r="Z2306" i="34"/>
  <c r="O2306" i="34"/>
  <c r="W2306" i="34"/>
  <c r="P2306" i="34"/>
  <c r="Q2306" i="34"/>
  <c r="U2306" i="34"/>
  <c r="A2306" i="34"/>
  <c r="Z2310" i="34"/>
  <c r="O2310" i="34"/>
  <c r="W2310" i="34"/>
  <c r="P2310" i="34"/>
  <c r="Q2310" i="34"/>
  <c r="U2310" i="34"/>
  <c r="A2310" i="34"/>
  <c r="P2316" i="34"/>
  <c r="Q2316" i="34"/>
  <c r="U2316" i="34"/>
  <c r="Z2316" i="34"/>
  <c r="O2316" i="34"/>
  <c r="W2316" i="34"/>
  <c r="A2316" i="34"/>
  <c r="P2320" i="34"/>
  <c r="Q2320" i="34"/>
  <c r="U2320" i="34"/>
  <c r="Z2320" i="34"/>
  <c r="O2320" i="34"/>
  <c r="W2320" i="34"/>
  <c r="A2320" i="34"/>
  <c r="P2324" i="34"/>
  <c r="Q2324" i="34"/>
  <c r="U2324" i="34"/>
  <c r="O2324" i="34"/>
  <c r="W2324" i="34"/>
  <c r="Z2324" i="34"/>
  <c r="A2324" i="34"/>
  <c r="O2328" i="34"/>
  <c r="W2328" i="34"/>
  <c r="P2328" i="34"/>
  <c r="Q2328" i="34"/>
  <c r="U2328" i="34"/>
  <c r="Z2328" i="34"/>
  <c r="A2328" i="34"/>
  <c r="O2332" i="34"/>
  <c r="W2332" i="34"/>
  <c r="P2332" i="34"/>
  <c r="Q2332" i="34"/>
  <c r="U2332" i="34"/>
  <c r="Z2332" i="34"/>
  <c r="A2332" i="34"/>
  <c r="Q2334" i="34"/>
  <c r="U2334" i="34"/>
  <c r="Z2334" i="34"/>
  <c r="O2334" i="34"/>
  <c r="W2334" i="34"/>
  <c r="P2334" i="34"/>
  <c r="A2334" i="34"/>
  <c r="Q2338" i="34"/>
  <c r="U2338" i="34"/>
  <c r="Z2338" i="34"/>
  <c r="O2338" i="34"/>
  <c r="W2338" i="34"/>
  <c r="P2338" i="34"/>
  <c r="A2338" i="34"/>
  <c r="O2340" i="34"/>
  <c r="W2340" i="34"/>
  <c r="P2340" i="34"/>
  <c r="Q2340" i="34"/>
  <c r="U2340" i="34"/>
  <c r="Z2340" i="34"/>
  <c r="A2340" i="34"/>
  <c r="O2344" i="34"/>
  <c r="W2344" i="34"/>
  <c r="P2344" i="34"/>
  <c r="Q2344" i="34"/>
  <c r="U2344" i="34"/>
  <c r="Z2344" i="34"/>
  <c r="A2344" i="34"/>
  <c r="Q2350" i="34"/>
  <c r="U2350" i="34"/>
  <c r="Z2350" i="34"/>
  <c r="O2350" i="34"/>
  <c r="W2350" i="34"/>
  <c r="P2350" i="34"/>
  <c r="A2350" i="34"/>
  <c r="O2352" i="34"/>
  <c r="W2352" i="34"/>
  <c r="P2352" i="34"/>
  <c r="Q2352" i="34"/>
  <c r="U2352" i="34"/>
  <c r="Z2352" i="34"/>
  <c r="A2352" i="34"/>
  <c r="O2356" i="34"/>
  <c r="W2356" i="34"/>
  <c r="P2356" i="34"/>
  <c r="Q2356" i="34"/>
  <c r="U2356" i="34"/>
  <c r="Z2356" i="34"/>
  <c r="A2356" i="34"/>
  <c r="Q2358" i="34"/>
  <c r="U2358" i="34"/>
  <c r="Z2358" i="34"/>
  <c r="O2358" i="34"/>
  <c r="W2358" i="34"/>
  <c r="P2358" i="34"/>
  <c r="A2358" i="34"/>
  <c r="Q2231" i="34"/>
  <c r="U2231" i="34"/>
  <c r="Z2231" i="34"/>
  <c r="O2231" i="34"/>
  <c r="W2231" i="34"/>
  <c r="P2231" i="34"/>
  <c r="A2231" i="34"/>
  <c r="Q2235" i="34"/>
  <c r="U2235" i="34"/>
  <c r="Z2235" i="34"/>
  <c r="O2235" i="34"/>
  <c r="W2235" i="34"/>
  <c r="P2235" i="34"/>
  <c r="A2235" i="34"/>
  <c r="Q2239" i="34"/>
  <c r="U2239" i="34"/>
  <c r="Z2239" i="34"/>
  <c r="O2239" i="34"/>
  <c r="W2239" i="34"/>
  <c r="P2239" i="34"/>
  <c r="A2239" i="34"/>
  <c r="Q2243" i="34"/>
  <c r="U2243" i="34"/>
  <c r="Z2243" i="34"/>
  <c r="O2243" i="34"/>
  <c r="W2243" i="34"/>
  <c r="P2243" i="34"/>
  <c r="A2243" i="34"/>
  <c r="Q2247" i="34"/>
  <c r="U2247" i="34"/>
  <c r="Z2247" i="34"/>
  <c r="O2247" i="34"/>
  <c r="W2247" i="34"/>
  <c r="P2247" i="34"/>
  <c r="A2247" i="34"/>
  <c r="Q2251" i="34"/>
  <c r="U2251" i="34"/>
  <c r="Z2251" i="34"/>
  <c r="O2251" i="34"/>
  <c r="W2251" i="34"/>
  <c r="P2251" i="34"/>
  <c r="A2251" i="34"/>
  <c r="Q2255" i="34"/>
  <c r="U2255" i="34"/>
  <c r="Z2255" i="34"/>
  <c r="O2255" i="34"/>
  <c r="W2255" i="34"/>
  <c r="P2255" i="34"/>
  <c r="A2255" i="34"/>
  <c r="Q2259" i="34"/>
  <c r="U2259" i="34"/>
  <c r="Z2259" i="34"/>
  <c r="O2259" i="34"/>
  <c r="W2259" i="34"/>
  <c r="P2259" i="34"/>
  <c r="A2259" i="34"/>
  <c r="Q2263" i="34"/>
  <c r="U2263" i="34"/>
  <c r="Z2263" i="34"/>
  <c r="O2263" i="34"/>
  <c r="W2263" i="34"/>
  <c r="P2263" i="34"/>
  <c r="A2263" i="34"/>
  <c r="Q2267" i="34"/>
  <c r="U2267" i="34"/>
  <c r="Z2267" i="34"/>
  <c r="O2267" i="34"/>
  <c r="W2267" i="34"/>
  <c r="P2267" i="34"/>
  <c r="A2267" i="34"/>
  <c r="Q2271" i="34"/>
  <c r="U2271" i="34"/>
  <c r="Z2271" i="34"/>
  <c r="O2271" i="34"/>
  <c r="W2271" i="34"/>
  <c r="P2271" i="34"/>
  <c r="A2271" i="34"/>
  <c r="Q2275" i="34"/>
  <c r="U2275" i="34"/>
  <c r="Z2275" i="34"/>
  <c r="O2275" i="34"/>
  <c r="W2275" i="34"/>
  <c r="P2275" i="34"/>
  <c r="A2275" i="34"/>
  <c r="Q2279" i="34"/>
  <c r="U2279" i="34"/>
  <c r="Z2279" i="34"/>
  <c r="O2279" i="34"/>
  <c r="W2279" i="34"/>
  <c r="P2279" i="34"/>
  <c r="A2279" i="34"/>
  <c r="Q2283" i="34"/>
  <c r="U2283" i="34"/>
  <c r="Z2283" i="34"/>
  <c r="O2283" i="34"/>
  <c r="W2283" i="34"/>
  <c r="P2283" i="34"/>
  <c r="A2283" i="34"/>
  <c r="O2289" i="34"/>
  <c r="W2289" i="34"/>
  <c r="P2289" i="34"/>
  <c r="Q2289" i="34"/>
  <c r="U2289" i="34"/>
  <c r="Z2289" i="34"/>
  <c r="A2289" i="34"/>
  <c r="O2293" i="34"/>
  <c r="W2293" i="34"/>
  <c r="P2293" i="34"/>
  <c r="Q2293" i="34"/>
  <c r="U2293" i="34"/>
  <c r="Z2293" i="34"/>
  <c r="A2293" i="34"/>
  <c r="Q2299" i="34"/>
  <c r="U2299" i="34"/>
  <c r="Z2299" i="34"/>
  <c r="O2299" i="34"/>
  <c r="W2299" i="34"/>
  <c r="P2299" i="34"/>
  <c r="A2299" i="34"/>
  <c r="Z2302" i="34"/>
  <c r="O2302" i="34"/>
  <c r="W2302" i="34"/>
  <c r="P2302" i="34"/>
  <c r="Q2302" i="34"/>
  <c r="U2302" i="34"/>
  <c r="A2302" i="34"/>
  <c r="P2304" i="34"/>
  <c r="Q2304" i="34"/>
  <c r="U2304" i="34"/>
  <c r="Z2304" i="34"/>
  <c r="O2304" i="34"/>
  <c r="W2304" i="34"/>
  <c r="A2304" i="34"/>
  <c r="P2308" i="34"/>
  <c r="Q2308" i="34"/>
  <c r="U2308" i="34"/>
  <c r="Z2308" i="34"/>
  <c r="O2308" i="34"/>
  <c r="W2308" i="34"/>
  <c r="A2308" i="34"/>
  <c r="P2312" i="34"/>
  <c r="Q2312" i="34"/>
  <c r="U2312" i="34"/>
  <c r="Z2312" i="34"/>
  <c r="O2312" i="34"/>
  <c r="W2312" i="34"/>
  <c r="A2312" i="34"/>
  <c r="Z2314" i="34"/>
  <c r="O2314" i="34"/>
  <c r="W2314" i="34"/>
  <c r="P2314" i="34"/>
  <c r="Q2314" i="34"/>
  <c r="U2314" i="34"/>
  <c r="A2314" i="34"/>
  <c r="Z2318" i="34"/>
  <c r="O2318" i="34"/>
  <c r="W2318" i="34"/>
  <c r="P2318" i="34"/>
  <c r="Q2318" i="34"/>
  <c r="U2318" i="34"/>
  <c r="A2318" i="34"/>
  <c r="Z2322" i="34"/>
  <c r="O2322" i="34"/>
  <c r="W2322" i="34"/>
  <c r="P2322" i="34"/>
  <c r="Q2322" i="34"/>
  <c r="U2322" i="34"/>
  <c r="A2322" i="34"/>
  <c r="Q2326" i="34"/>
  <c r="U2326" i="34"/>
  <c r="W2326" i="34"/>
  <c r="O2326" i="34"/>
  <c r="P2326" i="34"/>
  <c r="Z2326" i="34"/>
  <c r="A2326" i="34"/>
  <c r="Q2330" i="34"/>
  <c r="U2330" i="34"/>
  <c r="O2330" i="34"/>
  <c r="P2330" i="34"/>
  <c r="Z2330" i="34"/>
  <c r="W2330" i="34"/>
  <c r="A2330" i="34"/>
  <c r="O2336" i="34"/>
  <c r="W2336" i="34"/>
  <c r="P2336" i="34"/>
  <c r="Q2336" i="34"/>
  <c r="U2336" i="34"/>
  <c r="Z2336" i="34"/>
  <c r="A2336" i="34"/>
  <c r="Q2342" i="34"/>
  <c r="U2342" i="34"/>
  <c r="Z2342" i="34"/>
  <c r="O2342" i="34"/>
  <c r="W2342" i="34"/>
  <c r="P2342" i="34"/>
  <c r="A2342" i="34"/>
  <c r="Q2346" i="34"/>
  <c r="U2346" i="34"/>
  <c r="Z2346" i="34"/>
  <c r="O2346" i="34"/>
  <c r="W2346" i="34"/>
  <c r="P2346" i="34"/>
  <c r="A2346" i="34"/>
  <c r="O2348" i="34"/>
  <c r="W2348" i="34"/>
  <c r="P2348" i="34"/>
  <c r="Q2348" i="34"/>
  <c r="U2348" i="34"/>
  <c r="Z2348" i="34"/>
  <c r="A2348" i="34"/>
  <c r="Q2354" i="34"/>
  <c r="U2354" i="34"/>
  <c r="Z2354" i="34"/>
  <c r="O2354" i="34"/>
  <c r="W2354" i="34"/>
  <c r="P2354" i="34"/>
  <c r="A2354" i="34"/>
  <c r="O2360" i="34"/>
  <c r="W2360" i="34"/>
  <c r="P2360" i="34"/>
  <c r="Q2360" i="34"/>
  <c r="U2360" i="34"/>
  <c r="Z2360" i="34"/>
  <c r="A2360" i="34"/>
  <c r="Q2366" i="34"/>
  <c r="U2366" i="34"/>
  <c r="Z2366" i="34"/>
  <c r="O2366" i="34"/>
  <c r="W2366" i="34"/>
  <c r="P2366" i="34"/>
  <c r="A2366" i="34"/>
  <c r="O2372" i="34"/>
  <c r="W2372" i="34"/>
  <c r="P2372" i="34"/>
  <c r="Q2372" i="34"/>
  <c r="U2372" i="34"/>
  <c r="Z2372" i="34"/>
  <c r="A2372" i="34"/>
  <c r="O2229" i="34"/>
  <c r="W2229" i="34"/>
  <c r="P2229" i="34"/>
  <c r="Q2229" i="34"/>
  <c r="U2229" i="34"/>
  <c r="Z2229" i="34"/>
  <c r="A2229" i="34"/>
  <c r="O2233" i="34"/>
  <c r="W2233" i="34"/>
  <c r="P2233" i="34"/>
  <c r="Q2233" i="34"/>
  <c r="U2233" i="34"/>
  <c r="Z2233" i="34"/>
  <c r="A2233" i="34"/>
  <c r="O2237" i="34"/>
  <c r="W2237" i="34"/>
  <c r="P2237" i="34"/>
  <c r="Q2237" i="34"/>
  <c r="U2237" i="34"/>
  <c r="Z2237" i="34"/>
  <c r="A2237" i="34"/>
  <c r="O2241" i="34"/>
  <c r="W2241" i="34"/>
  <c r="P2241" i="34"/>
  <c r="Q2241" i="34"/>
  <c r="U2241" i="34"/>
  <c r="Z2241" i="34"/>
  <c r="A2241" i="34"/>
  <c r="O2245" i="34"/>
  <c r="W2245" i="34"/>
  <c r="P2245" i="34"/>
  <c r="Q2245" i="34"/>
  <c r="U2245" i="34"/>
  <c r="Z2245" i="34"/>
  <c r="A2245" i="34"/>
  <c r="O2249" i="34"/>
  <c r="W2249" i="34"/>
  <c r="P2249" i="34"/>
  <c r="Q2249" i="34"/>
  <c r="U2249" i="34"/>
  <c r="Z2249" i="34"/>
  <c r="A2249" i="34"/>
  <c r="O2253" i="34"/>
  <c r="W2253" i="34"/>
  <c r="P2253" i="34"/>
  <c r="Q2253" i="34"/>
  <c r="U2253" i="34"/>
  <c r="Z2253" i="34"/>
  <c r="A2253" i="34"/>
  <c r="O2257" i="34"/>
  <c r="W2257" i="34"/>
  <c r="P2257" i="34"/>
  <c r="Q2257" i="34"/>
  <c r="U2257" i="34"/>
  <c r="Z2257" i="34"/>
  <c r="A2257" i="34"/>
  <c r="O2261" i="34"/>
  <c r="W2261" i="34"/>
  <c r="P2261" i="34"/>
  <c r="Q2261" i="34"/>
  <c r="U2261" i="34"/>
  <c r="Z2261" i="34"/>
  <c r="A2261" i="34"/>
  <c r="O2265" i="34"/>
  <c r="W2265" i="34"/>
  <c r="P2265" i="34"/>
  <c r="Q2265" i="34"/>
  <c r="U2265" i="34"/>
  <c r="Z2265" i="34"/>
  <c r="A2265" i="34"/>
  <c r="O2269" i="34"/>
  <c r="W2269" i="34"/>
  <c r="P2269" i="34"/>
  <c r="Q2269" i="34"/>
  <c r="U2269" i="34"/>
  <c r="Z2269" i="34"/>
  <c r="A2269" i="34"/>
  <c r="O2273" i="34"/>
  <c r="W2273" i="34"/>
  <c r="P2273" i="34"/>
  <c r="Q2273" i="34"/>
  <c r="U2273" i="34"/>
  <c r="Z2273" i="34"/>
  <c r="A2273" i="34"/>
  <c r="O2277" i="34"/>
  <c r="W2277" i="34"/>
  <c r="P2277" i="34"/>
  <c r="Q2277" i="34"/>
  <c r="U2277" i="34"/>
  <c r="Z2277" i="34"/>
  <c r="A2277" i="34"/>
  <c r="O2281" i="34"/>
  <c r="W2281" i="34"/>
  <c r="P2281" i="34"/>
  <c r="Q2281" i="34"/>
  <c r="U2281" i="34"/>
  <c r="Z2281" i="34"/>
  <c r="A2281" i="34"/>
  <c r="O2285" i="34"/>
  <c r="W2285" i="34"/>
  <c r="P2285" i="34"/>
  <c r="Q2285" i="34"/>
  <c r="U2285" i="34"/>
  <c r="Z2285" i="34"/>
  <c r="A2285" i="34"/>
  <c r="Q2287" i="34"/>
  <c r="U2287" i="34"/>
  <c r="Z2287" i="34"/>
  <c r="O2287" i="34"/>
  <c r="W2287" i="34"/>
  <c r="P2287" i="34"/>
  <c r="A2287" i="34"/>
  <c r="Q2291" i="34"/>
  <c r="U2291" i="34"/>
  <c r="Z2291" i="34"/>
  <c r="O2291" i="34"/>
  <c r="W2291" i="34"/>
  <c r="P2291" i="34"/>
  <c r="A2291" i="34"/>
  <c r="Q2295" i="34"/>
  <c r="U2295" i="34"/>
  <c r="Z2295" i="34"/>
  <c r="O2295" i="34"/>
  <c r="W2295" i="34"/>
  <c r="P2295" i="34"/>
  <c r="A2295" i="34"/>
  <c r="O2297" i="34"/>
  <c r="W2297" i="34"/>
  <c r="P2297" i="34"/>
  <c r="Q2297" i="34"/>
  <c r="U2297" i="34"/>
  <c r="Z2297" i="34"/>
  <c r="A2297" i="34"/>
  <c r="Z2361" i="34"/>
  <c r="O2361" i="34"/>
  <c r="W2361" i="34"/>
  <c r="P2361" i="34"/>
  <c r="Q2361" i="34"/>
  <c r="U2361" i="34"/>
  <c r="A2361" i="34"/>
  <c r="O2364" i="34"/>
  <c r="W2364" i="34"/>
  <c r="P2364" i="34"/>
  <c r="Q2364" i="34"/>
  <c r="U2364" i="34"/>
  <c r="Z2364" i="34"/>
  <c r="A2364" i="34"/>
  <c r="Q2370" i="34"/>
  <c r="U2370" i="34"/>
  <c r="Z2370" i="34"/>
  <c r="O2370" i="34"/>
  <c r="W2370" i="34"/>
  <c r="P2370" i="34"/>
  <c r="A2370" i="34"/>
  <c r="O2301" i="34"/>
  <c r="W2301" i="34"/>
  <c r="P2301" i="34"/>
  <c r="Q2301" i="34"/>
  <c r="U2301" i="34"/>
  <c r="Z2301" i="34"/>
  <c r="A2301" i="34"/>
  <c r="Q2303" i="34"/>
  <c r="U2303" i="34"/>
  <c r="Z2303" i="34"/>
  <c r="O2303" i="34"/>
  <c r="W2303" i="34"/>
  <c r="P2303" i="34"/>
  <c r="A2303" i="34"/>
  <c r="O2305" i="34"/>
  <c r="W2305" i="34"/>
  <c r="P2305" i="34"/>
  <c r="Q2305" i="34"/>
  <c r="U2305" i="34"/>
  <c r="Z2305" i="34"/>
  <c r="A2305" i="34"/>
  <c r="Q2307" i="34"/>
  <c r="U2307" i="34"/>
  <c r="Z2307" i="34"/>
  <c r="O2307" i="34"/>
  <c r="W2307" i="34"/>
  <c r="P2307" i="34"/>
  <c r="A2307" i="34"/>
  <c r="O2309" i="34"/>
  <c r="W2309" i="34"/>
  <c r="P2309" i="34"/>
  <c r="Q2309" i="34"/>
  <c r="U2309" i="34"/>
  <c r="Z2309" i="34"/>
  <c r="A2309" i="34"/>
  <c r="Q2311" i="34"/>
  <c r="U2311" i="34"/>
  <c r="Z2311" i="34"/>
  <c r="O2311" i="34"/>
  <c r="W2311" i="34"/>
  <c r="P2311" i="34"/>
  <c r="A2311" i="34"/>
  <c r="O2313" i="34"/>
  <c r="W2313" i="34"/>
  <c r="P2313" i="34"/>
  <c r="Q2313" i="34"/>
  <c r="U2313" i="34"/>
  <c r="Z2313" i="34"/>
  <c r="A2313" i="34"/>
  <c r="Q2315" i="34"/>
  <c r="U2315" i="34"/>
  <c r="Z2315" i="34"/>
  <c r="O2315" i="34"/>
  <c r="W2315" i="34"/>
  <c r="P2315" i="34"/>
  <c r="A2315" i="34"/>
  <c r="O2317" i="34"/>
  <c r="W2317" i="34"/>
  <c r="P2317" i="34"/>
  <c r="Q2317" i="34"/>
  <c r="U2317" i="34"/>
  <c r="Z2317" i="34"/>
  <c r="A2317" i="34"/>
  <c r="Q2319" i="34"/>
  <c r="U2319" i="34"/>
  <c r="Z2319" i="34"/>
  <c r="O2319" i="34"/>
  <c r="W2319" i="34"/>
  <c r="P2319" i="34"/>
  <c r="A2319" i="34"/>
  <c r="O2321" i="34"/>
  <c r="W2321" i="34"/>
  <c r="P2321" i="34"/>
  <c r="Q2321" i="34"/>
  <c r="U2321" i="34"/>
  <c r="Z2321" i="34"/>
  <c r="A2321" i="34"/>
  <c r="Q2323" i="34"/>
  <c r="U2323" i="34"/>
  <c r="Z2323" i="34"/>
  <c r="P2323" i="34"/>
  <c r="O2323" i="34"/>
  <c r="W2323" i="34"/>
  <c r="A2323" i="34"/>
  <c r="O2325" i="34"/>
  <c r="W2325" i="34"/>
  <c r="P2325" i="34"/>
  <c r="Z2325" i="34"/>
  <c r="Q2325" i="34"/>
  <c r="U2325" i="34"/>
  <c r="A2325" i="34"/>
  <c r="P2327" i="34"/>
  <c r="W2327" i="34"/>
  <c r="O2327" i="34"/>
  <c r="Q2327" i="34"/>
  <c r="U2327" i="34"/>
  <c r="Z2327" i="34"/>
  <c r="A2327" i="34"/>
  <c r="Z2329" i="34"/>
  <c r="O2329" i="34"/>
  <c r="W2329" i="34"/>
  <c r="P2329" i="34"/>
  <c r="Q2329" i="34"/>
  <c r="U2329" i="34"/>
  <c r="A2329" i="34"/>
  <c r="P2331" i="34"/>
  <c r="Q2331" i="34"/>
  <c r="U2331" i="34"/>
  <c r="Z2331" i="34"/>
  <c r="O2331" i="34"/>
  <c r="W2331" i="34"/>
  <c r="A2331" i="34"/>
  <c r="Z2333" i="34"/>
  <c r="O2333" i="34"/>
  <c r="W2333" i="34"/>
  <c r="P2333" i="34"/>
  <c r="Q2333" i="34"/>
  <c r="U2333" i="34"/>
  <c r="A2333" i="34"/>
  <c r="P2335" i="34"/>
  <c r="Q2335" i="34"/>
  <c r="U2335" i="34"/>
  <c r="Z2335" i="34"/>
  <c r="O2335" i="34"/>
  <c r="W2335" i="34"/>
  <c r="A2335" i="34"/>
  <c r="Z2337" i="34"/>
  <c r="O2337" i="34"/>
  <c r="W2337" i="34"/>
  <c r="P2337" i="34"/>
  <c r="Q2337" i="34"/>
  <c r="U2337" i="34"/>
  <c r="A2337" i="34"/>
  <c r="P2339" i="34"/>
  <c r="Q2339" i="34"/>
  <c r="U2339" i="34"/>
  <c r="Z2339" i="34"/>
  <c r="O2339" i="34"/>
  <c r="W2339" i="34"/>
  <c r="A2339" i="34"/>
  <c r="Z2341" i="34"/>
  <c r="O2341" i="34"/>
  <c r="W2341" i="34"/>
  <c r="P2341" i="34"/>
  <c r="Q2341" i="34"/>
  <c r="U2341" i="34"/>
  <c r="A2341" i="34"/>
  <c r="P2343" i="34"/>
  <c r="Q2343" i="34"/>
  <c r="U2343" i="34"/>
  <c r="Z2343" i="34"/>
  <c r="O2343" i="34"/>
  <c r="W2343" i="34"/>
  <c r="A2343" i="34"/>
  <c r="Z2345" i="34"/>
  <c r="O2345" i="34"/>
  <c r="W2345" i="34"/>
  <c r="P2345" i="34"/>
  <c r="Q2345" i="34"/>
  <c r="U2345" i="34"/>
  <c r="A2345" i="34"/>
  <c r="P2347" i="34"/>
  <c r="Q2347" i="34"/>
  <c r="U2347" i="34"/>
  <c r="Z2347" i="34"/>
  <c r="O2347" i="34"/>
  <c r="W2347" i="34"/>
  <c r="A2347" i="34"/>
  <c r="Z2349" i="34"/>
  <c r="O2349" i="34"/>
  <c r="W2349" i="34"/>
  <c r="P2349" i="34"/>
  <c r="Q2349" i="34"/>
  <c r="U2349" i="34"/>
  <c r="A2349" i="34"/>
  <c r="P2351" i="34"/>
  <c r="Q2351" i="34"/>
  <c r="U2351" i="34"/>
  <c r="Z2351" i="34"/>
  <c r="O2351" i="34"/>
  <c r="W2351" i="34"/>
  <c r="A2351" i="34"/>
  <c r="Z2353" i="34"/>
  <c r="O2353" i="34"/>
  <c r="W2353" i="34"/>
  <c r="P2353" i="34"/>
  <c r="Q2353" i="34"/>
  <c r="U2353" i="34"/>
  <c r="A2353" i="34"/>
  <c r="P2355" i="34"/>
  <c r="Q2355" i="34"/>
  <c r="U2355" i="34"/>
  <c r="Z2355" i="34"/>
  <c r="O2355" i="34"/>
  <c r="W2355" i="34"/>
  <c r="A2355" i="34"/>
  <c r="Z2357" i="34"/>
  <c r="O2357" i="34"/>
  <c r="W2357" i="34"/>
  <c r="P2357" i="34"/>
  <c r="Q2357" i="34"/>
  <c r="U2357" i="34"/>
  <c r="A2357" i="34"/>
  <c r="P2359" i="34"/>
  <c r="Q2359" i="34"/>
  <c r="U2359" i="34"/>
  <c r="Z2359" i="34"/>
  <c r="O2359" i="34"/>
  <c r="W2359" i="34"/>
  <c r="A2359" i="34"/>
  <c r="Q2362" i="34"/>
  <c r="U2362" i="34"/>
  <c r="Z2362" i="34"/>
  <c r="O2362" i="34"/>
  <c r="W2362" i="34"/>
  <c r="P2362" i="34"/>
  <c r="A2362" i="34"/>
  <c r="O2368" i="34"/>
  <c r="W2368" i="34"/>
  <c r="P2368" i="34"/>
  <c r="Q2368" i="34"/>
  <c r="U2368" i="34"/>
  <c r="Z2368" i="34"/>
  <c r="A2368" i="34"/>
  <c r="P2228" i="34"/>
  <c r="Q2228" i="34"/>
  <c r="U2228" i="34"/>
  <c r="Z2228" i="34"/>
  <c r="O2228" i="34"/>
  <c r="W2228" i="34"/>
  <c r="A2228" i="34"/>
  <c r="Z2230" i="34"/>
  <c r="O2230" i="34"/>
  <c r="W2230" i="34"/>
  <c r="P2230" i="34"/>
  <c r="Q2230" i="34"/>
  <c r="U2230" i="34"/>
  <c r="A2230" i="34"/>
  <c r="P2232" i="34"/>
  <c r="Q2232" i="34"/>
  <c r="U2232" i="34"/>
  <c r="Z2232" i="34"/>
  <c r="O2232" i="34"/>
  <c r="W2232" i="34"/>
  <c r="A2232" i="34"/>
  <c r="Z2234" i="34"/>
  <c r="O2234" i="34"/>
  <c r="W2234" i="34"/>
  <c r="P2234" i="34"/>
  <c r="Q2234" i="34"/>
  <c r="U2234" i="34"/>
  <c r="A2234" i="34"/>
  <c r="P2236" i="34"/>
  <c r="Q2236" i="34"/>
  <c r="U2236" i="34"/>
  <c r="Z2236" i="34"/>
  <c r="O2236" i="34"/>
  <c r="W2236" i="34"/>
  <c r="A2236" i="34"/>
  <c r="Z2238" i="34"/>
  <c r="O2238" i="34"/>
  <c r="W2238" i="34"/>
  <c r="P2238" i="34"/>
  <c r="Q2238" i="34"/>
  <c r="U2238" i="34"/>
  <c r="A2238" i="34"/>
  <c r="P2240" i="34"/>
  <c r="Q2240" i="34"/>
  <c r="U2240" i="34"/>
  <c r="Z2240" i="34"/>
  <c r="O2240" i="34"/>
  <c r="W2240" i="34"/>
  <c r="A2240" i="34"/>
  <c r="Z2242" i="34"/>
  <c r="O2242" i="34"/>
  <c r="W2242" i="34"/>
  <c r="P2242" i="34"/>
  <c r="Q2242" i="34"/>
  <c r="U2242" i="34"/>
  <c r="A2242" i="34"/>
  <c r="P2244" i="34"/>
  <c r="Q2244" i="34"/>
  <c r="U2244" i="34"/>
  <c r="Z2244" i="34"/>
  <c r="O2244" i="34"/>
  <c r="W2244" i="34"/>
  <c r="A2244" i="34"/>
  <c r="Z2246" i="34"/>
  <c r="O2246" i="34"/>
  <c r="W2246" i="34"/>
  <c r="P2246" i="34"/>
  <c r="Q2246" i="34"/>
  <c r="U2246" i="34"/>
  <c r="A2246" i="34"/>
  <c r="P2248" i="34"/>
  <c r="Q2248" i="34"/>
  <c r="U2248" i="34"/>
  <c r="Z2248" i="34"/>
  <c r="O2248" i="34"/>
  <c r="W2248" i="34"/>
  <c r="A2248" i="34"/>
  <c r="Z2250" i="34"/>
  <c r="O2250" i="34"/>
  <c r="W2250" i="34"/>
  <c r="P2250" i="34"/>
  <c r="Q2250" i="34"/>
  <c r="U2250" i="34"/>
  <c r="A2250" i="34"/>
  <c r="P2252" i="34"/>
  <c r="Q2252" i="34"/>
  <c r="U2252" i="34"/>
  <c r="Z2252" i="34"/>
  <c r="O2252" i="34"/>
  <c r="W2252" i="34"/>
  <c r="A2252" i="34"/>
  <c r="Z2254" i="34"/>
  <c r="O2254" i="34"/>
  <c r="W2254" i="34"/>
  <c r="P2254" i="34"/>
  <c r="Q2254" i="34"/>
  <c r="U2254" i="34"/>
  <c r="A2254" i="34"/>
  <c r="P2256" i="34"/>
  <c r="Q2256" i="34"/>
  <c r="U2256" i="34"/>
  <c r="Z2256" i="34"/>
  <c r="O2256" i="34"/>
  <c r="W2256" i="34"/>
  <c r="A2256" i="34"/>
  <c r="Z2258" i="34"/>
  <c r="O2258" i="34"/>
  <c r="W2258" i="34"/>
  <c r="P2258" i="34"/>
  <c r="Q2258" i="34"/>
  <c r="U2258" i="34"/>
  <c r="A2258" i="34"/>
  <c r="P2260" i="34"/>
  <c r="Q2260" i="34"/>
  <c r="U2260" i="34"/>
  <c r="Z2260" i="34"/>
  <c r="O2260" i="34"/>
  <c r="W2260" i="34"/>
  <c r="A2260" i="34"/>
  <c r="Z2262" i="34"/>
  <c r="O2262" i="34"/>
  <c r="W2262" i="34"/>
  <c r="P2262" i="34"/>
  <c r="Q2262" i="34"/>
  <c r="U2262" i="34"/>
  <c r="A2262" i="34"/>
  <c r="P2264" i="34"/>
  <c r="Q2264" i="34"/>
  <c r="U2264" i="34"/>
  <c r="Z2264" i="34"/>
  <c r="O2264" i="34"/>
  <c r="W2264" i="34"/>
  <c r="A2264" i="34"/>
  <c r="Z2266" i="34"/>
  <c r="O2266" i="34"/>
  <c r="W2266" i="34"/>
  <c r="P2266" i="34"/>
  <c r="Q2266" i="34"/>
  <c r="U2266" i="34"/>
  <c r="A2266" i="34"/>
  <c r="P2268" i="34"/>
  <c r="Q2268" i="34"/>
  <c r="U2268" i="34"/>
  <c r="Z2268" i="34"/>
  <c r="O2268" i="34"/>
  <c r="W2268" i="34"/>
  <c r="A2268" i="34"/>
  <c r="Z2270" i="34"/>
  <c r="O2270" i="34"/>
  <c r="W2270" i="34"/>
  <c r="P2270" i="34"/>
  <c r="Q2270" i="34"/>
  <c r="U2270" i="34"/>
  <c r="A2270" i="34"/>
  <c r="P2272" i="34"/>
  <c r="Q2272" i="34"/>
  <c r="U2272" i="34"/>
  <c r="Z2272" i="34"/>
  <c r="O2272" i="34"/>
  <c r="W2272" i="34"/>
  <c r="A2272" i="34"/>
  <c r="Z2274" i="34"/>
  <c r="O2274" i="34"/>
  <c r="W2274" i="34"/>
  <c r="P2274" i="34"/>
  <c r="Q2274" i="34"/>
  <c r="U2274" i="34"/>
  <c r="A2274" i="34"/>
  <c r="P2276" i="34"/>
  <c r="Q2276" i="34"/>
  <c r="U2276" i="34"/>
  <c r="Z2276" i="34"/>
  <c r="O2276" i="34"/>
  <c r="W2276" i="34"/>
  <c r="A2276" i="34"/>
  <c r="Z2278" i="34"/>
  <c r="O2278" i="34"/>
  <c r="W2278" i="34"/>
  <c r="P2278" i="34"/>
  <c r="Q2278" i="34"/>
  <c r="U2278" i="34"/>
  <c r="A2278" i="34"/>
  <c r="P2280" i="34"/>
  <c r="Q2280" i="34"/>
  <c r="U2280" i="34"/>
  <c r="Z2280" i="34"/>
  <c r="O2280" i="34"/>
  <c r="W2280" i="34"/>
  <c r="A2280" i="34"/>
  <c r="Z2282" i="34"/>
  <c r="O2282" i="34"/>
  <c r="W2282" i="34"/>
  <c r="P2282" i="34"/>
  <c r="Q2282" i="34"/>
  <c r="U2282" i="34"/>
  <c r="A2282" i="34"/>
  <c r="P2284" i="34"/>
  <c r="Q2284" i="34"/>
  <c r="U2284" i="34"/>
  <c r="Z2284" i="34"/>
  <c r="O2284" i="34"/>
  <c r="W2284" i="34"/>
  <c r="A2284" i="34"/>
  <c r="Z2286" i="34"/>
  <c r="O2286" i="34"/>
  <c r="W2286" i="34"/>
  <c r="P2286" i="34"/>
  <c r="Q2286" i="34"/>
  <c r="U2286" i="34"/>
  <c r="A2286" i="34"/>
  <c r="P2288" i="34"/>
  <c r="Q2288" i="34"/>
  <c r="U2288" i="34"/>
  <c r="Z2288" i="34"/>
  <c r="O2288" i="34"/>
  <c r="W2288" i="34"/>
  <c r="A2288" i="34"/>
  <c r="Z2290" i="34"/>
  <c r="O2290" i="34"/>
  <c r="W2290" i="34"/>
  <c r="P2290" i="34"/>
  <c r="Q2290" i="34"/>
  <c r="U2290" i="34"/>
  <c r="A2290" i="34"/>
  <c r="P2292" i="34"/>
  <c r="Q2292" i="34"/>
  <c r="U2292" i="34"/>
  <c r="Z2292" i="34"/>
  <c r="O2292" i="34"/>
  <c r="W2292" i="34"/>
  <c r="A2292" i="34"/>
  <c r="Z2294" i="34"/>
  <c r="O2294" i="34"/>
  <c r="W2294" i="34"/>
  <c r="P2294" i="34"/>
  <c r="Q2294" i="34"/>
  <c r="U2294" i="34"/>
  <c r="A2294" i="34"/>
  <c r="P2296" i="34"/>
  <c r="Q2296" i="34"/>
  <c r="U2296" i="34"/>
  <c r="Z2296" i="34"/>
  <c r="O2296" i="34"/>
  <c r="W2296" i="34"/>
  <c r="A2296" i="34"/>
  <c r="Z2298" i="34"/>
  <c r="O2298" i="34"/>
  <c r="W2298" i="34"/>
  <c r="P2298" i="34"/>
  <c r="Q2298" i="34"/>
  <c r="U2298" i="34"/>
  <c r="A2298" i="34"/>
  <c r="P2363" i="34"/>
  <c r="Q2363" i="34"/>
  <c r="U2363" i="34"/>
  <c r="Z2363" i="34"/>
  <c r="O2363" i="34"/>
  <c r="W2363" i="34"/>
  <c r="A2363" i="34"/>
  <c r="Z2365" i="34"/>
  <c r="O2365" i="34"/>
  <c r="W2365" i="34"/>
  <c r="P2365" i="34"/>
  <c r="Q2365" i="34"/>
  <c r="U2365" i="34"/>
  <c r="A2365" i="34"/>
  <c r="Z2369" i="34"/>
  <c r="O2369" i="34"/>
  <c r="W2369" i="34"/>
  <c r="P2369" i="34"/>
  <c r="Q2369" i="34"/>
  <c r="U2369" i="34"/>
  <c r="A2369" i="34"/>
  <c r="P2371" i="34"/>
  <c r="Q2371" i="34"/>
  <c r="U2371" i="34"/>
  <c r="Z2371" i="34"/>
  <c r="O2371" i="34"/>
  <c r="W2371" i="34"/>
  <c r="A237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374" i="34" l="1"/>
  <c r="C2374" i="34"/>
  <c r="B2374" i="34" s="1"/>
  <c r="K2373" i="34"/>
  <c r="C2373" i="34"/>
  <c r="B2373" i="34" s="1"/>
  <c r="C2227" i="34"/>
  <c r="B2227" i="34" s="1"/>
  <c r="K2226" i="34"/>
  <c r="C2226" i="34"/>
  <c r="B2226" i="34" s="1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C2220" i="34"/>
  <c r="B2220" i="34" s="1"/>
  <c r="C2219" i="34"/>
  <c r="B2219" i="34" s="1"/>
  <c r="C2218" i="34"/>
  <c r="B2218" i="34" s="1"/>
  <c r="K2217" i="34"/>
  <c r="C2217" i="34"/>
  <c r="B2217" i="34" s="1"/>
  <c r="C2216" i="34"/>
  <c r="B2216" i="34" s="1"/>
  <c r="K2215" i="34"/>
  <c r="C2215" i="34"/>
  <c r="B2215" i="34" s="1"/>
  <c r="C2214" i="34"/>
  <c r="B2214" i="34" s="1"/>
  <c r="K2213" i="34"/>
  <c r="C2213" i="34"/>
  <c r="B221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C2385" i="34"/>
  <c r="B2385" i="34" s="1"/>
  <c r="K2384" i="34"/>
  <c r="C2384" i="34"/>
  <c r="B2384" i="34" s="1"/>
  <c r="K2383" i="34"/>
  <c r="C2383" i="34"/>
  <c r="B2383" i="34" s="1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C2375" i="34"/>
  <c r="B2375" i="34" s="1"/>
  <c r="K2409" i="34"/>
  <c r="C2409" i="34"/>
  <c r="B2409" i="34" s="1"/>
  <c r="C2408" i="34"/>
  <c r="B2408" i="34" s="1"/>
  <c r="K2407" i="34"/>
  <c r="C2407" i="34"/>
  <c r="B2407" i="34" s="1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C2397" i="34"/>
  <c r="B2397" i="34" s="1"/>
  <c r="K2396" i="34"/>
  <c r="C2396" i="34"/>
  <c r="B2396" i="34" s="1"/>
  <c r="C2395" i="34"/>
  <c r="B2395" i="34" s="1"/>
  <c r="K2394" i="34"/>
  <c r="C2394" i="34"/>
  <c r="B2394" i="34" s="1"/>
  <c r="K2393" i="34"/>
  <c r="C2393" i="34"/>
  <c r="B2393" i="34" s="1"/>
  <c r="C2427" i="34"/>
  <c r="B2427" i="34" s="1"/>
  <c r="K2426" i="34"/>
  <c r="C2426" i="34"/>
  <c r="B2426" i="34" s="1"/>
  <c r="C2425" i="34"/>
  <c r="B2425" i="34" s="1"/>
  <c r="C2424" i="34"/>
  <c r="B2424" i="34" s="1"/>
  <c r="C2423" i="34"/>
  <c r="B2423" i="34" s="1"/>
  <c r="K2422" i="34"/>
  <c r="C2422" i="34"/>
  <c r="B2422" i="34" s="1"/>
  <c r="C2421" i="34"/>
  <c r="B2421" i="34" s="1"/>
  <c r="K2420" i="34"/>
  <c r="C2420" i="34"/>
  <c r="B2420" i="34" s="1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C2414" i="34"/>
  <c r="B2414" i="34" s="1"/>
  <c r="K2413" i="34"/>
  <c r="C2413" i="34"/>
  <c r="B2413" i="34" s="1"/>
  <c r="C2412" i="34"/>
  <c r="B2412" i="34" s="1"/>
  <c r="K2411" i="34"/>
  <c r="C2411" i="34"/>
  <c r="B2411" i="34" s="1"/>
  <c r="C2410" i="34"/>
  <c r="B2410" i="34" s="1"/>
  <c r="K2497" i="34"/>
  <c r="C2497" i="34"/>
  <c r="B2497" i="34" s="1"/>
  <c r="K2496" i="34"/>
  <c r="C2496" i="34"/>
  <c r="B2496" i="34" s="1"/>
  <c r="K2495" i="34"/>
  <c r="C2495" i="34"/>
  <c r="B2495" i="34" s="1"/>
  <c r="K2494" i="34"/>
  <c r="C2494" i="34"/>
  <c r="B2494" i="34" s="1"/>
  <c r="C2452" i="34"/>
  <c r="B2452" i="34" s="1"/>
  <c r="C2442" i="34"/>
  <c r="B2442" i="34" s="1"/>
  <c r="K2503" i="34"/>
  <c r="C2503" i="34"/>
  <c r="B2503" i="34" s="1"/>
  <c r="K2502" i="34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200" i="34"/>
  <c r="B220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C2212" i="34"/>
  <c r="B2212" i="34" s="1"/>
  <c r="K2211" i="34"/>
  <c r="C2211" i="34"/>
  <c r="B2211" i="34" s="1"/>
  <c r="C2210" i="34"/>
  <c r="B2210" i="34" s="1"/>
  <c r="C2506" i="34"/>
  <c r="B2506" i="34" s="1"/>
  <c r="K2505" i="34"/>
  <c r="C2505" i="34"/>
  <c r="B2505" i="34" s="1"/>
  <c r="K2504" i="34"/>
  <c r="C2504" i="34"/>
  <c r="B2504" i="34" s="1"/>
  <c r="K2198" i="34"/>
  <c r="C2507" i="34"/>
  <c r="B2507" i="34" s="1"/>
  <c r="C2199" i="34"/>
  <c r="B2199" i="34" s="1"/>
  <c r="C2198" i="34"/>
  <c r="B2198" i="34" s="1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0" i="34"/>
  <c r="K1411" i="34"/>
  <c r="K1412" i="34"/>
  <c r="K1413" i="34"/>
  <c r="K1414" i="34"/>
  <c r="K1415" i="34"/>
  <c r="K1416" i="34"/>
  <c r="K1417" i="34"/>
  <c r="K1418" i="34"/>
  <c r="K1409" i="34"/>
  <c r="K1328" i="34"/>
  <c r="K1321" i="34"/>
  <c r="K1319" i="34"/>
  <c r="K1318" i="34"/>
  <c r="K1310" i="34"/>
  <c r="K1309" i="34"/>
  <c r="K1308" i="34"/>
  <c r="C1319" i="34"/>
  <c r="B1319" i="34" s="1"/>
  <c r="C1318" i="34"/>
  <c r="B1318" i="34" s="1"/>
  <c r="C1311" i="34"/>
  <c r="B1311" i="34" s="1"/>
  <c r="C1310" i="34"/>
  <c r="B1310" i="34" s="1"/>
  <c r="C1309" i="34"/>
  <c r="B1309" i="34" s="1"/>
  <c r="C1308" i="34"/>
  <c r="B1308" i="34" s="1"/>
  <c r="C1409" i="34"/>
  <c r="B1409" i="34" s="1"/>
  <c r="C1329" i="34"/>
  <c r="B1329" i="34" s="1"/>
  <c r="C1328" i="34"/>
  <c r="B1328" i="34" s="1"/>
  <c r="C1322" i="34"/>
  <c r="B1322" i="34" s="1"/>
  <c r="C1321" i="34"/>
  <c r="B1321" i="34" s="1"/>
  <c r="C1320" i="34"/>
  <c r="B1320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K1306" i="34"/>
  <c r="K1305" i="34"/>
  <c r="K1301" i="34"/>
  <c r="K1303" i="34"/>
  <c r="K1302" i="34"/>
  <c r="K1225" i="34"/>
  <c r="K1224" i="34"/>
  <c r="P2499" i="34" l="1"/>
  <c r="Q2499" i="34"/>
  <c r="U2499" i="34"/>
  <c r="Z2499" i="34"/>
  <c r="O2499" i="34"/>
  <c r="W2499" i="34"/>
  <c r="A2499" i="34"/>
  <c r="Z2501" i="34"/>
  <c r="O2501" i="34"/>
  <c r="W2501" i="34"/>
  <c r="P2501" i="34"/>
  <c r="Q2501" i="34"/>
  <c r="U2501" i="34"/>
  <c r="A2501" i="34"/>
  <c r="P2503" i="34"/>
  <c r="Q2503" i="34"/>
  <c r="U2503" i="34"/>
  <c r="Z2503" i="34"/>
  <c r="O2503" i="34"/>
  <c r="W2503" i="34"/>
  <c r="A2503" i="34"/>
  <c r="Q2494" i="34"/>
  <c r="U2494" i="34"/>
  <c r="Z2494" i="34"/>
  <c r="O2494" i="34"/>
  <c r="W2494" i="34"/>
  <c r="P2494" i="34"/>
  <c r="A2494" i="34"/>
  <c r="O2496" i="34"/>
  <c r="W2496" i="34"/>
  <c r="P2496" i="34"/>
  <c r="Q2496" i="34"/>
  <c r="U2496" i="34"/>
  <c r="Z2496" i="34"/>
  <c r="A2496" i="34"/>
  <c r="Q2410" i="34"/>
  <c r="U2410" i="34"/>
  <c r="Z2410" i="34"/>
  <c r="O2410" i="34"/>
  <c r="W2410" i="34"/>
  <c r="P2410" i="34"/>
  <c r="A2410" i="34"/>
  <c r="Z2413" i="34"/>
  <c r="O2413" i="34"/>
  <c r="W2413" i="34"/>
  <c r="P2413" i="34"/>
  <c r="Q2413" i="34"/>
  <c r="U2413" i="34"/>
  <c r="A2413" i="34"/>
  <c r="O2420" i="34"/>
  <c r="W2420" i="34"/>
  <c r="P2420" i="34"/>
  <c r="Q2420" i="34"/>
  <c r="U2420" i="34"/>
  <c r="Z2420" i="34"/>
  <c r="A2420" i="34"/>
  <c r="Q2426" i="34"/>
  <c r="U2426" i="34"/>
  <c r="Z2426" i="34"/>
  <c r="O2426" i="34"/>
  <c r="W2426" i="34"/>
  <c r="P2426" i="34"/>
  <c r="A2426" i="34"/>
  <c r="O2396" i="34"/>
  <c r="W2396" i="34"/>
  <c r="P2396" i="34"/>
  <c r="Q2396" i="34"/>
  <c r="U2396" i="34"/>
  <c r="Z2396" i="34"/>
  <c r="A2396" i="34"/>
  <c r="P2403" i="34"/>
  <c r="Q2403" i="34"/>
  <c r="U2403" i="34"/>
  <c r="Z2403" i="34"/>
  <c r="O2403" i="34"/>
  <c r="W2403" i="34"/>
  <c r="A2403" i="34"/>
  <c r="Z2405" i="34"/>
  <c r="O2405" i="34"/>
  <c r="W2405" i="34"/>
  <c r="P2405" i="34"/>
  <c r="Q2405" i="34"/>
  <c r="U2405" i="34"/>
  <c r="A2405" i="34"/>
  <c r="P2375" i="34"/>
  <c r="Q2375" i="34"/>
  <c r="U2375" i="34"/>
  <c r="Z2375" i="34"/>
  <c r="O2375" i="34"/>
  <c r="W2375" i="34"/>
  <c r="A2375" i="34"/>
  <c r="O2384" i="34"/>
  <c r="W2384" i="34"/>
  <c r="P2384" i="34"/>
  <c r="Q2384" i="34"/>
  <c r="U2384" i="34"/>
  <c r="Z2384" i="34"/>
  <c r="A2384" i="34"/>
  <c r="Q2215" i="34"/>
  <c r="U2215" i="34"/>
  <c r="Z2215" i="34"/>
  <c r="O2215" i="34"/>
  <c r="W2215" i="34"/>
  <c r="P2215" i="34"/>
  <c r="A2215" i="34"/>
  <c r="O2221" i="34"/>
  <c r="W2221" i="34"/>
  <c r="P2221" i="34"/>
  <c r="Q2221" i="34"/>
  <c r="U2221" i="34"/>
  <c r="Z2221" i="34"/>
  <c r="A2221" i="34"/>
  <c r="Q2223" i="34"/>
  <c r="U2223" i="34"/>
  <c r="Z2223" i="34"/>
  <c r="O2223" i="34"/>
  <c r="W2223" i="34"/>
  <c r="P2223" i="34"/>
  <c r="A2223" i="34"/>
  <c r="O2225" i="34"/>
  <c r="W2225" i="34"/>
  <c r="P2225" i="34"/>
  <c r="Q2225" i="34"/>
  <c r="U2225" i="34"/>
  <c r="Z2225" i="34"/>
  <c r="A2225" i="34"/>
  <c r="Z2373" i="34"/>
  <c r="O2373" i="34"/>
  <c r="W2373" i="34"/>
  <c r="P2373" i="34"/>
  <c r="Q2373" i="34"/>
  <c r="U2373" i="34"/>
  <c r="A2373" i="34"/>
  <c r="P2411" i="34"/>
  <c r="Q2411" i="34"/>
  <c r="U2411" i="34"/>
  <c r="Z2411" i="34"/>
  <c r="O2411" i="34"/>
  <c r="W2411" i="34"/>
  <c r="A2411" i="34"/>
  <c r="O2416" i="34"/>
  <c r="W2416" i="34"/>
  <c r="P2416" i="34"/>
  <c r="Q2416" i="34"/>
  <c r="U2416" i="34"/>
  <c r="Z2416" i="34"/>
  <c r="A2416" i="34"/>
  <c r="Q2418" i="34"/>
  <c r="U2418" i="34"/>
  <c r="Z2418" i="34"/>
  <c r="O2418" i="34"/>
  <c r="W2418" i="34"/>
  <c r="P2418" i="34"/>
  <c r="A2418" i="34"/>
  <c r="P2423" i="34"/>
  <c r="Q2423" i="34"/>
  <c r="U2423" i="34"/>
  <c r="Z2423" i="34"/>
  <c r="O2423" i="34"/>
  <c r="W2423" i="34"/>
  <c r="A2423" i="34"/>
  <c r="Q2394" i="34"/>
  <c r="U2394" i="34"/>
  <c r="Z2394" i="34"/>
  <c r="O2394" i="34"/>
  <c r="W2394" i="34"/>
  <c r="P2394" i="34"/>
  <c r="A2394" i="34"/>
  <c r="P2399" i="34"/>
  <c r="Q2399" i="34"/>
  <c r="U2399" i="34"/>
  <c r="Z2399" i="34"/>
  <c r="O2399" i="34"/>
  <c r="W2399" i="34"/>
  <c r="A2399" i="34"/>
  <c r="Z2401" i="34"/>
  <c r="O2401" i="34"/>
  <c r="W2401" i="34"/>
  <c r="P2401" i="34"/>
  <c r="Q2401" i="34"/>
  <c r="U2401" i="34"/>
  <c r="A2401" i="34"/>
  <c r="O2408" i="34"/>
  <c r="W2408" i="34"/>
  <c r="P2408" i="34"/>
  <c r="Q2408" i="34"/>
  <c r="U2408" i="34"/>
  <c r="Z2408" i="34"/>
  <c r="A2408" i="34"/>
  <c r="O2376" i="34"/>
  <c r="W2376" i="34"/>
  <c r="P2376" i="34"/>
  <c r="Q2376" i="34"/>
  <c r="U2376" i="34"/>
  <c r="Z2376" i="34"/>
  <c r="A2376" i="34"/>
  <c r="Q2378" i="34"/>
  <c r="U2378" i="34"/>
  <c r="Z2378" i="34"/>
  <c r="O2378" i="34"/>
  <c r="W2378" i="34"/>
  <c r="P2378" i="34"/>
  <c r="A2378" i="34"/>
  <c r="O2380" i="34"/>
  <c r="W2380" i="34"/>
  <c r="P2380" i="34"/>
  <c r="Q2380" i="34"/>
  <c r="U2380" i="34"/>
  <c r="Z2380" i="34"/>
  <c r="A2380" i="34"/>
  <c r="Q2382" i="34"/>
  <c r="U2382" i="34"/>
  <c r="Z2382" i="34"/>
  <c r="O2382" i="34"/>
  <c r="W2382" i="34"/>
  <c r="P2382" i="34"/>
  <c r="A2382" i="34"/>
  <c r="P2387" i="34"/>
  <c r="Q2387" i="34"/>
  <c r="U2387" i="34"/>
  <c r="Z2387" i="34"/>
  <c r="O2387" i="34"/>
  <c r="W2387" i="34"/>
  <c r="A2387" i="34"/>
  <c r="Z2389" i="34"/>
  <c r="O2389" i="34"/>
  <c r="W2389" i="34"/>
  <c r="P2389" i="34"/>
  <c r="Q2389" i="34"/>
  <c r="U2389" i="34"/>
  <c r="A2389" i="34"/>
  <c r="P2391" i="34"/>
  <c r="Q2391" i="34"/>
  <c r="U2391" i="34"/>
  <c r="Z2391" i="34"/>
  <c r="O2391" i="34"/>
  <c r="W2391" i="34"/>
  <c r="A2391" i="34"/>
  <c r="O2213" i="34"/>
  <c r="W2213" i="34"/>
  <c r="P2213" i="34"/>
  <c r="Q2213" i="34"/>
  <c r="U2213" i="34"/>
  <c r="Z2213" i="34"/>
  <c r="A2213" i="34"/>
  <c r="Z2218" i="34"/>
  <c r="O2218" i="34"/>
  <c r="W2218" i="34"/>
  <c r="P2218" i="34"/>
  <c r="Q2218" i="34"/>
  <c r="U2218" i="34"/>
  <c r="A2218" i="34"/>
  <c r="Z2226" i="34"/>
  <c r="O2226" i="34"/>
  <c r="W2226" i="34"/>
  <c r="P2226" i="34"/>
  <c r="Q2226" i="34"/>
  <c r="U2226" i="34"/>
  <c r="A2226" i="34"/>
  <c r="Q2498" i="34"/>
  <c r="U2498" i="34"/>
  <c r="Z2498" i="34"/>
  <c r="O2498" i="34"/>
  <c r="W2498" i="34"/>
  <c r="P2498" i="34"/>
  <c r="A2498" i="34"/>
  <c r="O2500" i="34"/>
  <c r="W2500" i="34"/>
  <c r="P2500" i="34"/>
  <c r="Q2500" i="34"/>
  <c r="U2500" i="34"/>
  <c r="Z2500" i="34"/>
  <c r="A2500" i="34"/>
  <c r="Q2502" i="34"/>
  <c r="U2502" i="34"/>
  <c r="Z2502" i="34"/>
  <c r="O2502" i="34"/>
  <c r="W2502" i="34"/>
  <c r="P2502" i="34"/>
  <c r="A2502" i="34"/>
  <c r="Q2442" i="34"/>
  <c r="U2442" i="34"/>
  <c r="Z2442" i="34"/>
  <c r="O2442" i="34"/>
  <c r="W2442" i="34"/>
  <c r="P2442" i="34"/>
  <c r="A2442" i="34"/>
  <c r="P2495" i="34"/>
  <c r="Q2495" i="34"/>
  <c r="U2495" i="34"/>
  <c r="Z2495" i="34"/>
  <c r="O2495" i="34"/>
  <c r="W2495" i="34"/>
  <c r="A2495" i="34"/>
  <c r="Z2497" i="34"/>
  <c r="O2497" i="34"/>
  <c r="W2497" i="34"/>
  <c r="P2497" i="34"/>
  <c r="Q2497" i="34"/>
  <c r="U2497" i="34"/>
  <c r="A2497" i="34"/>
  <c r="Q2414" i="34"/>
  <c r="U2414" i="34"/>
  <c r="Z2414" i="34"/>
  <c r="O2414" i="34"/>
  <c r="W2414" i="34"/>
  <c r="P2414" i="34"/>
  <c r="A2414" i="34"/>
  <c r="Z2421" i="34"/>
  <c r="O2421" i="34"/>
  <c r="W2421" i="34"/>
  <c r="P2421" i="34"/>
  <c r="Q2421" i="34"/>
  <c r="U2421" i="34"/>
  <c r="A2421" i="34"/>
  <c r="O2424" i="34"/>
  <c r="W2424" i="34"/>
  <c r="P2424" i="34"/>
  <c r="Q2424" i="34"/>
  <c r="U2424" i="34"/>
  <c r="Z2424" i="34"/>
  <c r="A2424" i="34"/>
  <c r="P2427" i="34"/>
  <c r="Q2427" i="34"/>
  <c r="U2427" i="34"/>
  <c r="Z2427" i="34"/>
  <c r="O2427" i="34"/>
  <c r="W2427" i="34"/>
  <c r="A2427" i="34"/>
  <c r="Z2397" i="34"/>
  <c r="O2397" i="34"/>
  <c r="W2397" i="34"/>
  <c r="P2397" i="34"/>
  <c r="Q2397" i="34"/>
  <c r="U2397" i="34"/>
  <c r="A2397" i="34"/>
  <c r="O2404" i="34"/>
  <c r="W2404" i="34"/>
  <c r="P2404" i="34"/>
  <c r="Q2404" i="34"/>
  <c r="U2404" i="34"/>
  <c r="Z2404" i="34"/>
  <c r="A2404" i="34"/>
  <c r="Q2406" i="34"/>
  <c r="U2406" i="34"/>
  <c r="Z2406" i="34"/>
  <c r="O2406" i="34"/>
  <c r="W2406" i="34"/>
  <c r="P2406" i="34"/>
  <c r="A2406" i="34"/>
  <c r="Z2409" i="34"/>
  <c r="O2409" i="34"/>
  <c r="W2409" i="34"/>
  <c r="P2409" i="34"/>
  <c r="Q2409" i="34"/>
  <c r="U2409" i="34"/>
  <c r="A2409" i="34"/>
  <c r="P2383" i="34"/>
  <c r="Q2383" i="34"/>
  <c r="U2383" i="34"/>
  <c r="Z2383" i="34"/>
  <c r="O2383" i="34"/>
  <c r="W2383" i="34"/>
  <c r="A2383" i="34"/>
  <c r="Z2385" i="34"/>
  <c r="O2385" i="34"/>
  <c r="W2385" i="34"/>
  <c r="P2385" i="34"/>
  <c r="Q2385" i="34"/>
  <c r="U2385" i="34"/>
  <c r="A2385" i="34"/>
  <c r="P2216" i="34"/>
  <c r="Q2216" i="34"/>
  <c r="U2216" i="34"/>
  <c r="Z2216" i="34"/>
  <c r="O2216" i="34"/>
  <c r="W2216" i="34"/>
  <c r="A2216" i="34"/>
  <c r="Q2219" i="34"/>
  <c r="U2219" i="34"/>
  <c r="Z2219" i="34"/>
  <c r="O2219" i="34"/>
  <c r="W2219" i="34"/>
  <c r="P2219" i="34"/>
  <c r="A2219" i="34"/>
  <c r="Z2222" i="34"/>
  <c r="O2222" i="34"/>
  <c r="W2222" i="34"/>
  <c r="P2222" i="34"/>
  <c r="Q2222" i="34"/>
  <c r="U2222" i="34"/>
  <c r="A2222" i="34"/>
  <c r="P2224" i="34"/>
  <c r="Q2224" i="34"/>
  <c r="U2224" i="34"/>
  <c r="Z2224" i="34"/>
  <c r="O2224" i="34"/>
  <c r="W2224" i="34"/>
  <c r="A2224" i="34"/>
  <c r="Q2374" i="34"/>
  <c r="U2374" i="34"/>
  <c r="Z2374" i="34"/>
  <c r="O2374" i="34"/>
  <c r="W2374" i="34"/>
  <c r="P2374" i="34"/>
  <c r="A2374" i="34"/>
  <c r="Z1412" i="34"/>
  <c r="O1412" i="34"/>
  <c r="W1412" i="34"/>
  <c r="P1412" i="34"/>
  <c r="Q1412" i="34"/>
  <c r="U1412" i="34"/>
  <c r="A1412" i="34"/>
  <c r="Z1320" i="34"/>
  <c r="O1320" i="34"/>
  <c r="W1320" i="34"/>
  <c r="P1320" i="34"/>
  <c r="Q1320" i="34"/>
  <c r="U1320" i="34"/>
  <c r="A1320" i="34"/>
  <c r="Q1329" i="34"/>
  <c r="U1329" i="34"/>
  <c r="Z1329" i="34"/>
  <c r="O1329" i="34"/>
  <c r="W1329" i="34"/>
  <c r="P1329" i="34"/>
  <c r="A1329" i="34"/>
  <c r="P1310" i="34"/>
  <c r="Q1310" i="34"/>
  <c r="U1310" i="34"/>
  <c r="Z1310" i="34"/>
  <c r="O1310" i="34"/>
  <c r="W1310" i="34"/>
  <c r="A1310" i="34"/>
  <c r="Z2198" i="34"/>
  <c r="O2198" i="34"/>
  <c r="W2198" i="34"/>
  <c r="P2198" i="34"/>
  <c r="Q2198" i="34"/>
  <c r="U2198" i="34"/>
  <c r="A2198" i="34"/>
  <c r="O2504" i="34"/>
  <c r="W2504" i="34"/>
  <c r="P2504" i="34"/>
  <c r="Q2504" i="34"/>
  <c r="U2504" i="34"/>
  <c r="Z2504" i="34"/>
  <c r="A2504" i="34"/>
  <c r="Q2506" i="34"/>
  <c r="U2506" i="34"/>
  <c r="Z2506" i="34"/>
  <c r="O2506" i="34"/>
  <c r="W2506" i="34"/>
  <c r="P2506" i="34"/>
  <c r="A2506" i="34"/>
  <c r="P2212" i="34"/>
  <c r="Q2212" i="34"/>
  <c r="U2212" i="34"/>
  <c r="Z2212" i="34"/>
  <c r="O2212" i="34"/>
  <c r="W2212" i="34"/>
  <c r="A2212" i="34"/>
  <c r="Q2207" i="34"/>
  <c r="U2207" i="34"/>
  <c r="Z2207" i="34"/>
  <c r="O2207" i="34"/>
  <c r="W2207" i="34"/>
  <c r="P2207" i="34"/>
  <c r="A2207" i="34"/>
  <c r="O2209" i="34"/>
  <c r="W2209" i="34"/>
  <c r="P2209" i="34"/>
  <c r="Q2209" i="34"/>
  <c r="U2209" i="34"/>
  <c r="Z2209" i="34"/>
  <c r="A2209" i="34"/>
  <c r="Q1413" i="34"/>
  <c r="U1413" i="34"/>
  <c r="Z1413" i="34"/>
  <c r="O1413" i="34"/>
  <c r="W1413" i="34"/>
  <c r="P1413" i="34"/>
  <c r="A1413" i="34"/>
  <c r="Q1321" i="34"/>
  <c r="U1321" i="34"/>
  <c r="Z1321" i="34"/>
  <c r="O1321" i="34"/>
  <c r="W1321" i="34"/>
  <c r="P1321" i="34"/>
  <c r="A1321" i="34"/>
  <c r="Q1409" i="34"/>
  <c r="U1409" i="34"/>
  <c r="Z1409" i="34"/>
  <c r="O1409" i="34"/>
  <c r="W1409" i="34"/>
  <c r="P1409" i="34"/>
  <c r="A1409" i="34"/>
  <c r="O1311" i="34"/>
  <c r="W1311" i="34"/>
  <c r="P1311" i="34"/>
  <c r="Q1311" i="34"/>
  <c r="U1311" i="34"/>
  <c r="Z1311" i="34"/>
  <c r="A1311" i="34"/>
  <c r="O1419" i="34"/>
  <c r="W1419" i="34"/>
  <c r="P1419" i="34"/>
  <c r="Q1419" i="34"/>
  <c r="U1419" i="34"/>
  <c r="Z1419" i="34"/>
  <c r="A1419" i="34"/>
  <c r="Q1421" i="34"/>
  <c r="U1421" i="34"/>
  <c r="Z1421" i="34"/>
  <c r="O1421" i="34"/>
  <c r="W1421" i="34"/>
  <c r="P1421" i="34"/>
  <c r="A1421" i="34"/>
  <c r="O1423" i="34"/>
  <c r="W1423" i="34"/>
  <c r="P1423" i="34"/>
  <c r="Q1423" i="34"/>
  <c r="U1423" i="34"/>
  <c r="Z1423" i="34"/>
  <c r="A1423" i="34"/>
  <c r="P1425" i="34"/>
  <c r="W1425" i="34"/>
  <c r="O1425" i="34"/>
  <c r="Q1425" i="34"/>
  <c r="U1425" i="34"/>
  <c r="Z1425" i="34"/>
  <c r="A1425" i="34"/>
  <c r="Z1427" i="34"/>
  <c r="O1427" i="34"/>
  <c r="W1427" i="34"/>
  <c r="P1427" i="34"/>
  <c r="Q1427" i="34"/>
  <c r="U1427" i="34"/>
  <c r="A1427" i="34"/>
  <c r="P1429" i="34"/>
  <c r="Q1429" i="34"/>
  <c r="U1429" i="34"/>
  <c r="Z1429" i="34"/>
  <c r="W1429" i="34"/>
  <c r="O1429" i="34"/>
  <c r="A1429" i="34"/>
  <c r="O1431" i="34"/>
  <c r="W1431" i="34"/>
  <c r="P1431" i="34"/>
  <c r="Q1431" i="34"/>
  <c r="U1431" i="34"/>
  <c r="Z1431" i="34"/>
  <c r="A1431" i="34"/>
  <c r="Q1433" i="34"/>
  <c r="U1433" i="34"/>
  <c r="Z1433" i="34"/>
  <c r="O1433" i="34"/>
  <c r="W1433" i="34"/>
  <c r="P1433" i="34"/>
  <c r="A1433" i="34"/>
  <c r="O1435" i="34"/>
  <c r="W1435" i="34"/>
  <c r="P1435" i="34"/>
  <c r="Q1435" i="34"/>
  <c r="U1435" i="34"/>
  <c r="Z1435" i="34"/>
  <c r="A1435" i="34"/>
  <c r="Q1437" i="34"/>
  <c r="U1437" i="34"/>
  <c r="Z1437" i="34"/>
  <c r="O1437" i="34"/>
  <c r="W1437" i="34"/>
  <c r="P1437" i="34"/>
  <c r="A1437" i="34"/>
  <c r="O1439" i="34"/>
  <c r="W1439" i="34"/>
  <c r="P1439" i="34"/>
  <c r="Q1439" i="34"/>
  <c r="U1439" i="34"/>
  <c r="Z1439" i="34"/>
  <c r="A1439" i="34"/>
  <c r="Q2199" i="34"/>
  <c r="U2199" i="34"/>
  <c r="Z2199" i="34"/>
  <c r="O2199" i="34"/>
  <c r="W2199" i="34"/>
  <c r="P2199" i="34"/>
  <c r="A2199" i="34"/>
  <c r="Z2210" i="34"/>
  <c r="O2210" i="34"/>
  <c r="W2210" i="34"/>
  <c r="P2210" i="34"/>
  <c r="Q2210" i="34"/>
  <c r="U2210" i="34"/>
  <c r="A2210" i="34"/>
  <c r="O2201" i="34"/>
  <c r="W2201" i="34"/>
  <c r="P2201" i="34"/>
  <c r="Q2201" i="34"/>
  <c r="U2201" i="34"/>
  <c r="Z2201" i="34"/>
  <c r="A2201" i="34"/>
  <c r="Q2203" i="34"/>
  <c r="U2203" i="34"/>
  <c r="Z2203" i="34"/>
  <c r="O2203" i="34"/>
  <c r="W2203" i="34"/>
  <c r="P2203" i="34"/>
  <c r="A2203" i="34"/>
  <c r="O2205" i="34"/>
  <c r="W2205" i="34"/>
  <c r="P2205" i="34"/>
  <c r="Q2205" i="34"/>
  <c r="U2205" i="34"/>
  <c r="Z2205" i="34"/>
  <c r="A2205" i="34"/>
  <c r="P1410" i="34"/>
  <c r="Q1410" i="34"/>
  <c r="U1410" i="34"/>
  <c r="Z1410" i="34"/>
  <c r="O1410" i="34"/>
  <c r="W1410" i="34"/>
  <c r="A1410" i="34"/>
  <c r="P1414" i="34"/>
  <c r="Q1414" i="34"/>
  <c r="U1414" i="34"/>
  <c r="Z1414" i="34"/>
  <c r="O1414" i="34"/>
  <c r="W1414" i="34"/>
  <c r="A1414" i="34"/>
  <c r="P1322" i="34"/>
  <c r="Q1322" i="34"/>
  <c r="U1322" i="34"/>
  <c r="Z1322" i="34"/>
  <c r="O1322" i="34"/>
  <c r="W1322" i="34"/>
  <c r="A1322" i="34"/>
  <c r="Z1308" i="34"/>
  <c r="O1308" i="34"/>
  <c r="W1308" i="34"/>
  <c r="P1308" i="34"/>
  <c r="Q1308" i="34"/>
  <c r="U1308" i="34"/>
  <c r="A1308" i="34"/>
  <c r="P1318" i="34"/>
  <c r="Q1318" i="34"/>
  <c r="U1318" i="34"/>
  <c r="Z1318" i="34"/>
  <c r="O1318" i="34"/>
  <c r="W1318" i="34"/>
  <c r="A1318" i="34"/>
  <c r="P2507" i="34"/>
  <c r="Q2507" i="34"/>
  <c r="U2507" i="34"/>
  <c r="Z2507" i="34"/>
  <c r="O2507" i="34"/>
  <c r="W2507" i="34"/>
  <c r="A2507" i="34"/>
  <c r="Z2505" i="34"/>
  <c r="O2505" i="34"/>
  <c r="W2505" i="34"/>
  <c r="P2505" i="34"/>
  <c r="Q2505" i="34"/>
  <c r="U2505" i="34"/>
  <c r="A2505" i="34"/>
  <c r="Q2211" i="34"/>
  <c r="U2211" i="34"/>
  <c r="Z2211" i="34"/>
  <c r="O2211" i="34"/>
  <c r="W2211" i="34"/>
  <c r="P2211" i="34"/>
  <c r="A2211" i="34"/>
  <c r="Z2206" i="34"/>
  <c r="O2206" i="34"/>
  <c r="W2206" i="34"/>
  <c r="P2206" i="34"/>
  <c r="Q2206" i="34"/>
  <c r="U2206" i="34"/>
  <c r="A2206" i="34"/>
  <c r="P2208" i="34"/>
  <c r="Q2208" i="34"/>
  <c r="U2208" i="34"/>
  <c r="Z2208" i="34"/>
  <c r="O2208" i="34"/>
  <c r="W2208" i="34"/>
  <c r="A2208" i="34"/>
  <c r="P2200" i="34"/>
  <c r="Q2200" i="34"/>
  <c r="U2200" i="34"/>
  <c r="Z2200" i="34"/>
  <c r="O2200" i="34"/>
  <c r="W2200" i="34"/>
  <c r="A2200" i="34"/>
  <c r="O1411" i="34"/>
  <c r="W1411" i="34"/>
  <c r="P1411" i="34"/>
  <c r="Q1411" i="34"/>
  <c r="U1411" i="34"/>
  <c r="Z1411" i="34"/>
  <c r="A1411" i="34"/>
  <c r="O1415" i="34"/>
  <c r="W1415" i="34"/>
  <c r="P1415" i="34"/>
  <c r="Q1415" i="34"/>
  <c r="U1415" i="34"/>
  <c r="Z1415" i="34"/>
  <c r="A1415" i="34"/>
  <c r="Z1328" i="34"/>
  <c r="O1328" i="34"/>
  <c r="W1328" i="34"/>
  <c r="P1328" i="34"/>
  <c r="Q1328" i="34"/>
  <c r="U1328" i="34"/>
  <c r="A1328" i="34"/>
  <c r="Q1309" i="34"/>
  <c r="U1309" i="34"/>
  <c r="Z1309" i="34"/>
  <c r="O1309" i="34"/>
  <c r="W1309" i="34"/>
  <c r="P1309" i="34"/>
  <c r="A1309" i="34"/>
  <c r="O1319" i="34"/>
  <c r="W1319" i="34"/>
  <c r="P1319" i="34"/>
  <c r="Q1319" i="34"/>
  <c r="U1319" i="34"/>
  <c r="Z1319" i="34"/>
  <c r="A1319" i="34"/>
  <c r="Z1420" i="34"/>
  <c r="O1420" i="34"/>
  <c r="W1420" i="34"/>
  <c r="P1420" i="34"/>
  <c r="Q1420" i="34"/>
  <c r="U1420" i="34"/>
  <c r="A1420" i="34"/>
  <c r="P1422" i="34"/>
  <c r="Q1422" i="34"/>
  <c r="U1422" i="34"/>
  <c r="Z1422" i="34"/>
  <c r="O1422" i="34"/>
  <c r="W1422" i="34"/>
  <c r="A1422" i="34"/>
  <c r="O1424" i="34"/>
  <c r="P1424" i="34"/>
  <c r="Q1424" i="34"/>
  <c r="U1424" i="34"/>
  <c r="W1424" i="34"/>
  <c r="Z1424" i="34"/>
  <c r="A1424" i="34"/>
  <c r="O1426" i="34"/>
  <c r="W1426" i="34"/>
  <c r="P1426" i="34"/>
  <c r="Q1426" i="34"/>
  <c r="U1426" i="34"/>
  <c r="Z1426" i="34"/>
  <c r="A1426" i="34"/>
  <c r="Q1428" i="34"/>
  <c r="U1428" i="34"/>
  <c r="O1428" i="34"/>
  <c r="P1428" i="34"/>
  <c r="Z1428" i="34"/>
  <c r="W1428" i="34"/>
  <c r="A1428" i="34"/>
  <c r="P1430" i="34"/>
  <c r="Q1430" i="34"/>
  <c r="U1430" i="34"/>
  <c r="Z1430" i="34"/>
  <c r="O1430" i="34"/>
  <c r="W1430" i="34"/>
  <c r="A1430" i="34"/>
  <c r="Z1432" i="34"/>
  <c r="O1432" i="34"/>
  <c r="W1432" i="34"/>
  <c r="P1432" i="34"/>
  <c r="Q1432" i="34"/>
  <c r="U1432" i="34"/>
  <c r="A1432" i="34"/>
  <c r="P1434" i="34"/>
  <c r="Q1434" i="34"/>
  <c r="U1434" i="34"/>
  <c r="Z1434" i="34"/>
  <c r="O1434" i="34"/>
  <c r="W1434" i="34"/>
  <c r="A1434" i="34"/>
  <c r="Z1436" i="34"/>
  <c r="O1436" i="34"/>
  <c r="W1436" i="34"/>
  <c r="P1436" i="34"/>
  <c r="Q1436" i="34"/>
  <c r="U1436" i="34"/>
  <c r="A1436" i="34"/>
  <c r="P1438" i="34"/>
  <c r="Q1438" i="34"/>
  <c r="U1438" i="34"/>
  <c r="Z1438" i="34"/>
  <c r="O1438" i="34"/>
  <c r="W1438" i="34"/>
  <c r="A1438" i="34"/>
  <c r="Z1440" i="34"/>
  <c r="O1440" i="34"/>
  <c r="W1440" i="34"/>
  <c r="P1440" i="34"/>
  <c r="Q1440" i="34"/>
  <c r="U1440" i="34"/>
  <c r="A1440" i="34"/>
  <c r="Z2202" i="34"/>
  <c r="O2202" i="34"/>
  <c r="W2202" i="34"/>
  <c r="P2202" i="34"/>
  <c r="Q2202" i="34"/>
  <c r="U2202" i="34"/>
  <c r="A2202" i="34"/>
  <c r="P2204" i="34"/>
  <c r="Q2204" i="34"/>
  <c r="U2204" i="34"/>
  <c r="Z2204" i="34"/>
  <c r="O2204" i="34"/>
  <c r="W2204" i="34"/>
  <c r="A2204" i="34"/>
  <c r="O2452" i="34"/>
  <c r="W2452" i="34"/>
  <c r="P2452" i="34"/>
  <c r="Q2452" i="34"/>
  <c r="U2452" i="34"/>
  <c r="Z2452" i="34"/>
  <c r="A2452" i="34"/>
  <c r="O2412" i="34"/>
  <c r="W2412" i="34"/>
  <c r="P2412" i="34"/>
  <c r="Q2412" i="34"/>
  <c r="U2412" i="34"/>
  <c r="Z2412" i="34"/>
  <c r="A2412" i="34"/>
  <c r="P2415" i="34"/>
  <c r="Q2415" i="34"/>
  <c r="U2415" i="34"/>
  <c r="Z2415" i="34"/>
  <c r="O2415" i="34"/>
  <c r="W2415" i="34"/>
  <c r="A2415" i="34"/>
  <c r="Z2417" i="34"/>
  <c r="O2417" i="34"/>
  <c r="W2417" i="34"/>
  <c r="P2417" i="34"/>
  <c r="Q2417" i="34"/>
  <c r="U2417" i="34"/>
  <c r="A2417" i="34"/>
  <c r="P2419" i="34"/>
  <c r="Q2419" i="34"/>
  <c r="U2419" i="34"/>
  <c r="Z2419" i="34"/>
  <c r="O2419" i="34"/>
  <c r="W2419" i="34"/>
  <c r="A2419" i="34"/>
  <c r="Q2422" i="34"/>
  <c r="U2422" i="34"/>
  <c r="Z2422" i="34"/>
  <c r="O2422" i="34"/>
  <c r="W2422" i="34"/>
  <c r="P2422" i="34"/>
  <c r="A2422" i="34"/>
  <c r="Z2425" i="34"/>
  <c r="O2425" i="34"/>
  <c r="W2425" i="34"/>
  <c r="P2425" i="34"/>
  <c r="Q2425" i="34"/>
  <c r="U2425" i="34"/>
  <c r="A2425" i="34"/>
  <c r="Z2393" i="34"/>
  <c r="O2393" i="34"/>
  <c r="W2393" i="34"/>
  <c r="P2393" i="34"/>
  <c r="Q2393" i="34"/>
  <c r="U2393" i="34"/>
  <c r="A2393" i="34"/>
  <c r="P2395" i="34"/>
  <c r="Q2395" i="34"/>
  <c r="U2395" i="34"/>
  <c r="Z2395" i="34"/>
  <c r="O2395" i="34"/>
  <c r="W2395" i="34"/>
  <c r="A2395" i="34"/>
  <c r="Q2398" i="34"/>
  <c r="U2398" i="34"/>
  <c r="Z2398" i="34"/>
  <c r="O2398" i="34"/>
  <c r="W2398" i="34"/>
  <c r="P2398" i="34"/>
  <c r="A2398" i="34"/>
  <c r="O2400" i="34"/>
  <c r="W2400" i="34"/>
  <c r="P2400" i="34"/>
  <c r="Q2400" i="34"/>
  <c r="U2400" i="34"/>
  <c r="Z2400" i="34"/>
  <c r="A2400" i="34"/>
  <c r="Q2402" i="34"/>
  <c r="U2402" i="34"/>
  <c r="Z2402" i="34"/>
  <c r="O2402" i="34"/>
  <c r="W2402" i="34"/>
  <c r="P2402" i="34"/>
  <c r="A2402" i="34"/>
  <c r="P2407" i="34"/>
  <c r="Q2407" i="34"/>
  <c r="U2407" i="34"/>
  <c r="Z2407" i="34"/>
  <c r="O2407" i="34"/>
  <c r="W2407" i="34"/>
  <c r="A2407" i="34"/>
  <c r="Z2377" i="34"/>
  <c r="O2377" i="34"/>
  <c r="W2377" i="34"/>
  <c r="P2377" i="34"/>
  <c r="Q2377" i="34"/>
  <c r="U2377" i="34"/>
  <c r="A2377" i="34"/>
  <c r="P2379" i="34"/>
  <c r="Q2379" i="34"/>
  <c r="U2379" i="34"/>
  <c r="Z2379" i="34"/>
  <c r="O2379" i="34"/>
  <c r="W2379" i="34"/>
  <c r="A2379" i="34"/>
  <c r="Z2381" i="34"/>
  <c r="O2381" i="34"/>
  <c r="W2381" i="34"/>
  <c r="P2381" i="34"/>
  <c r="Q2381" i="34"/>
  <c r="U2381" i="34"/>
  <c r="A2381" i="34"/>
  <c r="Q2386" i="34"/>
  <c r="U2386" i="34"/>
  <c r="Z2386" i="34"/>
  <c r="O2386" i="34"/>
  <c r="W2386" i="34"/>
  <c r="P2386" i="34"/>
  <c r="A2386" i="34"/>
  <c r="O2388" i="34"/>
  <c r="W2388" i="34"/>
  <c r="P2388" i="34"/>
  <c r="Q2388" i="34"/>
  <c r="U2388" i="34"/>
  <c r="Z2388" i="34"/>
  <c r="A2388" i="34"/>
  <c r="Q2390" i="34"/>
  <c r="U2390" i="34"/>
  <c r="Z2390" i="34"/>
  <c r="O2390" i="34"/>
  <c r="W2390" i="34"/>
  <c r="P2390" i="34"/>
  <c r="A2390" i="34"/>
  <c r="O2392" i="34"/>
  <c r="W2392" i="34"/>
  <c r="P2392" i="34"/>
  <c r="Q2392" i="34"/>
  <c r="U2392" i="34"/>
  <c r="Z2392" i="34"/>
  <c r="A2392" i="34"/>
  <c r="Z2214" i="34"/>
  <c r="O2214" i="34"/>
  <c r="W2214" i="34"/>
  <c r="P2214" i="34"/>
  <c r="Q2214" i="34"/>
  <c r="U2214" i="34"/>
  <c r="A2214" i="34"/>
  <c r="O2217" i="34"/>
  <c r="W2217" i="34"/>
  <c r="P2217" i="34"/>
  <c r="Q2217" i="34"/>
  <c r="U2217" i="34"/>
  <c r="Z2217" i="34"/>
  <c r="A2217" i="34"/>
  <c r="P2220" i="34"/>
  <c r="Q2220" i="34"/>
  <c r="U2220" i="34"/>
  <c r="Z2220" i="34"/>
  <c r="O2220" i="34"/>
  <c r="W2220" i="34"/>
  <c r="A2220" i="34"/>
  <c r="Q2227" i="34"/>
  <c r="U2227" i="34"/>
  <c r="Z2227" i="34"/>
  <c r="O2227" i="34"/>
  <c r="W2227" i="34"/>
  <c r="P2227" i="34"/>
  <c r="A222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222" i="34"/>
  <c r="K1221" i="34"/>
  <c r="K1206" i="34"/>
  <c r="K1207" i="34"/>
  <c r="K1208" i="34"/>
  <c r="K1205" i="34"/>
  <c r="C1301" i="34"/>
  <c r="B1301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305" i="34"/>
  <c r="B1305" i="34" s="1"/>
  <c r="C1304" i="34"/>
  <c r="B1304" i="34" s="1"/>
  <c r="C1303" i="34"/>
  <c r="B1303" i="34" s="1"/>
  <c r="C1302" i="34"/>
  <c r="B1302" i="34" s="1"/>
  <c r="C1417" i="34"/>
  <c r="B1417" i="34" s="1"/>
  <c r="C1416" i="34"/>
  <c r="B1416" i="34" s="1"/>
  <c r="C1307" i="34"/>
  <c r="B1307" i="34" s="1"/>
  <c r="C1306" i="34"/>
  <c r="B1306" i="34" s="1"/>
  <c r="K512" i="34"/>
  <c r="K511" i="34"/>
  <c r="K500" i="34"/>
  <c r="K499" i="34"/>
  <c r="C512" i="34"/>
  <c r="B512" i="34" s="1"/>
  <c r="C511" i="34"/>
  <c r="B511" i="34" s="1"/>
  <c r="C488" i="34"/>
  <c r="B488" i="34" s="1"/>
  <c r="C487" i="34"/>
  <c r="B487" i="34" s="1"/>
  <c r="C498" i="34"/>
  <c r="B498" i="34" s="1"/>
  <c r="C497" i="34"/>
  <c r="B497" i="34" s="1"/>
  <c r="C514" i="34"/>
  <c r="B514" i="34" s="1"/>
  <c r="C513" i="34"/>
  <c r="B513" i="34" s="1"/>
  <c r="C1325" i="34"/>
  <c r="B1325" i="34" s="1"/>
  <c r="C1418" i="34"/>
  <c r="B1418" i="34" s="1"/>
  <c r="N12" i="34"/>
  <c r="R12" i="34"/>
  <c r="S12" i="34"/>
  <c r="T12" i="34"/>
  <c r="X12" i="34"/>
  <c r="Y12" i="34"/>
  <c r="K1068" i="34"/>
  <c r="K1069" i="34"/>
  <c r="K1070" i="34"/>
  <c r="K1067" i="34"/>
  <c r="AB1068" i="34"/>
  <c r="C1068" i="34"/>
  <c r="B1068" i="34" s="1"/>
  <c r="AB1067" i="34"/>
  <c r="C1067" i="34"/>
  <c r="B1067" i="34" s="1"/>
  <c r="AB1069" i="34"/>
  <c r="C1069" i="34"/>
  <c r="B1069" i="34" s="1"/>
  <c r="Q1325" i="34" l="1"/>
  <c r="U1325" i="34"/>
  <c r="Z1325" i="34"/>
  <c r="O1325" i="34"/>
  <c r="W1325" i="34"/>
  <c r="P1325" i="34"/>
  <c r="A1325" i="34"/>
  <c r="Z498" i="34"/>
  <c r="O498" i="34"/>
  <c r="W498" i="34"/>
  <c r="P498" i="34"/>
  <c r="Q498" i="34"/>
  <c r="U498" i="34"/>
  <c r="A498" i="34"/>
  <c r="Z512" i="34"/>
  <c r="O512" i="34"/>
  <c r="W512" i="34"/>
  <c r="P512" i="34"/>
  <c r="Q512" i="34"/>
  <c r="U512" i="34"/>
  <c r="A512" i="34"/>
  <c r="Q1417" i="34"/>
  <c r="U1417" i="34"/>
  <c r="Z1417" i="34"/>
  <c r="O1417" i="34"/>
  <c r="W1417" i="34"/>
  <c r="P1417" i="34"/>
  <c r="A1417" i="34"/>
  <c r="Q1305" i="34"/>
  <c r="U1305" i="34"/>
  <c r="Z1305" i="34"/>
  <c r="O1305" i="34"/>
  <c r="W1305" i="34"/>
  <c r="P1305" i="34"/>
  <c r="A1305" i="34"/>
  <c r="Z1208" i="34"/>
  <c r="O1208" i="34"/>
  <c r="W1208" i="34"/>
  <c r="P1208" i="34"/>
  <c r="Q1208" i="34"/>
  <c r="U1208" i="34"/>
  <c r="A1208" i="34"/>
  <c r="O1223" i="34"/>
  <c r="W1223" i="34"/>
  <c r="P1223" i="34"/>
  <c r="Q1223" i="34"/>
  <c r="U1223" i="34"/>
  <c r="Z1223" i="34"/>
  <c r="A1223" i="34"/>
  <c r="Q1301" i="34"/>
  <c r="U1301" i="34"/>
  <c r="Z1301" i="34"/>
  <c r="O1301" i="34"/>
  <c r="W1301" i="34"/>
  <c r="P1301" i="34"/>
  <c r="A1301" i="34"/>
  <c r="Z1067" i="34"/>
  <c r="O1067" i="34"/>
  <c r="W1067" i="34"/>
  <c r="P1067" i="34"/>
  <c r="Q1067" i="34"/>
  <c r="U1067" i="34"/>
  <c r="A1067" i="34"/>
  <c r="Q513" i="34"/>
  <c r="U513" i="34"/>
  <c r="Z513" i="34"/>
  <c r="O513" i="34"/>
  <c r="W513" i="34"/>
  <c r="P513" i="34"/>
  <c r="A513" i="34"/>
  <c r="Q487" i="34"/>
  <c r="U487" i="34"/>
  <c r="Z487" i="34"/>
  <c r="O487" i="34"/>
  <c r="W487" i="34"/>
  <c r="P487" i="34"/>
  <c r="A487" i="34"/>
  <c r="P1306" i="34"/>
  <c r="Q1306" i="34"/>
  <c r="U1306" i="34"/>
  <c r="Z1306" i="34"/>
  <c r="O1306" i="34"/>
  <c r="W1306" i="34"/>
  <c r="A1306" i="34"/>
  <c r="P1302" i="34"/>
  <c r="Q1302" i="34"/>
  <c r="U1302" i="34"/>
  <c r="Z1302" i="34"/>
  <c r="O1302" i="34"/>
  <c r="W1302" i="34"/>
  <c r="A1302" i="34"/>
  <c r="Q1205" i="34"/>
  <c r="U1205" i="34"/>
  <c r="Z1205" i="34"/>
  <c r="O1205" i="34"/>
  <c r="W1205" i="34"/>
  <c r="P1205" i="34"/>
  <c r="A1205" i="34"/>
  <c r="Q1209" i="34"/>
  <c r="U1209" i="34"/>
  <c r="Z1209" i="34"/>
  <c r="O1209" i="34"/>
  <c r="W1209" i="34"/>
  <c r="P1209" i="34"/>
  <c r="A1209" i="34"/>
  <c r="Z1224" i="34"/>
  <c r="O1224" i="34"/>
  <c r="W1224" i="34"/>
  <c r="P1224" i="34"/>
  <c r="Q1224" i="34"/>
  <c r="U1224" i="34"/>
  <c r="A1224" i="34"/>
  <c r="P514" i="34"/>
  <c r="Q514" i="34"/>
  <c r="U514" i="34"/>
  <c r="Z514" i="34"/>
  <c r="O514" i="34"/>
  <c r="W514" i="34"/>
  <c r="A514" i="34"/>
  <c r="P1206" i="34"/>
  <c r="Q1206" i="34"/>
  <c r="U1206" i="34"/>
  <c r="Z1206" i="34"/>
  <c r="O1206" i="34"/>
  <c r="W1206" i="34"/>
  <c r="A1206" i="34"/>
  <c r="P488" i="34"/>
  <c r="Q488" i="34"/>
  <c r="U488" i="34"/>
  <c r="Z488" i="34"/>
  <c r="O488" i="34"/>
  <c r="W488" i="34"/>
  <c r="A488" i="34"/>
  <c r="O1307" i="34"/>
  <c r="W1307" i="34"/>
  <c r="P1307" i="34"/>
  <c r="Q1307" i="34"/>
  <c r="U1307" i="34"/>
  <c r="Z1307" i="34"/>
  <c r="A1307" i="34"/>
  <c r="O1303" i="34"/>
  <c r="W1303" i="34"/>
  <c r="P1303" i="34"/>
  <c r="Q1303" i="34"/>
  <c r="U1303" i="34"/>
  <c r="Z1303" i="34"/>
  <c r="A1303" i="34"/>
  <c r="Q1221" i="34"/>
  <c r="U1221" i="34"/>
  <c r="Z1221" i="34"/>
  <c r="O1221" i="34"/>
  <c r="W1221" i="34"/>
  <c r="P1221" i="34"/>
  <c r="A1221" i="34"/>
  <c r="Q1225" i="34"/>
  <c r="U1225" i="34"/>
  <c r="Z1225" i="34"/>
  <c r="O1225" i="34"/>
  <c r="W1225" i="34"/>
  <c r="P1225" i="34"/>
  <c r="A1225" i="34"/>
  <c r="P1069" i="34"/>
  <c r="Q1069" i="34"/>
  <c r="U1069" i="34"/>
  <c r="Z1069" i="34"/>
  <c r="O1069" i="34"/>
  <c r="W1069" i="34"/>
  <c r="A1069" i="34"/>
  <c r="Q1068" i="34"/>
  <c r="U1068" i="34"/>
  <c r="Z1068" i="34"/>
  <c r="O1068" i="34"/>
  <c r="W1068" i="34"/>
  <c r="P1068" i="34"/>
  <c r="A1068" i="34"/>
  <c r="P1418" i="34"/>
  <c r="Q1418" i="34"/>
  <c r="U1418" i="34"/>
  <c r="Z1418" i="34"/>
  <c r="O1418" i="34"/>
  <c r="W1418" i="34"/>
  <c r="A1418" i="34"/>
  <c r="O497" i="34"/>
  <c r="W497" i="34"/>
  <c r="P497" i="34"/>
  <c r="Q497" i="34"/>
  <c r="U497" i="34"/>
  <c r="Z497" i="34"/>
  <c r="A497" i="34"/>
  <c r="O511" i="34"/>
  <c r="W511" i="34"/>
  <c r="P511" i="34"/>
  <c r="Q511" i="34"/>
  <c r="U511" i="34"/>
  <c r="Z511" i="34"/>
  <c r="A511" i="34"/>
  <c r="Z1416" i="34"/>
  <c r="O1416" i="34"/>
  <c r="W1416" i="34"/>
  <c r="P1416" i="34"/>
  <c r="Q1416" i="34"/>
  <c r="U1416" i="34"/>
  <c r="A1416" i="34"/>
  <c r="Z1304" i="34"/>
  <c r="O1304" i="34"/>
  <c r="W1304" i="34"/>
  <c r="P1304" i="34"/>
  <c r="Q1304" i="34"/>
  <c r="U1304" i="34"/>
  <c r="A1304" i="34"/>
  <c r="O1207" i="34"/>
  <c r="W1207" i="34"/>
  <c r="P1207" i="34"/>
  <c r="Q1207" i="34"/>
  <c r="U1207" i="34"/>
  <c r="Z1207" i="34"/>
  <c r="A1207" i="34"/>
  <c r="P1222" i="34"/>
  <c r="Q1222" i="34"/>
  <c r="U1222" i="34"/>
  <c r="Z1222" i="34"/>
  <c r="O1222" i="34"/>
  <c r="W1222" i="34"/>
  <c r="A1222" i="34"/>
  <c r="P1226" i="34"/>
  <c r="Q1226" i="34"/>
  <c r="U1226" i="34"/>
  <c r="Z1226" i="34"/>
  <c r="O1226" i="34"/>
  <c r="W1226" i="34"/>
  <c r="A122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509" i="34"/>
  <c r="C510" i="34"/>
  <c r="C501" i="34"/>
  <c r="C502" i="34"/>
  <c r="C507" i="34"/>
  <c r="C508" i="34"/>
  <c r="C493" i="34"/>
  <c r="C494" i="34"/>
  <c r="C495" i="34"/>
  <c r="C496" i="34"/>
  <c r="C499" i="34"/>
  <c r="C500" i="34"/>
  <c r="C1326" i="34"/>
  <c r="C1327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416" i="34"/>
  <c r="B416" i="34" s="1"/>
  <c r="C415" i="34"/>
  <c r="B415" i="34" s="1"/>
  <c r="C414" i="34"/>
  <c r="B414" i="34" s="1"/>
  <c r="K415" i="34"/>
  <c r="C413" i="34"/>
  <c r="B413" i="34" s="1"/>
  <c r="K412" i="34"/>
  <c r="K414" i="34" s="1"/>
  <c r="C412" i="34"/>
  <c r="B412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K397" i="34"/>
  <c r="K399" i="34" s="1"/>
  <c r="C397" i="34"/>
  <c r="B397" i="34" s="1"/>
  <c r="K396" i="34"/>
  <c r="K398" i="34" s="1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K388" i="34"/>
  <c r="C388" i="34"/>
  <c r="B388" i="34" s="1"/>
  <c r="C387" i="34"/>
  <c r="B387" i="34" s="1"/>
  <c r="C386" i="34"/>
  <c r="B386" i="34" s="1"/>
  <c r="C385" i="34"/>
  <c r="B385" i="34" s="1"/>
  <c r="K338" i="34"/>
  <c r="C338" i="34"/>
  <c r="B338" i="34" s="1"/>
  <c r="C337" i="34"/>
  <c r="B337" i="34" s="1"/>
  <c r="C336" i="34"/>
  <c r="B336" i="34" s="1"/>
  <c r="P385" i="34" l="1"/>
  <c r="Q385" i="34"/>
  <c r="U385" i="34"/>
  <c r="Z385" i="34"/>
  <c r="O385" i="34"/>
  <c r="W385" i="34"/>
  <c r="A385" i="34"/>
  <c r="Q388" i="34"/>
  <c r="U388" i="34"/>
  <c r="Z388" i="34"/>
  <c r="O388" i="34"/>
  <c r="W388" i="34"/>
  <c r="P388" i="34"/>
  <c r="A388" i="34"/>
  <c r="O390" i="34"/>
  <c r="W390" i="34"/>
  <c r="P390" i="34"/>
  <c r="Q390" i="34"/>
  <c r="U390" i="34"/>
  <c r="Z390" i="34"/>
  <c r="A390" i="34"/>
  <c r="Q392" i="34"/>
  <c r="U392" i="34"/>
  <c r="Z392" i="34"/>
  <c r="O392" i="34"/>
  <c r="W392" i="34"/>
  <c r="P392" i="34"/>
  <c r="A392" i="34"/>
  <c r="O394" i="34"/>
  <c r="W394" i="34"/>
  <c r="P394" i="34"/>
  <c r="Q394" i="34"/>
  <c r="U394" i="34"/>
  <c r="Z394" i="34"/>
  <c r="A394" i="34"/>
  <c r="Q396" i="34"/>
  <c r="U396" i="34"/>
  <c r="Z396" i="34"/>
  <c r="O396" i="34"/>
  <c r="W396" i="34"/>
  <c r="P396" i="34"/>
  <c r="A396" i="34"/>
  <c r="O398" i="34"/>
  <c r="W398" i="34"/>
  <c r="P398" i="34"/>
  <c r="Q398" i="34"/>
  <c r="U398" i="34"/>
  <c r="Z398" i="34"/>
  <c r="A398" i="34"/>
  <c r="O402" i="34"/>
  <c r="W402" i="34"/>
  <c r="P402" i="34"/>
  <c r="Q402" i="34"/>
  <c r="U402" i="34"/>
  <c r="Z402" i="34"/>
  <c r="A402" i="34"/>
  <c r="Q415" i="34"/>
  <c r="U415" i="34"/>
  <c r="Z415" i="34"/>
  <c r="O415" i="34"/>
  <c r="W415" i="34"/>
  <c r="P415" i="34"/>
  <c r="A415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Q336" i="34"/>
  <c r="U336" i="34"/>
  <c r="Z336" i="34"/>
  <c r="O336" i="34"/>
  <c r="W336" i="34"/>
  <c r="P336" i="34"/>
  <c r="A336" i="34"/>
  <c r="P337" i="34"/>
  <c r="Q337" i="34"/>
  <c r="U337" i="34"/>
  <c r="Z337" i="34"/>
  <c r="O337" i="34"/>
  <c r="W337" i="34"/>
  <c r="A337" i="34"/>
  <c r="O386" i="34"/>
  <c r="W386" i="34"/>
  <c r="P386" i="34"/>
  <c r="Q386" i="34"/>
  <c r="U386" i="34"/>
  <c r="Z386" i="34"/>
  <c r="A386" i="34"/>
  <c r="Z399" i="34"/>
  <c r="O399" i="34"/>
  <c r="W399" i="34"/>
  <c r="P399" i="34"/>
  <c r="Q399" i="34"/>
  <c r="U399" i="34"/>
  <c r="A399" i="34"/>
  <c r="Z403" i="34"/>
  <c r="O403" i="34"/>
  <c r="W403" i="34"/>
  <c r="P403" i="34"/>
  <c r="Q403" i="34"/>
  <c r="U403" i="34"/>
  <c r="A403" i="34"/>
  <c r="P405" i="34"/>
  <c r="Q405" i="34"/>
  <c r="U405" i="34"/>
  <c r="Z405" i="34"/>
  <c r="O405" i="34"/>
  <c r="W405" i="34"/>
  <c r="A405" i="34"/>
  <c r="Z407" i="34"/>
  <c r="O407" i="34"/>
  <c r="W407" i="34"/>
  <c r="P407" i="34"/>
  <c r="Q407" i="34"/>
  <c r="U407" i="34"/>
  <c r="A407" i="34"/>
  <c r="P409" i="34"/>
  <c r="O409" i="34"/>
  <c r="W409" i="34"/>
  <c r="Q409" i="34"/>
  <c r="U409" i="34"/>
  <c r="Z409" i="34"/>
  <c r="A409" i="34"/>
  <c r="Z411" i="34"/>
  <c r="Q411" i="34"/>
  <c r="U411" i="34"/>
  <c r="W411" i="34"/>
  <c r="O411" i="34"/>
  <c r="P411" i="34"/>
  <c r="A411" i="34"/>
  <c r="O413" i="34"/>
  <c r="W413" i="34"/>
  <c r="P413" i="34"/>
  <c r="Q413" i="34"/>
  <c r="U413" i="34"/>
  <c r="Z413" i="34"/>
  <c r="A413" i="34"/>
  <c r="P416" i="34"/>
  <c r="Q416" i="34"/>
  <c r="U416" i="34"/>
  <c r="Z416" i="34"/>
  <c r="O416" i="34"/>
  <c r="W416" i="34"/>
  <c r="A416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O338" i="34"/>
  <c r="W338" i="34"/>
  <c r="P338" i="34"/>
  <c r="Q338" i="34"/>
  <c r="U338" i="34"/>
  <c r="Z338" i="34"/>
  <c r="A338" i="34"/>
  <c r="P389" i="34"/>
  <c r="Q389" i="34"/>
  <c r="U389" i="34"/>
  <c r="Z389" i="34"/>
  <c r="O389" i="34"/>
  <c r="W389" i="34"/>
  <c r="A389" i="34"/>
  <c r="P393" i="34"/>
  <c r="Q393" i="34"/>
  <c r="U393" i="34"/>
  <c r="Z393" i="34"/>
  <c r="O393" i="34"/>
  <c r="W393" i="34"/>
  <c r="A393" i="34"/>
  <c r="Z395" i="34"/>
  <c r="O395" i="34"/>
  <c r="W395" i="34"/>
  <c r="P395" i="34"/>
  <c r="Q395" i="34"/>
  <c r="U395" i="34"/>
  <c r="A395" i="34"/>
  <c r="P397" i="34"/>
  <c r="Q397" i="34"/>
  <c r="U397" i="34"/>
  <c r="Z397" i="34"/>
  <c r="O397" i="34"/>
  <c r="W397" i="34"/>
  <c r="A397" i="34"/>
  <c r="Q400" i="34"/>
  <c r="U400" i="34"/>
  <c r="Z400" i="34"/>
  <c r="O400" i="34"/>
  <c r="W400" i="34"/>
  <c r="P400" i="34"/>
  <c r="A400" i="34"/>
  <c r="P157" i="34"/>
  <c r="T157" i="34"/>
  <c r="Q157" i="34"/>
  <c r="U157" i="34"/>
  <c r="R157" i="34"/>
  <c r="Z157" i="34"/>
  <c r="O157" i="34"/>
  <c r="S157" i="34"/>
  <c r="W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Z387" i="34"/>
  <c r="O387" i="34"/>
  <c r="W387" i="34"/>
  <c r="P387" i="34"/>
  <c r="Q387" i="34"/>
  <c r="U387" i="34"/>
  <c r="A387" i="34"/>
  <c r="Z391" i="34"/>
  <c r="O391" i="34"/>
  <c r="W391" i="34"/>
  <c r="P391" i="34"/>
  <c r="Q391" i="34"/>
  <c r="U391" i="34"/>
  <c r="A391" i="34"/>
  <c r="P401" i="34"/>
  <c r="Q401" i="34"/>
  <c r="U401" i="34"/>
  <c r="Z401" i="34"/>
  <c r="O401" i="34"/>
  <c r="W401" i="34"/>
  <c r="A401" i="34"/>
  <c r="Q404" i="34"/>
  <c r="U404" i="34"/>
  <c r="Z404" i="34"/>
  <c r="O404" i="34"/>
  <c r="W404" i="34"/>
  <c r="P404" i="34"/>
  <c r="A404" i="34"/>
  <c r="O406" i="34"/>
  <c r="W406" i="34"/>
  <c r="P406" i="34"/>
  <c r="Q406" i="34"/>
  <c r="U406" i="34"/>
  <c r="Z406" i="34"/>
  <c r="A406" i="34"/>
  <c r="Q408" i="34"/>
  <c r="U408" i="34"/>
  <c r="P408" i="34"/>
  <c r="O408" i="34"/>
  <c r="Z408" i="34"/>
  <c r="W408" i="34"/>
  <c r="A408" i="34"/>
  <c r="O410" i="34"/>
  <c r="W410" i="34"/>
  <c r="Z410" i="34"/>
  <c r="P410" i="34"/>
  <c r="Q410" i="34"/>
  <c r="U410" i="34"/>
  <c r="A410" i="34"/>
  <c r="Q412" i="34"/>
  <c r="O412" i="34"/>
  <c r="P412" i="34"/>
  <c r="U412" i="34"/>
  <c r="Z412" i="34"/>
  <c r="W412" i="34"/>
  <c r="A412" i="34"/>
  <c r="Z414" i="34"/>
  <c r="O414" i="34"/>
  <c r="W414" i="34"/>
  <c r="P414" i="34"/>
  <c r="Q414" i="34"/>
  <c r="U414" i="34"/>
  <c r="A414" i="34"/>
  <c r="O158" i="34"/>
  <c r="S158" i="34"/>
  <c r="W158" i="34"/>
  <c r="P158" i="34"/>
  <c r="T158" i="34"/>
  <c r="Q158" i="34"/>
  <c r="U158" i="34"/>
  <c r="R158" i="34"/>
  <c r="Z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84" i="34"/>
  <c r="B384" i="34" s="1"/>
  <c r="C383" i="34"/>
  <c r="B383" i="34" s="1"/>
  <c r="C382" i="34"/>
  <c r="B382" i="34" s="1"/>
  <c r="K381" i="34"/>
  <c r="K383" i="34" s="1"/>
  <c r="C381" i="34"/>
  <c r="B381" i="34" s="1"/>
  <c r="K380" i="34"/>
  <c r="K382" i="34" s="1"/>
  <c r="C380" i="34"/>
  <c r="B380" i="34" s="1"/>
  <c r="K379" i="34"/>
  <c r="C379" i="34"/>
  <c r="B379" i="34" s="1"/>
  <c r="K378" i="34"/>
  <c r="C378" i="34"/>
  <c r="B378" i="34" s="1"/>
  <c r="K377" i="34"/>
  <c r="C377" i="34"/>
  <c r="B377" i="34" s="1"/>
  <c r="K376" i="34"/>
  <c r="C376" i="34"/>
  <c r="B376" i="34" s="1"/>
  <c r="K375" i="34"/>
  <c r="C375" i="34"/>
  <c r="B375" i="34" s="1"/>
  <c r="K374" i="34"/>
  <c r="C374" i="34"/>
  <c r="B374" i="34" s="1"/>
  <c r="K373" i="34"/>
  <c r="C373" i="34"/>
  <c r="B373" i="34" s="1"/>
  <c r="K372" i="34"/>
  <c r="C372" i="34"/>
  <c r="B372" i="34" s="1"/>
  <c r="C371" i="34"/>
  <c r="B371" i="34" s="1"/>
  <c r="C370" i="34"/>
  <c r="B370" i="34" s="1"/>
  <c r="C369" i="34"/>
  <c r="B369" i="34" s="1"/>
  <c r="K329" i="34"/>
  <c r="C329" i="34"/>
  <c r="B329" i="34" s="1"/>
  <c r="C328" i="34"/>
  <c r="B328" i="34" s="1"/>
  <c r="C327" i="34"/>
  <c r="B327" i="34" s="1"/>
  <c r="K332" i="34"/>
  <c r="C332" i="34"/>
  <c r="B332" i="34" s="1"/>
  <c r="C331" i="34"/>
  <c r="B331" i="34" s="1"/>
  <c r="C330" i="34"/>
  <c r="B330" i="34" s="1"/>
  <c r="K335" i="34"/>
  <c r="C335" i="34"/>
  <c r="B335" i="34" s="1"/>
  <c r="C334" i="34"/>
  <c r="B334" i="34" s="1"/>
  <c r="C333" i="34"/>
  <c r="B333" i="34" s="1"/>
  <c r="C156" i="34"/>
  <c r="B156" i="34" s="1"/>
  <c r="C353" i="34"/>
  <c r="B353" i="34" s="1"/>
  <c r="C352" i="34"/>
  <c r="B352" i="34" s="1"/>
  <c r="K351" i="34"/>
  <c r="K353" i="34" s="1"/>
  <c r="C351" i="34"/>
  <c r="B351" i="34" s="1"/>
  <c r="K350" i="34"/>
  <c r="K352" i="34" s="1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K342" i="34"/>
  <c r="C342" i="34"/>
  <c r="B342" i="34" s="1"/>
  <c r="C341" i="34"/>
  <c r="B341" i="34" s="1"/>
  <c r="C340" i="34"/>
  <c r="B340" i="34" s="1"/>
  <c r="C339" i="34"/>
  <c r="B339" i="34" s="1"/>
  <c r="K360" i="34"/>
  <c r="K359" i="34"/>
  <c r="K358" i="34"/>
  <c r="K357" i="34"/>
  <c r="C356" i="34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K366" i="34"/>
  <c r="K368" i="34" s="1"/>
  <c r="K365" i="34"/>
  <c r="K367" i="34" s="1"/>
  <c r="K364" i="34"/>
  <c r="K363" i="34"/>
  <c r="K362" i="34"/>
  <c r="K361" i="34"/>
  <c r="C425" i="34"/>
  <c r="C426" i="34"/>
  <c r="C421" i="34"/>
  <c r="P353" i="34" l="1"/>
  <c r="Q353" i="34"/>
  <c r="U353" i="34"/>
  <c r="Z353" i="34"/>
  <c r="O353" i="34"/>
  <c r="W353" i="34"/>
  <c r="A353" i="34"/>
  <c r="Z375" i="34"/>
  <c r="O375" i="34"/>
  <c r="W375" i="34"/>
  <c r="P375" i="34"/>
  <c r="Q375" i="34"/>
  <c r="U375" i="34"/>
  <c r="A375" i="34"/>
  <c r="P365" i="34"/>
  <c r="Q365" i="34"/>
  <c r="U365" i="34"/>
  <c r="Z365" i="34"/>
  <c r="O365" i="34"/>
  <c r="W365" i="34"/>
  <c r="A365" i="34"/>
  <c r="Q340" i="34"/>
  <c r="U340" i="34"/>
  <c r="Z340" i="34"/>
  <c r="O340" i="34"/>
  <c r="W340" i="34"/>
  <c r="P340" i="34"/>
  <c r="A340" i="34"/>
  <c r="P329" i="34"/>
  <c r="Q329" i="34"/>
  <c r="U329" i="34"/>
  <c r="Z329" i="34"/>
  <c r="O329" i="34"/>
  <c r="W329" i="34"/>
  <c r="A329" i="34"/>
  <c r="P373" i="34"/>
  <c r="Q373" i="34"/>
  <c r="U373" i="34"/>
  <c r="Z373" i="34"/>
  <c r="O373" i="34"/>
  <c r="W373" i="34"/>
  <c r="A373" i="34"/>
  <c r="Z379" i="34"/>
  <c r="O379" i="34"/>
  <c r="W379" i="34"/>
  <c r="P379" i="34"/>
  <c r="Q379" i="34"/>
  <c r="U379" i="34"/>
  <c r="A379" i="34"/>
  <c r="P381" i="34"/>
  <c r="Q381" i="34"/>
  <c r="U381" i="34"/>
  <c r="Z381" i="34"/>
  <c r="O381" i="34"/>
  <c r="W381" i="34"/>
  <c r="A381" i="34"/>
  <c r="Q360" i="34"/>
  <c r="U360" i="34"/>
  <c r="Z360" i="34"/>
  <c r="O360" i="34"/>
  <c r="W360" i="34"/>
  <c r="P360" i="34"/>
  <c r="A360" i="34"/>
  <c r="P341" i="34"/>
  <c r="Q341" i="34"/>
  <c r="U341" i="34"/>
  <c r="Z341" i="34"/>
  <c r="O341" i="34"/>
  <c r="W341" i="34"/>
  <c r="A341" i="34"/>
  <c r="Z347" i="34"/>
  <c r="O347" i="34"/>
  <c r="W347" i="34"/>
  <c r="P347" i="34"/>
  <c r="Q347" i="34"/>
  <c r="U347" i="34"/>
  <c r="A347" i="34"/>
  <c r="Z351" i="34"/>
  <c r="O351" i="34"/>
  <c r="W351" i="34"/>
  <c r="P351" i="34"/>
  <c r="Q351" i="34"/>
  <c r="U351" i="34"/>
  <c r="A351" i="34"/>
  <c r="P357" i="34"/>
  <c r="Q357" i="34"/>
  <c r="U357" i="34"/>
  <c r="Z357" i="34"/>
  <c r="O357" i="34"/>
  <c r="W357" i="34"/>
  <c r="A357" i="34"/>
  <c r="Q332" i="34"/>
  <c r="U332" i="34"/>
  <c r="Z332" i="34"/>
  <c r="O332" i="34"/>
  <c r="W332" i="34"/>
  <c r="P332" i="34"/>
  <c r="A332" i="34"/>
  <c r="Z371" i="34"/>
  <c r="O371" i="34"/>
  <c r="W371" i="34"/>
  <c r="P371" i="34"/>
  <c r="Q371" i="34"/>
  <c r="U371" i="34"/>
  <c r="A371" i="34"/>
  <c r="P377" i="34"/>
  <c r="Q377" i="34"/>
  <c r="U377" i="34"/>
  <c r="Z377" i="34"/>
  <c r="O377" i="34"/>
  <c r="W377" i="34"/>
  <c r="A377" i="34"/>
  <c r="Q384" i="34"/>
  <c r="U384" i="34"/>
  <c r="Z384" i="34"/>
  <c r="O384" i="34"/>
  <c r="W384" i="34"/>
  <c r="P384" i="34"/>
  <c r="A384" i="34"/>
  <c r="Q368" i="34"/>
  <c r="U368" i="34"/>
  <c r="Z368" i="34"/>
  <c r="O368" i="34"/>
  <c r="W368" i="34"/>
  <c r="P368" i="34"/>
  <c r="A368" i="34"/>
  <c r="Q364" i="34"/>
  <c r="U364" i="34"/>
  <c r="Z364" i="34"/>
  <c r="O364" i="34"/>
  <c r="W364" i="34"/>
  <c r="P364" i="34"/>
  <c r="A364" i="34"/>
  <c r="Z343" i="34"/>
  <c r="O343" i="34"/>
  <c r="W343" i="34"/>
  <c r="P343" i="34"/>
  <c r="Q343" i="34"/>
  <c r="U343" i="34"/>
  <c r="A343" i="34"/>
  <c r="P345" i="34"/>
  <c r="Q345" i="34"/>
  <c r="U345" i="34"/>
  <c r="Z345" i="34"/>
  <c r="O345" i="34"/>
  <c r="W345" i="34"/>
  <c r="A345" i="34"/>
  <c r="P349" i="34"/>
  <c r="Q349" i="34"/>
  <c r="U349" i="34"/>
  <c r="Z349" i="34"/>
  <c r="O349" i="34"/>
  <c r="W349" i="34"/>
  <c r="A349" i="34"/>
  <c r="Q156" i="34"/>
  <c r="U156" i="34"/>
  <c r="R156" i="34"/>
  <c r="Z156" i="34"/>
  <c r="O156" i="34"/>
  <c r="S156" i="34"/>
  <c r="W156" i="34"/>
  <c r="P156" i="34"/>
  <c r="T156" i="34"/>
  <c r="A156" i="34"/>
  <c r="Z367" i="34"/>
  <c r="O367" i="34"/>
  <c r="W367" i="34"/>
  <c r="P367" i="34"/>
  <c r="Q367" i="34"/>
  <c r="U367" i="34"/>
  <c r="A367" i="34"/>
  <c r="Z363" i="34"/>
  <c r="O363" i="34"/>
  <c r="W363" i="34"/>
  <c r="P363" i="34"/>
  <c r="Q363" i="34"/>
  <c r="U363" i="34"/>
  <c r="A363" i="34"/>
  <c r="Z359" i="34"/>
  <c r="O359" i="34"/>
  <c r="W359" i="34"/>
  <c r="P359" i="34"/>
  <c r="Q359" i="34"/>
  <c r="U359" i="34"/>
  <c r="A359" i="34"/>
  <c r="P333" i="34"/>
  <c r="Q333" i="34"/>
  <c r="U333" i="34"/>
  <c r="Z333" i="34"/>
  <c r="O333" i="34"/>
  <c r="W333" i="34"/>
  <c r="A333" i="34"/>
  <c r="O330" i="34"/>
  <c r="W330" i="34"/>
  <c r="P330" i="34"/>
  <c r="Q330" i="34"/>
  <c r="U330" i="34"/>
  <c r="Z330" i="34"/>
  <c r="A330" i="34"/>
  <c r="Z327" i="34"/>
  <c r="O327" i="34"/>
  <c r="W327" i="34"/>
  <c r="P327" i="34"/>
  <c r="Q327" i="34"/>
  <c r="U327" i="34"/>
  <c r="A327" i="34"/>
  <c r="P369" i="34"/>
  <c r="Q369" i="34"/>
  <c r="U369" i="34"/>
  <c r="Z369" i="34"/>
  <c r="O369" i="34"/>
  <c r="W369" i="34"/>
  <c r="A369" i="34"/>
  <c r="Q372" i="34"/>
  <c r="U372" i="34"/>
  <c r="Z372" i="34"/>
  <c r="O372" i="34"/>
  <c r="W372" i="34"/>
  <c r="P372" i="34"/>
  <c r="A372" i="34"/>
  <c r="O374" i="34"/>
  <c r="W374" i="34"/>
  <c r="P374" i="34"/>
  <c r="Q374" i="34"/>
  <c r="U374" i="34"/>
  <c r="Z374" i="34"/>
  <c r="A374" i="34"/>
  <c r="Q376" i="34"/>
  <c r="U376" i="34"/>
  <c r="Z376" i="34"/>
  <c r="O376" i="34"/>
  <c r="W376" i="34"/>
  <c r="P376" i="34"/>
  <c r="A376" i="34"/>
  <c r="O378" i="34"/>
  <c r="W378" i="34"/>
  <c r="P378" i="34"/>
  <c r="Q378" i="34"/>
  <c r="U378" i="34"/>
  <c r="Z378" i="34"/>
  <c r="A378" i="34"/>
  <c r="Q380" i="34"/>
  <c r="U380" i="34"/>
  <c r="Z380" i="34"/>
  <c r="O380" i="34"/>
  <c r="W380" i="34"/>
  <c r="P380" i="34"/>
  <c r="A380" i="34"/>
  <c r="O382" i="34"/>
  <c r="W382" i="34"/>
  <c r="P382" i="34"/>
  <c r="Q382" i="34"/>
  <c r="U382" i="34"/>
  <c r="Z382" i="34"/>
  <c r="A382" i="34"/>
  <c r="P361" i="34"/>
  <c r="Q361" i="34"/>
  <c r="U361" i="34"/>
  <c r="Z361" i="34"/>
  <c r="O361" i="34"/>
  <c r="W361" i="34"/>
  <c r="A361" i="34"/>
  <c r="Z335" i="34"/>
  <c r="O335" i="34"/>
  <c r="W335" i="34"/>
  <c r="P335" i="34"/>
  <c r="Q335" i="34"/>
  <c r="U335" i="34"/>
  <c r="A335" i="34"/>
  <c r="O366" i="34"/>
  <c r="W366" i="34"/>
  <c r="P366" i="34"/>
  <c r="Q366" i="34"/>
  <c r="U366" i="34"/>
  <c r="Z366" i="34"/>
  <c r="A366" i="34"/>
  <c r="O362" i="34"/>
  <c r="W362" i="34"/>
  <c r="P362" i="34"/>
  <c r="Q362" i="34"/>
  <c r="U362" i="34"/>
  <c r="Z362" i="34"/>
  <c r="A362" i="34"/>
  <c r="O358" i="34"/>
  <c r="W358" i="34"/>
  <c r="P358" i="34"/>
  <c r="Q358" i="34"/>
  <c r="U358" i="34"/>
  <c r="Z358" i="34"/>
  <c r="A358" i="34"/>
  <c r="Z339" i="34"/>
  <c r="O339" i="34"/>
  <c r="W339" i="34"/>
  <c r="P339" i="34"/>
  <c r="Q339" i="34"/>
  <c r="U339" i="34"/>
  <c r="A339" i="34"/>
  <c r="O342" i="34"/>
  <c r="W342" i="34"/>
  <c r="P342" i="34"/>
  <c r="Q342" i="34"/>
  <c r="U342" i="34"/>
  <c r="Z342" i="34"/>
  <c r="A342" i="34"/>
  <c r="Q344" i="34"/>
  <c r="U344" i="34"/>
  <c r="Z344" i="34"/>
  <c r="O344" i="34"/>
  <c r="W344" i="34"/>
  <c r="P344" i="34"/>
  <c r="A344" i="34"/>
  <c r="O346" i="34"/>
  <c r="W346" i="34"/>
  <c r="P346" i="34"/>
  <c r="Q346" i="34"/>
  <c r="U346" i="34"/>
  <c r="Z346" i="34"/>
  <c r="A346" i="34"/>
  <c r="Q348" i="34"/>
  <c r="U348" i="34"/>
  <c r="Z348" i="34"/>
  <c r="O348" i="34"/>
  <c r="W348" i="34"/>
  <c r="P348" i="34"/>
  <c r="A348" i="34"/>
  <c r="O350" i="34"/>
  <c r="W350" i="34"/>
  <c r="P350" i="34"/>
  <c r="Q350" i="34"/>
  <c r="U350" i="34"/>
  <c r="Z350" i="34"/>
  <c r="A350" i="34"/>
  <c r="Q352" i="34"/>
  <c r="U352" i="34"/>
  <c r="Z352" i="34"/>
  <c r="O352" i="34"/>
  <c r="W352" i="34"/>
  <c r="P352" i="34"/>
  <c r="A352" i="34"/>
  <c r="O334" i="34"/>
  <c r="W334" i="34"/>
  <c r="P334" i="34"/>
  <c r="Q334" i="34"/>
  <c r="U334" i="34"/>
  <c r="Z334" i="34"/>
  <c r="A334" i="34"/>
  <c r="Z331" i="34"/>
  <c r="O331" i="34"/>
  <c r="W331" i="34"/>
  <c r="P331" i="34"/>
  <c r="Q331" i="34"/>
  <c r="U331" i="34"/>
  <c r="A331" i="34"/>
  <c r="Q328" i="34"/>
  <c r="U328" i="34"/>
  <c r="Z328" i="34"/>
  <c r="O328" i="34"/>
  <c r="W328" i="34"/>
  <c r="P328" i="34"/>
  <c r="A328" i="34"/>
  <c r="O370" i="34"/>
  <c r="W370" i="34"/>
  <c r="P370" i="34"/>
  <c r="Q370" i="34"/>
  <c r="U370" i="34"/>
  <c r="Z370" i="34"/>
  <c r="A370" i="34"/>
  <c r="Z383" i="34"/>
  <c r="O383" i="34"/>
  <c r="W383" i="34"/>
  <c r="P383" i="34"/>
  <c r="Q383" i="34"/>
  <c r="U383" i="34"/>
  <c r="A383" i="34"/>
  <c r="B356" i="34"/>
  <c r="C355" i="34"/>
  <c r="B355" i="34" s="1"/>
  <c r="C354" i="34"/>
  <c r="B354" i="34" s="1"/>
  <c r="O354" i="34" l="1"/>
  <c r="W354" i="34"/>
  <c r="P354" i="34"/>
  <c r="Q354" i="34"/>
  <c r="U354" i="34"/>
  <c r="Z354" i="34"/>
  <c r="A354" i="34"/>
  <c r="Z355" i="34"/>
  <c r="O355" i="34"/>
  <c r="W355" i="34"/>
  <c r="P355" i="34"/>
  <c r="Q355" i="34"/>
  <c r="U355" i="34"/>
  <c r="A355" i="34"/>
  <c r="Q356" i="34"/>
  <c r="U356" i="34"/>
  <c r="Z356" i="34"/>
  <c r="O356" i="34"/>
  <c r="W356" i="34"/>
  <c r="P356" i="34"/>
  <c r="A356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977" i="34"/>
  <c r="K3977" i="34"/>
  <c r="C3978" i="34"/>
  <c r="K3978" i="34"/>
  <c r="C3979" i="34"/>
  <c r="K3979" i="34"/>
  <c r="C3980" i="34"/>
  <c r="K3980" i="34"/>
  <c r="C3981" i="34"/>
  <c r="K3981" i="34"/>
  <c r="C3982" i="34"/>
  <c r="K3982" i="34"/>
  <c r="C3983" i="34"/>
  <c r="K3983" i="34"/>
  <c r="C3984" i="34"/>
  <c r="K3984" i="34"/>
  <c r="C3985" i="34"/>
  <c r="K3985" i="34"/>
  <c r="C3986" i="34"/>
  <c r="K3986" i="34"/>
  <c r="C3987" i="34"/>
  <c r="K3987" i="34"/>
  <c r="C3988" i="34"/>
  <c r="K3988" i="34"/>
  <c r="C3989" i="34"/>
  <c r="K3989" i="34"/>
  <c r="C3990" i="34"/>
  <c r="K3990" i="34"/>
  <c r="C3991" i="34"/>
  <c r="K3991" i="34"/>
  <c r="C3992" i="34"/>
  <c r="K3992" i="34"/>
  <c r="C3993" i="34"/>
  <c r="K3993" i="34"/>
  <c r="C3994" i="34"/>
  <c r="K3994" i="34"/>
  <c r="C3995" i="34"/>
  <c r="K3995" i="34"/>
  <c r="C3996" i="34"/>
  <c r="K3996" i="34"/>
  <c r="C3997" i="34"/>
  <c r="K3997" i="34"/>
  <c r="C3998" i="34"/>
  <c r="K3998" i="34"/>
  <c r="C3999" i="34"/>
  <c r="K3999" i="34"/>
  <c r="C4000" i="34"/>
  <c r="K4000" i="34"/>
  <c r="C4001" i="34"/>
  <c r="K4001" i="34"/>
  <c r="C4002" i="34"/>
  <c r="K4002" i="34"/>
  <c r="C4003" i="34"/>
  <c r="K4003" i="34"/>
  <c r="C4004" i="34"/>
  <c r="K4004" i="34"/>
  <c r="C4005" i="34"/>
  <c r="K4005" i="34"/>
  <c r="C4006" i="34"/>
  <c r="K4006" i="34"/>
  <c r="C4007" i="34"/>
  <c r="K4007" i="34"/>
  <c r="C4008" i="34"/>
  <c r="K4008" i="34"/>
  <c r="C4009" i="34"/>
  <c r="K4009" i="34"/>
  <c r="C4010" i="34"/>
  <c r="K4010" i="34"/>
  <c r="C4011" i="34"/>
  <c r="K4011" i="34"/>
  <c r="C4012" i="34"/>
  <c r="K4012" i="34"/>
  <c r="C4013" i="34"/>
  <c r="K4013" i="34"/>
  <c r="C4014" i="34"/>
  <c r="K4014" i="34"/>
  <c r="C4015" i="34"/>
  <c r="K4015" i="34"/>
  <c r="C4016" i="34"/>
  <c r="K4016" i="34"/>
  <c r="C4017" i="34"/>
  <c r="K4017" i="34"/>
  <c r="C4018" i="34"/>
  <c r="K4018" i="34"/>
  <c r="C4019" i="34"/>
  <c r="K4019" i="34"/>
  <c r="C4020" i="34"/>
  <c r="K4020" i="34"/>
  <c r="C4021" i="34"/>
  <c r="K4021" i="34"/>
  <c r="C4022" i="34"/>
  <c r="K4022" i="34"/>
  <c r="C4023" i="34"/>
  <c r="K4023" i="34"/>
  <c r="C4024" i="34"/>
  <c r="K4024" i="34"/>
  <c r="C4025" i="34"/>
  <c r="K4025" i="34"/>
  <c r="C4026" i="34"/>
  <c r="K4026" i="34"/>
  <c r="C4027" i="34"/>
  <c r="K4027" i="34"/>
  <c r="C4028" i="34"/>
  <c r="K4028" i="34"/>
  <c r="C4029" i="34"/>
  <c r="K4029" i="34"/>
  <c r="C4030" i="34"/>
  <c r="K4030" i="34"/>
  <c r="C4031" i="34"/>
  <c r="K4031" i="34"/>
  <c r="C4032" i="34"/>
  <c r="K4032" i="34"/>
  <c r="C4033" i="34"/>
  <c r="K4033" i="34"/>
  <c r="C4034" i="34"/>
  <c r="K4034" i="34"/>
  <c r="C4035" i="34"/>
  <c r="K4035" i="34"/>
  <c r="C4036" i="34"/>
  <c r="K4036" i="34"/>
  <c r="C4037" i="34"/>
  <c r="K4037" i="34"/>
  <c r="C4038" i="34"/>
  <c r="K4038" i="34"/>
  <c r="C4039" i="34"/>
  <c r="K4039" i="34"/>
  <c r="C4040" i="34"/>
  <c r="K4040" i="34"/>
  <c r="C4041" i="34"/>
  <c r="K4041" i="34"/>
  <c r="C4042" i="34"/>
  <c r="K4042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5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C3671" i="34"/>
  <c r="B3671" i="34" s="1"/>
  <c r="C3670" i="34"/>
  <c r="B3670" i="34" s="1"/>
  <c r="C3669" i="34"/>
  <c r="B3669" i="34" s="1"/>
  <c r="C3668" i="34"/>
  <c r="B3668" i="34" s="1"/>
  <c r="C3667" i="34"/>
  <c r="B3667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3661" i="34"/>
  <c r="B3661" i="34" s="1"/>
  <c r="C3660" i="34"/>
  <c r="B366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3654" i="34"/>
  <c r="B3654" i="34" s="1"/>
  <c r="C3653" i="34"/>
  <c r="B3653" i="34" s="1"/>
  <c r="C3652" i="34"/>
  <c r="B3652" i="34" s="1"/>
  <c r="C3651" i="34"/>
  <c r="B3651" i="34" s="1"/>
  <c r="C3650" i="34"/>
  <c r="B3650" i="34" s="1"/>
  <c r="C3649" i="34"/>
  <c r="B3649" i="34" s="1"/>
  <c r="C3648" i="34"/>
  <c r="B3648" i="34" s="1"/>
  <c r="C3647" i="34"/>
  <c r="B3647" i="34" s="1"/>
  <c r="C3646" i="34"/>
  <c r="B3646" i="34" s="1"/>
  <c r="C3645" i="34"/>
  <c r="B3645" i="34" s="1"/>
  <c r="C3644" i="34"/>
  <c r="B3644" i="34" s="1"/>
  <c r="C3643" i="34"/>
  <c r="B3643" i="34" s="1"/>
  <c r="C3642" i="34"/>
  <c r="B3642" i="34" s="1"/>
  <c r="C3641" i="34"/>
  <c r="B3641" i="34" s="1"/>
  <c r="C3640" i="34"/>
  <c r="B3640" i="34" s="1"/>
  <c r="C3639" i="34"/>
  <c r="B3639" i="34" s="1"/>
  <c r="C3638" i="34"/>
  <c r="B3638" i="34" s="1"/>
  <c r="C3637" i="34"/>
  <c r="B3637" i="34" s="1"/>
  <c r="C3636" i="34"/>
  <c r="B3636" i="34" s="1"/>
  <c r="C3635" i="34"/>
  <c r="B3635" i="34" s="1"/>
  <c r="C3634" i="34"/>
  <c r="B3634" i="34" s="1"/>
  <c r="C3633" i="34"/>
  <c r="B3633" i="34" s="1"/>
  <c r="C3632" i="34"/>
  <c r="B3632" i="34" s="1"/>
  <c r="C3631" i="34"/>
  <c r="B3631" i="34" s="1"/>
  <c r="C3630" i="34"/>
  <c r="B3630" i="34" s="1"/>
  <c r="C3629" i="34"/>
  <c r="B3629" i="34" s="1"/>
  <c r="C3628" i="34"/>
  <c r="B3628" i="34" s="1"/>
  <c r="C3627" i="34"/>
  <c r="B3627" i="34" s="1"/>
  <c r="C3626" i="34"/>
  <c r="B3626" i="34" s="1"/>
  <c r="C3625" i="34"/>
  <c r="B3625" i="34" s="1"/>
  <c r="C3624" i="34"/>
  <c r="B3624" i="34" s="1"/>
  <c r="C3623" i="34"/>
  <c r="B3623" i="34" s="1"/>
  <c r="C3622" i="34"/>
  <c r="B3622" i="34" s="1"/>
  <c r="C3621" i="34"/>
  <c r="B3621" i="34" s="1"/>
  <c r="C3620" i="34"/>
  <c r="B3620" i="34" s="1"/>
  <c r="C3619" i="34"/>
  <c r="B3619" i="34" s="1"/>
  <c r="C3618" i="34"/>
  <c r="B3618" i="34" s="1"/>
  <c r="C3617" i="34"/>
  <c r="B3617" i="34" s="1"/>
  <c r="C3616" i="34"/>
  <c r="B3616" i="34" s="1"/>
  <c r="C3615" i="34"/>
  <c r="B3615" i="34" s="1"/>
  <c r="C3614" i="34"/>
  <c r="B3614" i="34" s="1"/>
  <c r="C3613" i="34"/>
  <c r="B3613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860" i="34"/>
  <c r="K3861" i="34"/>
  <c r="K3862" i="34"/>
  <c r="K3863" i="34"/>
  <c r="K3864" i="34"/>
  <c r="K3865" i="34"/>
  <c r="K3866" i="34"/>
  <c r="K3867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5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Z3078" i="34" l="1"/>
  <c r="O3078" i="34"/>
  <c r="W3078" i="34"/>
  <c r="P3078" i="34"/>
  <c r="Q3078" i="34"/>
  <c r="U3078" i="34"/>
  <c r="A3078" i="34"/>
  <c r="P3080" i="34"/>
  <c r="Q3080" i="34"/>
  <c r="U3080" i="34"/>
  <c r="Z3080" i="34"/>
  <c r="O3080" i="34"/>
  <c r="W3080" i="34"/>
  <c r="A3080" i="34"/>
  <c r="Z3082" i="34"/>
  <c r="O3082" i="34"/>
  <c r="W3082" i="34"/>
  <c r="P3082" i="34"/>
  <c r="Q3082" i="34"/>
  <c r="U3082" i="34"/>
  <c r="A3082" i="34"/>
  <c r="P3084" i="34"/>
  <c r="Q3084" i="34"/>
  <c r="U3084" i="34"/>
  <c r="Z3084" i="34"/>
  <c r="O3084" i="34"/>
  <c r="W3084" i="34"/>
  <c r="A3084" i="34"/>
  <c r="Z3086" i="34"/>
  <c r="O3086" i="34"/>
  <c r="W3086" i="34"/>
  <c r="P3086" i="34"/>
  <c r="Q3086" i="34"/>
  <c r="U3086" i="34"/>
  <c r="A3086" i="34"/>
  <c r="P3088" i="34"/>
  <c r="Q3088" i="34"/>
  <c r="U3088" i="34"/>
  <c r="Z3088" i="34"/>
  <c r="O3088" i="34"/>
  <c r="W3088" i="34"/>
  <c r="A3088" i="34"/>
  <c r="Z3090" i="34"/>
  <c r="O3090" i="34"/>
  <c r="W3090" i="34"/>
  <c r="P3090" i="34"/>
  <c r="Q3090" i="34"/>
  <c r="U3090" i="34"/>
  <c r="A3090" i="34"/>
  <c r="P3092" i="34"/>
  <c r="Q3092" i="34"/>
  <c r="U3092" i="34"/>
  <c r="Z3092" i="34"/>
  <c r="O3092" i="34"/>
  <c r="W3092" i="34"/>
  <c r="A3092" i="34"/>
  <c r="Z3094" i="34"/>
  <c r="O3094" i="34"/>
  <c r="W3094" i="34"/>
  <c r="P3094" i="34"/>
  <c r="Q3094" i="34"/>
  <c r="U3094" i="34"/>
  <c r="A3094" i="34"/>
  <c r="P3096" i="34"/>
  <c r="Q3096" i="34"/>
  <c r="U3096" i="34"/>
  <c r="Z3096" i="34"/>
  <c r="O3096" i="34"/>
  <c r="W3096" i="34"/>
  <c r="A3096" i="34"/>
  <c r="Z3098" i="34"/>
  <c r="O3098" i="34"/>
  <c r="W3098" i="34"/>
  <c r="P3098" i="34"/>
  <c r="Q3098" i="34"/>
  <c r="U3098" i="34"/>
  <c r="A3098" i="34"/>
  <c r="P3100" i="34"/>
  <c r="Q3100" i="34"/>
  <c r="U3100" i="34"/>
  <c r="Z3100" i="34"/>
  <c r="O3100" i="34"/>
  <c r="W3100" i="34"/>
  <c r="A3100" i="34"/>
  <c r="Z3102" i="34"/>
  <c r="O3102" i="34"/>
  <c r="W3102" i="34"/>
  <c r="P3102" i="34"/>
  <c r="Q3102" i="34"/>
  <c r="U3102" i="34"/>
  <c r="A3102" i="34"/>
  <c r="O3049" i="34"/>
  <c r="W3049" i="34"/>
  <c r="P3049" i="34"/>
  <c r="Q3049" i="34"/>
  <c r="U3049" i="34"/>
  <c r="Z3049" i="34"/>
  <c r="A3049" i="34"/>
  <c r="Q3051" i="34"/>
  <c r="U3051" i="34"/>
  <c r="Z3051" i="34"/>
  <c r="O3051" i="34"/>
  <c r="W3051" i="34"/>
  <c r="P3051" i="34"/>
  <c r="A3051" i="34"/>
  <c r="O3053" i="34"/>
  <c r="W3053" i="34"/>
  <c r="P3053" i="34"/>
  <c r="Q3053" i="34"/>
  <c r="U3053" i="34"/>
  <c r="Z3053" i="34"/>
  <c r="A3053" i="34"/>
  <c r="Q3055" i="34"/>
  <c r="U3055" i="34"/>
  <c r="Z3055" i="34"/>
  <c r="O3055" i="34"/>
  <c r="W3055" i="34"/>
  <c r="P3055" i="34"/>
  <c r="A3055" i="34"/>
  <c r="O3057" i="34"/>
  <c r="W3057" i="34"/>
  <c r="P3057" i="34"/>
  <c r="Q3057" i="34"/>
  <c r="U3057" i="34"/>
  <c r="Z3057" i="34"/>
  <c r="A3057" i="34"/>
  <c r="Q3059" i="34"/>
  <c r="U3059" i="34"/>
  <c r="Z3059" i="34"/>
  <c r="O3059" i="34"/>
  <c r="W3059" i="34"/>
  <c r="P3059" i="34"/>
  <c r="A3059" i="34"/>
  <c r="O3061" i="34"/>
  <c r="W3061" i="34"/>
  <c r="P3061" i="34"/>
  <c r="Q3061" i="34"/>
  <c r="U3061" i="34"/>
  <c r="Z3061" i="34"/>
  <c r="A3061" i="34"/>
  <c r="Q3063" i="34"/>
  <c r="U3063" i="34"/>
  <c r="Z3063" i="34"/>
  <c r="O3063" i="34"/>
  <c r="W3063" i="34"/>
  <c r="P3063" i="34"/>
  <c r="A3063" i="34"/>
  <c r="O3065" i="34"/>
  <c r="W3065" i="34"/>
  <c r="P3065" i="34"/>
  <c r="Q3065" i="34"/>
  <c r="U3065" i="34"/>
  <c r="Z3065" i="34"/>
  <c r="A3065" i="34"/>
  <c r="Q3067" i="34"/>
  <c r="U3067" i="34"/>
  <c r="Z3067" i="34"/>
  <c r="O3067" i="34"/>
  <c r="W3067" i="34"/>
  <c r="P3067" i="34"/>
  <c r="A3067" i="34"/>
  <c r="O3069" i="34"/>
  <c r="W3069" i="34"/>
  <c r="P3069" i="34"/>
  <c r="Q3069" i="34"/>
  <c r="U3069" i="34"/>
  <c r="Z3069" i="34"/>
  <c r="A3069" i="34"/>
  <c r="Q3071" i="34"/>
  <c r="U3071" i="34"/>
  <c r="Z3071" i="34"/>
  <c r="O3071" i="34"/>
  <c r="W3071" i="34"/>
  <c r="P3071" i="34"/>
  <c r="A3071" i="34"/>
  <c r="O3073" i="34"/>
  <c r="W3073" i="34"/>
  <c r="P3073" i="34"/>
  <c r="Q3073" i="34"/>
  <c r="U3073" i="34"/>
  <c r="Z3073" i="34"/>
  <c r="A3073" i="34"/>
  <c r="Q3075" i="34"/>
  <c r="U3075" i="34"/>
  <c r="Z3075" i="34"/>
  <c r="O3075" i="34"/>
  <c r="W3075" i="34"/>
  <c r="P3075" i="34"/>
  <c r="A3075" i="34"/>
  <c r="O3077" i="34"/>
  <c r="W3077" i="34"/>
  <c r="P3077" i="34"/>
  <c r="Q3077" i="34"/>
  <c r="U3077" i="34"/>
  <c r="Z3077" i="34"/>
  <c r="A3077" i="34"/>
  <c r="P3104" i="34"/>
  <c r="Q3104" i="34"/>
  <c r="U3104" i="34"/>
  <c r="Z3104" i="34"/>
  <c r="O3104" i="34"/>
  <c r="W3104" i="34"/>
  <c r="A3104" i="34"/>
  <c r="Z3106" i="34"/>
  <c r="O3106" i="34"/>
  <c r="W3106" i="34"/>
  <c r="P3106" i="34"/>
  <c r="Q3106" i="34"/>
  <c r="U3106" i="34"/>
  <c r="A3106" i="34"/>
  <c r="P3108" i="34"/>
  <c r="Q3108" i="34"/>
  <c r="U3108" i="34"/>
  <c r="Z3108" i="34"/>
  <c r="O3108" i="34"/>
  <c r="W3108" i="34"/>
  <c r="A3108" i="34"/>
  <c r="Z3110" i="34"/>
  <c r="O3110" i="34"/>
  <c r="W3110" i="34"/>
  <c r="P3110" i="34"/>
  <c r="Q3110" i="34"/>
  <c r="U3110" i="34"/>
  <c r="A3110" i="34"/>
  <c r="P3112" i="34"/>
  <c r="Q3112" i="34"/>
  <c r="U3112" i="34"/>
  <c r="Z3112" i="34"/>
  <c r="O3112" i="34"/>
  <c r="W3112" i="34"/>
  <c r="A3112" i="34"/>
  <c r="Z3114" i="34"/>
  <c r="O3114" i="34"/>
  <c r="W3114" i="34"/>
  <c r="P3114" i="34"/>
  <c r="Q3114" i="34"/>
  <c r="U3114" i="34"/>
  <c r="A3114" i="34"/>
  <c r="P3116" i="34"/>
  <c r="Q3116" i="34"/>
  <c r="U3116" i="34"/>
  <c r="Z3116" i="34"/>
  <c r="O3116" i="34"/>
  <c r="W3116" i="34"/>
  <c r="A3116" i="34"/>
  <c r="Z3118" i="34"/>
  <c r="O3118" i="34"/>
  <c r="W3118" i="34"/>
  <c r="P3118" i="34"/>
  <c r="Q3118" i="34"/>
  <c r="U3118" i="34"/>
  <c r="A3118" i="34"/>
  <c r="P3120" i="34"/>
  <c r="Q3120" i="34"/>
  <c r="U3120" i="34"/>
  <c r="Z3120" i="34"/>
  <c r="O3120" i="34"/>
  <c r="W3120" i="34"/>
  <c r="A3120" i="34"/>
  <c r="Z3122" i="34"/>
  <c r="O3122" i="34"/>
  <c r="W3122" i="34"/>
  <c r="P3122" i="34"/>
  <c r="Q3122" i="34"/>
  <c r="U3122" i="34"/>
  <c r="A3122" i="34"/>
  <c r="P3124" i="34"/>
  <c r="Q3124" i="34"/>
  <c r="U3124" i="34"/>
  <c r="Z3124" i="34"/>
  <c r="O3124" i="34"/>
  <c r="W3124" i="34"/>
  <c r="A3124" i="34"/>
  <c r="Z3126" i="34"/>
  <c r="O3126" i="34"/>
  <c r="W3126" i="34"/>
  <c r="P3126" i="34"/>
  <c r="Q3126" i="34"/>
  <c r="U3126" i="34"/>
  <c r="A3126" i="34"/>
  <c r="P3128" i="34"/>
  <c r="Q3128" i="34"/>
  <c r="U3128" i="34"/>
  <c r="Z3128" i="34"/>
  <c r="O3128" i="34"/>
  <c r="W3128" i="34"/>
  <c r="A3128" i="34"/>
  <c r="Z3130" i="34"/>
  <c r="O3130" i="34"/>
  <c r="W3130" i="34"/>
  <c r="P3130" i="34"/>
  <c r="Q3130" i="34"/>
  <c r="U3130" i="34"/>
  <c r="A3130" i="34"/>
  <c r="P3132" i="34"/>
  <c r="Q3132" i="34"/>
  <c r="U3132" i="34"/>
  <c r="Z3132" i="34"/>
  <c r="O3132" i="34"/>
  <c r="W3132" i="34"/>
  <c r="A3132" i="34"/>
  <c r="Z3134" i="34"/>
  <c r="O3134" i="34"/>
  <c r="W3134" i="34"/>
  <c r="P3134" i="34"/>
  <c r="Q3134" i="34"/>
  <c r="U3134" i="34"/>
  <c r="A3134" i="34"/>
  <c r="P3136" i="34"/>
  <c r="Q3136" i="34"/>
  <c r="U3136" i="34"/>
  <c r="Z3136" i="34"/>
  <c r="O3136" i="34"/>
  <c r="W3136" i="34"/>
  <c r="A3136" i="34"/>
  <c r="Z3138" i="34"/>
  <c r="O3138" i="34"/>
  <c r="W3138" i="34"/>
  <c r="P3138" i="34"/>
  <c r="Q3138" i="34"/>
  <c r="U3138" i="34"/>
  <c r="A3138" i="34"/>
  <c r="P3140" i="34"/>
  <c r="Q3140" i="34"/>
  <c r="U3140" i="34"/>
  <c r="Z3140" i="34"/>
  <c r="O3140" i="34"/>
  <c r="W3140" i="34"/>
  <c r="A3140" i="34"/>
  <c r="P3180" i="34"/>
  <c r="Q3180" i="34"/>
  <c r="U3180" i="34"/>
  <c r="Z3180" i="34"/>
  <c r="O3180" i="34"/>
  <c r="W3180" i="34"/>
  <c r="A3180" i="34"/>
  <c r="Z3182" i="34"/>
  <c r="O3182" i="34"/>
  <c r="W3182" i="34"/>
  <c r="P3182" i="34"/>
  <c r="Q3182" i="34"/>
  <c r="U3182" i="34"/>
  <c r="A3182" i="34"/>
  <c r="P3184" i="34"/>
  <c r="Q3184" i="34"/>
  <c r="U3184" i="34"/>
  <c r="Z3184" i="34"/>
  <c r="O3184" i="34"/>
  <c r="W3184" i="34"/>
  <c r="A3184" i="34"/>
  <c r="Z3186" i="34"/>
  <c r="O3186" i="34"/>
  <c r="W3186" i="34"/>
  <c r="P3186" i="34"/>
  <c r="Q3186" i="34"/>
  <c r="U3186" i="34"/>
  <c r="A3186" i="34"/>
  <c r="P3188" i="34"/>
  <c r="Q3188" i="34"/>
  <c r="U3188" i="34"/>
  <c r="Z3188" i="34"/>
  <c r="O3188" i="34"/>
  <c r="W3188" i="34"/>
  <c r="A3188" i="34"/>
  <c r="Z3190" i="34"/>
  <c r="O3190" i="34"/>
  <c r="W3190" i="34"/>
  <c r="P3190" i="34"/>
  <c r="Q3190" i="34"/>
  <c r="U3190" i="34"/>
  <c r="A3190" i="34"/>
  <c r="P3192" i="34"/>
  <c r="Q3192" i="34"/>
  <c r="U3192" i="34"/>
  <c r="Z3192" i="34"/>
  <c r="O3192" i="34"/>
  <c r="W3192" i="34"/>
  <c r="A3192" i="34"/>
  <c r="Z3194" i="34"/>
  <c r="O3194" i="34"/>
  <c r="W3194" i="34"/>
  <c r="P3194" i="34"/>
  <c r="Q3194" i="34"/>
  <c r="U3194" i="34"/>
  <c r="A3194" i="34"/>
  <c r="P3196" i="34"/>
  <c r="Q3196" i="34"/>
  <c r="U3196" i="34"/>
  <c r="Z3196" i="34"/>
  <c r="O3196" i="34"/>
  <c r="W3196" i="34"/>
  <c r="A3196" i="34"/>
  <c r="Z3198" i="34"/>
  <c r="O3198" i="34"/>
  <c r="W3198" i="34"/>
  <c r="P3198" i="34"/>
  <c r="Q3198" i="34"/>
  <c r="U3198" i="34"/>
  <c r="A3198" i="34"/>
  <c r="P3200" i="34"/>
  <c r="Q3200" i="34"/>
  <c r="U3200" i="34"/>
  <c r="Z3200" i="34"/>
  <c r="O3200" i="34"/>
  <c r="W3200" i="34"/>
  <c r="A3200" i="34"/>
  <c r="Z3202" i="34"/>
  <c r="O3202" i="34"/>
  <c r="W3202" i="34"/>
  <c r="P3202" i="34"/>
  <c r="Q3202" i="34"/>
  <c r="U3202" i="34"/>
  <c r="A3202" i="34"/>
  <c r="P3204" i="34"/>
  <c r="Q3204" i="34"/>
  <c r="U3204" i="34"/>
  <c r="Z3204" i="34"/>
  <c r="O3204" i="34"/>
  <c r="W3204" i="34"/>
  <c r="A3204" i="34"/>
  <c r="Z3206" i="34"/>
  <c r="O3206" i="34"/>
  <c r="W3206" i="34"/>
  <c r="P3206" i="34"/>
  <c r="Q3206" i="34"/>
  <c r="U3206" i="34"/>
  <c r="A3206" i="34"/>
  <c r="P3208" i="34"/>
  <c r="Q3208" i="34"/>
  <c r="U3208" i="34"/>
  <c r="Z3208" i="34"/>
  <c r="O3208" i="34"/>
  <c r="W3208" i="34"/>
  <c r="A3208" i="34"/>
  <c r="Z3210" i="34"/>
  <c r="O3210" i="34"/>
  <c r="W3210" i="34"/>
  <c r="P3210" i="34"/>
  <c r="Q3210" i="34"/>
  <c r="U3210" i="34"/>
  <c r="A3210" i="34"/>
  <c r="P3212" i="34"/>
  <c r="Q3212" i="34"/>
  <c r="U3212" i="34"/>
  <c r="Z3212" i="34"/>
  <c r="O3212" i="34"/>
  <c r="W3212" i="34"/>
  <c r="A3212" i="34"/>
  <c r="Z3214" i="34"/>
  <c r="O3214" i="34"/>
  <c r="W3214" i="34"/>
  <c r="P3214" i="34"/>
  <c r="Q3214" i="34"/>
  <c r="U3214" i="34"/>
  <c r="A3214" i="34"/>
  <c r="P3216" i="34"/>
  <c r="Q3216" i="34"/>
  <c r="U3216" i="34"/>
  <c r="Z3216" i="34"/>
  <c r="O3216" i="34"/>
  <c r="W3216" i="34"/>
  <c r="A3216" i="34"/>
  <c r="Z3142" i="34"/>
  <c r="O3142" i="34"/>
  <c r="W3142" i="34"/>
  <c r="P3142" i="34"/>
  <c r="Q3142" i="34"/>
  <c r="U3142" i="34"/>
  <c r="A3142" i="34"/>
  <c r="P3144" i="34"/>
  <c r="Q3144" i="34"/>
  <c r="U3144" i="34"/>
  <c r="Z3144" i="34"/>
  <c r="O3144" i="34"/>
  <c r="W3144" i="34"/>
  <c r="A3144" i="34"/>
  <c r="Z3146" i="34"/>
  <c r="O3146" i="34"/>
  <c r="W3146" i="34"/>
  <c r="P3146" i="34"/>
  <c r="Q3146" i="34"/>
  <c r="U3146" i="34"/>
  <c r="A3146" i="34"/>
  <c r="P3148" i="34"/>
  <c r="Q3148" i="34"/>
  <c r="U3148" i="34"/>
  <c r="Z3148" i="34"/>
  <c r="O3148" i="34"/>
  <c r="W3148" i="34"/>
  <c r="A3148" i="34"/>
  <c r="Z3150" i="34"/>
  <c r="O3150" i="34"/>
  <c r="W3150" i="34"/>
  <c r="P3150" i="34"/>
  <c r="Q3150" i="34"/>
  <c r="U3150" i="34"/>
  <c r="A3150" i="34"/>
  <c r="P3152" i="34"/>
  <c r="Q3152" i="34"/>
  <c r="U3152" i="34"/>
  <c r="Z3152" i="34"/>
  <c r="O3152" i="34"/>
  <c r="W3152" i="34"/>
  <c r="A3152" i="34"/>
  <c r="Z3154" i="34"/>
  <c r="O3154" i="34"/>
  <c r="W3154" i="34"/>
  <c r="P3154" i="34"/>
  <c r="Q3154" i="34"/>
  <c r="U3154" i="34"/>
  <c r="A3154" i="34"/>
  <c r="P3156" i="34"/>
  <c r="Q3156" i="34"/>
  <c r="U3156" i="34"/>
  <c r="Z3156" i="34"/>
  <c r="O3156" i="34"/>
  <c r="W3156" i="34"/>
  <c r="A3156" i="34"/>
  <c r="Z3158" i="34"/>
  <c r="O3158" i="34"/>
  <c r="W3158" i="34"/>
  <c r="P3158" i="34"/>
  <c r="Q3158" i="34"/>
  <c r="U3158" i="34"/>
  <c r="A3158" i="34"/>
  <c r="P3160" i="34"/>
  <c r="Q3160" i="34"/>
  <c r="U3160" i="34"/>
  <c r="Z3160" i="34"/>
  <c r="O3160" i="34"/>
  <c r="W3160" i="34"/>
  <c r="A3160" i="34"/>
  <c r="Z3162" i="34"/>
  <c r="O3162" i="34"/>
  <c r="W3162" i="34"/>
  <c r="P3162" i="34"/>
  <c r="Q3162" i="34"/>
  <c r="U3162" i="34"/>
  <c r="A3162" i="34"/>
  <c r="P3164" i="34"/>
  <c r="Q3164" i="34"/>
  <c r="U3164" i="34"/>
  <c r="Z3164" i="34"/>
  <c r="O3164" i="34"/>
  <c r="W3164" i="34"/>
  <c r="A3164" i="34"/>
  <c r="Z3166" i="34"/>
  <c r="O3166" i="34"/>
  <c r="W3166" i="34"/>
  <c r="P3166" i="34"/>
  <c r="Q3166" i="34"/>
  <c r="U3166" i="34"/>
  <c r="A3166" i="34"/>
  <c r="P3168" i="34"/>
  <c r="Q3168" i="34"/>
  <c r="U3168" i="34"/>
  <c r="Z3168" i="34"/>
  <c r="O3168" i="34"/>
  <c r="W3168" i="34"/>
  <c r="A3168" i="34"/>
  <c r="Z3170" i="34"/>
  <c r="O3170" i="34"/>
  <c r="W3170" i="34"/>
  <c r="P3170" i="34"/>
  <c r="Q3170" i="34"/>
  <c r="U3170" i="34"/>
  <c r="A3170" i="34"/>
  <c r="P3172" i="34"/>
  <c r="Q3172" i="34"/>
  <c r="U3172" i="34"/>
  <c r="Z3172" i="34"/>
  <c r="O3172" i="34"/>
  <c r="W3172" i="34"/>
  <c r="A3172" i="34"/>
  <c r="Z3174" i="34"/>
  <c r="O3174" i="34"/>
  <c r="W3174" i="34"/>
  <c r="P3174" i="34"/>
  <c r="Q3174" i="34"/>
  <c r="U3174" i="34"/>
  <c r="A3174" i="34"/>
  <c r="P3176" i="34"/>
  <c r="Q3176" i="34"/>
  <c r="U3176" i="34"/>
  <c r="Z3176" i="34"/>
  <c r="O3176" i="34"/>
  <c r="W3176" i="34"/>
  <c r="A3176" i="34"/>
  <c r="Z3178" i="34"/>
  <c r="O3178" i="34"/>
  <c r="W3178" i="34"/>
  <c r="P3178" i="34"/>
  <c r="Q3178" i="34"/>
  <c r="U3178" i="34"/>
  <c r="A3178" i="34"/>
  <c r="Z3615" i="34"/>
  <c r="O3615" i="34"/>
  <c r="W3615" i="34"/>
  <c r="P3615" i="34"/>
  <c r="Q3615" i="34"/>
  <c r="U3615" i="34"/>
  <c r="A3615" i="34"/>
  <c r="Z3619" i="34"/>
  <c r="O3619" i="34"/>
  <c r="W3619" i="34"/>
  <c r="P3619" i="34"/>
  <c r="Q3619" i="34"/>
  <c r="U3619" i="34"/>
  <c r="A3619" i="34"/>
  <c r="Z3623" i="34"/>
  <c r="O3623" i="34"/>
  <c r="W3623" i="34"/>
  <c r="P3623" i="34"/>
  <c r="Q3623" i="34"/>
  <c r="U3623" i="34"/>
  <c r="A3623" i="34"/>
  <c r="Z3627" i="34"/>
  <c r="O3627" i="34"/>
  <c r="W3627" i="34"/>
  <c r="P3627" i="34"/>
  <c r="Q3627" i="34"/>
  <c r="U3627" i="34"/>
  <c r="A3627" i="34"/>
  <c r="Z3631" i="34"/>
  <c r="O3631" i="34"/>
  <c r="W3631" i="34"/>
  <c r="P3631" i="34"/>
  <c r="Q3631" i="34"/>
  <c r="U3631" i="34"/>
  <c r="A3631" i="34"/>
  <c r="Z3635" i="34"/>
  <c r="O3635" i="34"/>
  <c r="W3635" i="34"/>
  <c r="P3635" i="34"/>
  <c r="Q3635" i="34"/>
  <c r="U3635" i="34"/>
  <c r="A3635" i="34"/>
  <c r="Z3639" i="34"/>
  <c r="O3639" i="34"/>
  <c r="W3639" i="34"/>
  <c r="P3639" i="34"/>
  <c r="Q3639" i="34"/>
  <c r="U3639" i="34"/>
  <c r="A3639" i="34"/>
  <c r="Z3643" i="34"/>
  <c r="O3643" i="34"/>
  <c r="W3643" i="34"/>
  <c r="P3643" i="34"/>
  <c r="Q3643" i="34"/>
  <c r="U3643" i="34"/>
  <c r="A3643" i="34"/>
  <c r="Z3647" i="34"/>
  <c r="O3647" i="34"/>
  <c r="W3647" i="34"/>
  <c r="P3647" i="34"/>
  <c r="Q3647" i="34"/>
  <c r="U3647" i="34"/>
  <c r="A3647" i="34"/>
  <c r="Z3651" i="34"/>
  <c r="O3651" i="34"/>
  <c r="W3651" i="34"/>
  <c r="P3651" i="34"/>
  <c r="Q3651" i="34"/>
  <c r="U3651" i="34"/>
  <c r="A3651" i="34"/>
  <c r="Z3655" i="34"/>
  <c r="O3655" i="34"/>
  <c r="W3655" i="34"/>
  <c r="P3655" i="34"/>
  <c r="Q3655" i="34"/>
  <c r="U3655" i="34"/>
  <c r="A3655" i="34"/>
  <c r="Z3659" i="34"/>
  <c r="O3659" i="34"/>
  <c r="W3659" i="34"/>
  <c r="P3659" i="34"/>
  <c r="Q3659" i="34"/>
  <c r="U3659" i="34"/>
  <c r="A3659" i="34"/>
  <c r="Z3663" i="34"/>
  <c r="O3663" i="34"/>
  <c r="W3663" i="34"/>
  <c r="P3663" i="34"/>
  <c r="Q3663" i="34"/>
  <c r="U3663" i="34"/>
  <c r="A3663" i="34"/>
  <c r="Z3667" i="34"/>
  <c r="O3667" i="34"/>
  <c r="W3667" i="34"/>
  <c r="P3667" i="34"/>
  <c r="Q3667" i="34"/>
  <c r="U3667" i="34"/>
  <c r="A3667" i="34"/>
  <c r="Z3671" i="34"/>
  <c r="O3671" i="34"/>
  <c r="W3671" i="34"/>
  <c r="P3671" i="34"/>
  <c r="Q3671" i="34"/>
  <c r="U3671" i="34"/>
  <c r="A3671" i="34"/>
  <c r="Z3675" i="34"/>
  <c r="O3675" i="34"/>
  <c r="W3675" i="34"/>
  <c r="P3675" i="34"/>
  <c r="Q3675" i="34"/>
  <c r="U3675" i="34"/>
  <c r="A3675" i="34"/>
  <c r="Q3616" i="34"/>
  <c r="U3616" i="34"/>
  <c r="Z3616" i="34"/>
  <c r="O3616" i="34"/>
  <c r="W3616" i="34"/>
  <c r="P3616" i="34"/>
  <c r="A3616" i="34"/>
  <c r="Q3620" i="34"/>
  <c r="U3620" i="34"/>
  <c r="Z3620" i="34"/>
  <c r="O3620" i="34"/>
  <c r="W3620" i="34"/>
  <c r="P3620" i="34"/>
  <c r="A3620" i="34"/>
  <c r="Q3624" i="34"/>
  <c r="U3624" i="34"/>
  <c r="Z3624" i="34"/>
  <c r="O3624" i="34"/>
  <c r="W3624" i="34"/>
  <c r="P3624" i="34"/>
  <c r="A3624" i="34"/>
  <c r="Q3628" i="34"/>
  <c r="U3628" i="34"/>
  <c r="Z3628" i="34"/>
  <c r="O3628" i="34"/>
  <c r="W3628" i="34"/>
  <c r="P3628" i="34"/>
  <c r="A3628" i="34"/>
  <c r="Q3632" i="34"/>
  <c r="U3632" i="34"/>
  <c r="Z3632" i="34"/>
  <c r="O3632" i="34"/>
  <c r="W3632" i="34"/>
  <c r="P3632" i="34"/>
  <c r="A3632" i="34"/>
  <c r="Q3636" i="34"/>
  <c r="U3636" i="34"/>
  <c r="Z3636" i="34"/>
  <c r="O3636" i="34"/>
  <c r="W3636" i="34"/>
  <c r="P3636" i="34"/>
  <c r="A3636" i="34"/>
  <c r="Q3640" i="34"/>
  <c r="U3640" i="34"/>
  <c r="Z3640" i="34"/>
  <c r="O3640" i="34"/>
  <c r="W3640" i="34"/>
  <c r="P3640" i="34"/>
  <c r="A3640" i="34"/>
  <c r="Q3644" i="34"/>
  <c r="U3644" i="34"/>
  <c r="Z3644" i="34"/>
  <c r="O3644" i="34"/>
  <c r="W3644" i="34"/>
  <c r="P3644" i="34"/>
  <c r="A3644" i="34"/>
  <c r="Q3648" i="34"/>
  <c r="U3648" i="34"/>
  <c r="Z3648" i="34"/>
  <c r="O3648" i="34"/>
  <c r="W3648" i="34"/>
  <c r="P3648" i="34"/>
  <c r="A3648" i="34"/>
  <c r="Q3652" i="34"/>
  <c r="U3652" i="34"/>
  <c r="Z3652" i="34"/>
  <c r="O3652" i="34"/>
  <c r="W3652" i="34"/>
  <c r="P3652" i="34"/>
  <c r="A3652" i="34"/>
  <c r="Q3656" i="34"/>
  <c r="U3656" i="34"/>
  <c r="Z3656" i="34"/>
  <c r="O3656" i="34"/>
  <c r="W3656" i="34"/>
  <c r="P3656" i="34"/>
  <c r="A3656" i="34"/>
  <c r="Q3660" i="34"/>
  <c r="U3660" i="34"/>
  <c r="Z3660" i="34"/>
  <c r="O3660" i="34"/>
  <c r="W3660" i="34"/>
  <c r="P3660" i="34"/>
  <c r="A3660" i="34"/>
  <c r="Q3664" i="34"/>
  <c r="U3664" i="34"/>
  <c r="Z3664" i="34"/>
  <c r="O3664" i="34"/>
  <c r="W3664" i="34"/>
  <c r="P3664" i="34"/>
  <c r="A3664" i="34"/>
  <c r="Q3668" i="34"/>
  <c r="U3668" i="34"/>
  <c r="Z3668" i="34"/>
  <c r="O3668" i="34"/>
  <c r="W3668" i="34"/>
  <c r="P3668" i="34"/>
  <c r="A3668" i="34"/>
  <c r="Q3672" i="34"/>
  <c r="U3672" i="34"/>
  <c r="Z3672" i="34"/>
  <c r="O3672" i="34"/>
  <c r="W3672" i="34"/>
  <c r="P3672" i="34"/>
  <c r="A3672" i="34"/>
  <c r="Q3676" i="34"/>
  <c r="U3676" i="34"/>
  <c r="Z3676" i="34"/>
  <c r="O3676" i="34"/>
  <c r="W3676" i="34"/>
  <c r="P3676" i="34"/>
  <c r="A3676" i="34"/>
  <c r="Q3079" i="34"/>
  <c r="U3079" i="34"/>
  <c r="Z3079" i="34"/>
  <c r="O3079" i="34"/>
  <c r="W3079" i="34"/>
  <c r="P3079" i="34"/>
  <c r="A3079" i="34"/>
  <c r="O3081" i="34"/>
  <c r="W3081" i="34"/>
  <c r="P3081" i="34"/>
  <c r="Q3081" i="34"/>
  <c r="U3081" i="34"/>
  <c r="Z3081" i="34"/>
  <c r="A3081" i="34"/>
  <c r="Q3083" i="34"/>
  <c r="U3083" i="34"/>
  <c r="Z3083" i="34"/>
  <c r="O3083" i="34"/>
  <c r="W3083" i="34"/>
  <c r="P3083" i="34"/>
  <c r="A3083" i="34"/>
  <c r="O3085" i="34"/>
  <c r="W3085" i="34"/>
  <c r="P3085" i="34"/>
  <c r="Q3085" i="34"/>
  <c r="U3085" i="34"/>
  <c r="Z3085" i="34"/>
  <c r="A3085" i="34"/>
  <c r="Q3087" i="34"/>
  <c r="U3087" i="34"/>
  <c r="Z3087" i="34"/>
  <c r="O3087" i="34"/>
  <c r="W3087" i="34"/>
  <c r="P3087" i="34"/>
  <c r="A3087" i="34"/>
  <c r="O3089" i="34"/>
  <c r="W3089" i="34"/>
  <c r="P3089" i="34"/>
  <c r="Q3089" i="34"/>
  <c r="U3089" i="34"/>
  <c r="Z3089" i="34"/>
  <c r="A3089" i="34"/>
  <c r="Q3091" i="34"/>
  <c r="U3091" i="34"/>
  <c r="Z3091" i="34"/>
  <c r="O3091" i="34"/>
  <c r="W3091" i="34"/>
  <c r="P3091" i="34"/>
  <c r="A3091" i="34"/>
  <c r="O3093" i="34"/>
  <c r="W3093" i="34"/>
  <c r="P3093" i="34"/>
  <c r="Q3093" i="34"/>
  <c r="U3093" i="34"/>
  <c r="Z3093" i="34"/>
  <c r="A3093" i="34"/>
  <c r="Q3095" i="34"/>
  <c r="U3095" i="34"/>
  <c r="Z3095" i="34"/>
  <c r="O3095" i="34"/>
  <c r="W3095" i="34"/>
  <c r="P3095" i="34"/>
  <c r="A3095" i="34"/>
  <c r="O3097" i="34"/>
  <c r="W3097" i="34"/>
  <c r="P3097" i="34"/>
  <c r="Q3097" i="34"/>
  <c r="U3097" i="34"/>
  <c r="Z3097" i="34"/>
  <c r="A3097" i="34"/>
  <c r="Q3099" i="34"/>
  <c r="U3099" i="34"/>
  <c r="Z3099" i="34"/>
  <c r="O3099" i="34"/>
  <c r="W3099" i="34"/>
  <c r="P3099" i="34"/>
  <c r="A3099" i="34"/>
  <c r="O3101" i="34"/>
  <c r="W3101" i="34"/>
  <c r="P3101" i="34"/>
  <c r="Q3101" i="34"/>
  <c r="U3101" i="34"/>
  <c r="Z3101" i="34"/>
  <c r="A3101" i="34"/>
  <c r="P3048" i="34"/>
  <c r="Q3048" i="34"/>
  <c r="U3048" i="34"/>
  <c r="Z3048" i="34"/>
  <c r="O3048" i="34"/>
  <c r="W3048" i="34"/>
  <c r="A3048" i="34"/>
  <c r="Z3050" i="34"/>
  <c r="O3050" i="34"/>
  <c r="W3050" i="34"/>
  <c r="P3050" i="34"/>
  <c r="Q3050" i="34"/>
  <c r="U3050" i="34"/>
  <c r="A3050" i="34"/>
  <c r="P3052" i="34"/>
  <c r="Q3052" i="34"/>
  <c r="U3052" i="34"/>
  <c r="Z3052" i="34"/>
  <c r="O3052" i="34"/>
  <c r="W3052" i="34"/>
  <c r="A3052" i="34"/>
  <c r="Z3054" i="34"/>
  <c r="O3054" i="34"/>
  <c r="W3054" i="34"/>
  <c r="P3054" i="34"/>
  <c r="Q3054" i="34"/>
  <c r="U3054" i="34"/>
  <c r="A3054" i="34"/>
  <c r="P3056" i="34"/>
  <c r="Q3056" i="34"/>
  <c r="U3056" i="34"/>
  <c r="Z3056" i="34"/>
  <c r="O3056" i="34"/>
  <c r="W3056" i="34"/>
  <c r="A3056" i="34"/>
  <c r="Z3058" i="34"/>
  <c r="O3058" i="34"/>
  <c r="W3058" i="34"/>
  <c r="P3058" i="34"/>
  <c r="Q3058" i="34"/>
  <c r="U3058" i="34"/>
  <c r="A3058" i="34"/>
  <c r="P3060" i="34"/>
  <c r="Q3060" i="34"/>
  <c r="U3060" i="34"/>
  <c r="Z3060" i="34"/>
  <c r="O3060" i="34"/>
  <c r="W3060" i="34"/>
  <c r="A3060" i="34"/>
  <c r="Z3062" i="34"/>
  <c r="O3062" i="34"/>
  <c r="W3062" i="34"/>
  <c r="P3062" i="34"/>
  <c r="Q3062" i="34"/>
  <c r="U3062" i="34"/>
  <c r="A3062" i="34"/>
  <c r="P3064" i="34"/>
  <c r="Q3064" i="34"/>
  <c r="U3064" i="34"/>
  <c r="Z3064" i="34"/>
  <c r="O3064" i="34"/>
  <c r="W3064" i="34"/>
  <c r="A3064" i="34"/>
  <c r="Z3066" i="34"/>
  <c r="O3066" i="34"/>
  <c r="W3066" i="34"/>
  <c r="P3066" i="34"/>
  <c r="Q3066" i="34"/>
  <c r="U3066" i="34"/>
  <c r="A3066" i="34"/>
  <c r="P3068" i="34"/>
  <c r="Q3068" i="34"/>
  <c r="U3068" i="34"/>
  <c r="Z3068" i="34"/>
  <c r="O3068" i="34"/>
  <c r="W3068" i="34"/>
  <c r="A3068" i="34"/>
  <c r="Z3070" i="34"/>
  <c r="O3070" i="34"/>
  <c r="W3070" i="34"/>
  <c r="P3070" i="34"/>
  <c r="Q3070" i="34"/>
  <c r="U3070" i="34"/>
  <c r="A3070" i="34"/>
  <c r="P3072" i="34"/>
  <c r="Q3072" i="34"/>
  <c r="U3072" i="34"/>
  <c r="Z3072" i="34"/>
  <c r="O3072" i="34"/>
  <c r="W3072" i="34"/>
  <c r="A3072" i="34"/>
  <c r="Z3074" i="34"/>
  <c r="O3074" i="34"/>
  <c r="W3074" i="34"/>
  <c r="P3074" i="34"/>
  <c r="Q3074" i="34"/>
  <c r="U3074" i="34"/>
  <c r="A3074" i="34"/>
  <c r="P3076" i="34"/>
  <c r="Q3076" i="34"/>
  <c r="U3076" i="34"/>
  <c r="Z3076" i="34"/>
  <c r="O3076" i="34"/>
  <c r="W3076" i="34"/>
  <c r="A3076" i="34"/>
  <c r="Q3103" i="34"/>
  <c r="U3103" i="34"/>
  <c r="Z3103" i="34"/>
  <c r="O3103" i="34"/>
  <c r="W3103" i="34"/>
  <c r="P3103" i="34"/>
  <c r="A3103" i="34"/>
  <c r="O3105" i="34"/>
  <c r="W3105" i="34"/>
  <c r="P3105" i="34"/>
  <c r="Q3105" i="34"/>
  <c r="U3105" i="34"/>
  <c r="Z3105" i="34"/>
  <c r="A3105" i="34"/>
  <c r="Q3107" i="34"/>
  <c r="U3107" i="34"/>
  <c r="Z3107" i="34"/>
  <c r="O3107" i="34"/>
  <c r="W3107" i="34"/>
  <c r="P3107" i="34"/>
  <c r="A3107" i="34"/>
  <c r="O3109" i="34"/>
  <c r="W3109" i="34"/>
  <c r="P3109" i="34"/>
  <c r="Q3109" i="34"/>
  <c r="U3109" i="34"/>
  <c r="Z3109" i="34"/>
  <c r="A3109" i="34"/>
  <c r="Q3111" i="34"/>
  <c r="U3111" i="34"/>
  <c r="Z3111" i="34"/>
  <c r="O3111" i="34"/>
  <c r="W3111" i="34"/>
  <c r="P3111" i="34"/>
  <c r="A3111" i="34"/>
  <c r="O3113" i="34"/>
  <c r="W3113" i="34"/>
  <c r="P3113" i="34"/>
  <c r="Q3113" i="34"/>
  <c r="U3113" i="34"/>
  <c r="Z3113" i="34"/>
  <c r="A3113" i="34"/>
  <c r="Q3115" i="34"/>
  <c r="U3115" i="34"/>
  <c r="Z3115" i="34"/>
  <c r="O3115" i="34"/>
  <c r="W3115" i="34"/>
  <c r="P3115" i="34"/>
  <c r="A3115" i="34"/>
  <c r="O3117" i="34"/>
  <c r="W3117" i="34"/>
  <c r="P3117" i="34"/>
  <c r="Q3117" i="34"/>
  <c r="U3117" i="34"/>
  <c r="Z3117" i="34"/>
  <c r="A3117" i="34"/>
  <c r="Q3119" i="34"/>
  <c r="U3119" i="34"/>
  <c r="Z3119" i="34"/>
  <c r="O3119" i="34"/>
  <c r="W3119" i="34"/>
  <c r="P3119" i="34"/>
  <c r="A3119" i="34"/>
  <c r="O3121" i="34"/>
  <c r="W3121" i="34"/>
  <c r="P3121" i="34"/>
  <c r="Q3121" i="34"/>
  <c r="U3121" i="34"/>
  <c r="Z3121" i="34"/>
  <c r="A3121" i="34"/>
  <c r="Q3123" i="34"/>
  <c r="U3123" i="34"/>
  <c r="Z3123" i="34"/>
  <c r="O3123" i="34"/>
  <c r="W3123" i="34"/>
  <c r="P3123" i="34"/>
  <c r="A3123" i="34"/>
  <c r="O3125" i="34"/>
  <c r="W3125" i="34"/>
  <c r="P3125" i="34"/>
  <c r="Q3125" i="34"/>
  <c r="U3125" i="34"/>
  <c r="Z3125" i="34"/>
  <c r="A3125" i="34"/>
  <c r="Q3127" i="34"/>
  <c r="U3127" i="34"/>
  <c r="Z3127" i="34"/>
  <c r="O3127" i="34"/>
  <c r="W3127" i="34"/>
  <c r="P3127" i="34"/>
  <c r="A3127" i="34"/>
  <c r="O3129" i="34"/>
  <c r="W3129" i="34"/>
  <c r="P3129" i="34"/>
  <c r="Q3129" i="34"/>
  <c r="U3129" i="34"/>
  <c r="Z3129" i="34"/>
  <c r="A3129" i="34"/>
  <c r="Q3131" i="34"/>
  <c r="U3131" i="34"/>
  <c r="Z3131" i="34"/>
  <c r="O3131" i="34"/>
  <c r="W3131" i="34"/>
  <c r="P3131" i="34"/>
  <c r="A3131" i="34"/>
  <c r="O3133" i="34"/>
  <c r="W3133" i="34"/>
  <c r="P3133" i="34"/>
  <c r="Q3133" i="34"/>
  <c r="U3133" i="34"/>
  <c r="Z3133" i="34"/>
  <c r="A3133" i="34"/>
  <c r="Q3135" i="34"/>
  <c r="U3135" i="34"/>
  <c r="Z3135" i="34"/>
  <c r="O3135" i="34"/>
  <c r="W3135" i="34"/>
  <c r="P3135" i="34"/>
  <c r="A3135" i="34"/>
  <c r="O3137" i="34"/>
  <c r="W3137" i="34"/>
  <c r="P3137" i="34"/>
  <c r="Q3137" i="34"/>
  <c r="U3137" i="34"/>
  <c r="Z3137" i="34"/>
  <c r="A3137" i="34"/>
  <c r="Q3139" i="34"/>
  <c r="U3139" i="34"/>
  <c r="Z3139" i="34"/>
  <c r="O3139" i="34"/>
  <c r="W3139" i="34"/>
  <c r="P3139" i="34"/>
  <c r="A3139" i="34"/>
  <c r="Q3179" i="34"/>
  <c r="U3179" i="34"/>
  <c r="Z3179" i="34"/>
  <c r="O3179" i="34"/>
  <c r="W3179" i="34"/>
  <c r="P3179" i="34"/>
  <c r="A3179" i="34"/>
  <c r="O3181" i="34"/>
  <c r="W3181" i="34"/>
  <c r="P3181" i="34"/>
  <c r="Q3181" i="34"/>
  <c r="U3181" i="34"/>
  <c r="Z3181" i="34"/>
  <c r="A3181" i="34"/>
  <c r="Q3183" i="34"/>
  <c r="U3183" i="34"/>
  <c r="Z3183" i="34"/>
  <c r="O3183" i="34"/>
  <c r="W3183" i="34"/>
  <c r="P3183" i="34"/>
  <c r="A3183" i="34"/>
  <c r="O3185" i="34"/>
  <c r="W3185" i="34"/>
  <c r="P3185" i="34"/>
  <c r="Q3185" i="34"/>
  <c r="U3185" i="34"/>
  <c r="Z3185" i="34"/>
  <c r="A3185" i="34"/>
  <c r="Q3187" i="34"/>
  <c r="U3187" i="34"/>
  <c r="Z3187" i="34"/>
  <c r="O3187" i="34"/>
  <c r="W3187" i="34"/>
  <c r="P3187" i="34"/>
  <c r="A3187" i="34"/>
  <c r="O3189" i="34"/>
  <c r="W3189" i="34"/>
  <c r="P3189" i="34"/>
  <c r="Q3189" i="34"/>
  <c r="U3189" i="34"/>
  <c r="Z3189" i="34"/>
  <c r="A3189" i="34"/>
  <c r="Q3191" i="34"/>
  <c r="U3191" i="34"/>
  <c r="Z3191" i="34"/>
  <c r="O3191" i="34"/>
  <c r="W3191" i="34"/>
  <c r="P3191" i="34"/>
  <c r="A3191" i="34"/>
  <c r="O3193" i="34"/>
  <c r="W3193" i="34"/>
  <c r="P3193" i="34"/>
  <c r="Q3193" i="34"/>
  <c r="U3193" i="34"/>
  <c r="Z3193" i="34"/>
  <c r="A3193" i="34"/>
  <c r="Q3195" i="34"/>
  <c r="U3195" i="34"/>
  <c r="Z3195" i="34"/>
  <c r="O3195" i="34"/>
  <c r="W3195" i="34"/>
  <c r="P3195" i="34"/>
  <c r="A3195" i="34"/>
  <c r="O3197" i="34"/>
  <c r="W3197" i="34"/>
  <c r="P3197" i="34"/>
  <c r="Q3197" i="34"/>
  <c r="U3197" i="34"/>
  <c r="Z3197" i="34"/>
  <c r="A3197" i="34"/>
  <c r="Q3199" i="34"/>
  <c r="U3199" i="34"/>
  <c r="Z3199" i="34"/>
  <c r="O3199" i="34"/>
  <c r="W3199" i="34"/>
  <c r="P3199" i="34"/>
  <c r="A3199" i="34"/>
  <c r="O3201" i="34"/>
  <c r="W3201" i="34"/>
  <c r="P3201" i="34"/>
  <c r="Q3201" i="34"/>
  <c r="U3201" i="34"/>
  <c r="Z3201" i="34"/>
  <c r="A3201" i="34"/>
  <c r="Q3203" i="34"/>
  <c r="U3203" i="34"/>
  <c r="Z3203" i="34"/>
  <c r="O3203" i="34"/>
  <c r="W3203" i="34"/>
  <c r="P3203" i="34"/>
  <c r="A3203" i="34"/>
  <c r="O3205" i="34"/>
  <c r="W3205" i="34"/>
  <c r="P3205" i="34"/>
  <c r="Q3205" i="34"/>
  <c r="U3205" i="34"/>
  <c r="Z3205" i="34"/>
  <c r="A3205" i="34"/>
  <c r="Q3207" i="34"/>
  <c r="U3207" i="34"/>
  <c r="Z3207" i="34"/>
  <c r="O3207" i="34"/>
  <c r="W3207" i="34"/>
  <c r="P3207" i="34"/>
  <c r="A3207" i="34"/>
  <c r="O3209" i="34"/>
  <c r="W3209" i="34"/>
  <c r="P3209" i="34"/>
  <c r="Q3209" i="34"/>
  <c r="U3209" i="34"/>
  <c r="Z3209" i="34"/>
  <c r="A3209" i="34"/>
  <c r="Q3211" i="34"/>
  <c r="U3211" i="34"/>
  <c r="Z3211" i="34"/>
  <c r="O3211" i="34"/>
  <c r="W3211" i="34"/>
  <c r="P3211" i="34"/>
  <c r="A3211" i="34"/>
  <c r="O3213" i="34"/>
  <c r="W3213" i="34"/>
  <c r="P3213" i="34"/>
  <c r="Q3213" i="34"/>
  <c r="U3213" i="34"/>
  <c r="Z3213" i="34"/>
  <c r="A3213" i="34"/>
  <c r="Q3215" i="34"/>
  <c r="U3215" i="34"/>
  <c r="Z3215" i="34"/>
  <c r="O3215" i="34"/>
  <c r="W3215" i="34"/>
  <c r="P3215" i="34"/>
  <c r="A3215" i="34"/>
  <c r="O3141" i="34"/>
  <c r="W3141" i="34"/>
  <c r="P3141" i="34"/>
  <c r="Q3141" i="34"/>
  <c r="U3141" i="34"/>
  <c r="Z3141" i="34"/>
  <c r="A3141" i="34"/>
  <c r="Q3143" i="34"/>
  <c r="U3143" i="34"/>
  <c r="Z3143" i="34"/>
  <c r="O3143" i="34"/>
  <c r="W3143" i="34"/>
  <c r="P3143" i="34"/>
  <c r="A3143" i="34"/>
  <c r="O3145" i="34"/>
  <c r="W3145" i="34"/>
  <c r="P3145" i="34"/>
  <c r="Q3145" i="34"/>
  <c r="U3145" i="34"/>
  <c r="Z3145" i="34"/>
  <c r="A3145" i="34"/>
  <c r="Q3147" i="34"/>
  <c r="U3147" i="34"/>
  <c r="Z3147" i="34"/>
  <c r="O3147" i="34"/>
  <c r="W3147" i="34"/>
  <c r="P3147" i="34"/>
  <c r="A3147" i="34"/>
  <c r="O3149" i="34"/>
  <c r="W3149" i="34"/>
  <c r="P3149" i="34"/>
  <c r="Q3149" i="34"/>
  <c r="U3149" i="34"/>
  <c r="Z3149" i="34"/>
  <c r="A3149" i="34"/>
  <c r="Q3151" i="34"/>
  <c r="U3151" i="34"/>
  <c r="Z3151" i="34"/>
  <c r="O3151" i="34"/>
  <c r="W3151" i="34"/>
  <c r="P3151" i="34"/>
  <c r="A3151" i="34"/>
  <c r="O3153" i="34"/>
  <c r="W3153" i="34"/>
  <c r="P3153" i="34"/>
  <c r="Q3153" i="34"/>
  <c r="U3153" i="34"/>
  <c r="Z3153" i="34"/>
  <c r="A3153" i="34"/>
  <c r="Q3155" i="34"/>
  <c r="U3155" i="34"/>
  <c r="Z3155" i="34"/>
  <c r="O3155" i="34"/>
  <c r="W3155" i="34"/>
  <c r="P3155" i="34"/>
  <c r="A3155" i="34"/>
  <c r="O3157" i="34"/>
  <c r="W3157" i="34"/>
  <c r="P3157" i="34"/>
  <c r="Q3157" i="34"/>
  <c r="U3157" i="34"/>
  <c r="Z3157" i="34"/>
  <c r="A3157" i="34"/>
  <c r="Q3159" i="34"/>
  <c r="U3159" i="34"/>
  <c r="Z3159" i="34"/>
  <c r="O3159" i="34"/>
  <c r="W3159" i="34"/>
  <c r="P3159" i="34"/>
  <c r="A3159" i="34"/>
  <c r="O3161" i="34"/>
  <c r="W3161" i="34"/>
  <c r="P3161" i="34"/>
  <c r="Q3161" i="34"/>
  <c r="U3161" i="34"/>
  <c r="Z3161" i="34"/>
  <c r="A3161" i="34"/>
  <c r="Q3163" i="34"/>
  <c r="U3163" i="34"/>
  <c r="Z3163" i="34"/>
  <c r="O3163" i="34"/>
  <c r="W3163" i="34"/>
  <c r="P3163" i="34"/>
  <c r="A3163" i="34"/>
  <c r="O3165" i="34"/>
  <c r="W3165" i="34"/>
  <c r="P3165" i="34"/>
  <c r="Q3165" i="34"/>
  <c r="U3165" i="34"/>
  <c r="Z3165" i="34"/>
  <c r="A3165" i="34"/>
  <c r="Q3167" i="34"/>
  <c r="U3167" i="34"/>
  <c r="Z3167" i="34"/>
  <c r="O3167" i="34"/>
  <c r="W3167" i="34"/>
  <c r="P3167" i="34"/>
  <c r="A3167" i="34"/>
  <c r="O3169" i="34"/>
  <c r="W3169" i="34"/>
  <c r="P3169" i="34"/>
  <c r="Q3169" i="34"/>
  <c r="U3169" i="34"/>
  <c r="Z3169" i="34"/>
  <c r="A3169" i="34"/>
  <c r="Q3171" i="34"/>
  <c r="U3171" i="34"/>
  <c r="Z3171" i="34"/>
  <c r="O3171" i="34"/>
  <c r="W3171" i="34"/>
  <c r="P3171" i="34"/>
  <c r="A3171" i="34"/>
  <c r="O3173" i="34"/>
  <c r="W3173" i="34"/>
  <c r="P3173" i="34"/>
  <c r="Q3173" i="34"/>
  <c r="U3173" i="34"/>
  <c r="Z3173" i="34"/>
  <c r="A3173" i="34"/>
  <c r="Q3175" i="34"/>
  <c r="U3175" i="34"/>
  <c r="Z3175" i="34"/>
  <c r="O3175" i="34"/>
  <c r="W3175" i="34"/>
  <c r="P3175" i="34"/>
  <c r="A3175" i="34"/>
  <c r="O3177" i="34"/>
  <c r="W3177" i="34"/>
  <c r="P3177" i="34"/>
  <c r="Q3177" i="34"/>
  <c r="U3177" i="34"/>
  <c r="Z3177" i="34"/>
  <c r="A3177" i="34"/>
  <c r="P3613" i="34"/>
  <c r="Q3613" i="34"/>
  <c r="U3613" i="34"/>
  <c r="Z3613" i="34"/>
  <c r="O3613" i="34"/>
  <c r="W3613" i="34"/>
  <c r="A3613" i="34"/>
  <c r="P3617" i="34"/>
  <c r="Q3617" i="34"/>
  <c r="U3617" i="34"/>
  <c r="Z3617" i="34"/>
  <c r="O3617" i="34"/>
  <c r="W3617" i="34"/>
  <c r="A3617" i="34"/>
  <c r="P3621" i="34"/>
  <c r="Q3621" i="34"/>
  <c r="U3621" i="34"/>
  <c r="Z3621" i="34"/>
  <c r="O3621" i="34"/>
  <c r="W3621" i="34"/>
  <c r="A3621" i="34"/>
  <c r="P3625" i="34"/>
  <c r="Q3625" i="34"/>
  <c r="U3625" i="34"/>
  <c r="Z3625" i="34"/>
  <c r="O3625" i="34"/>
  <c r="W3625" i="34"/>
  <c r="A3625" i="34"/>
  <c r="P3629" i="34"/>
  <c r="Q3629" i="34"/>
  <c r="U3629" i="34"/>
  <c r="Z3629" i="34"/>
  <c r="O3629" i="34"/>
  <c r="W3629" i="34"/>
  <c r="A3629" i="34"/>
  <c r="P3633" i="34"/>
  <c r="Q3633" i="34"/>
  <c r="U3633" i="34"/>
  <c r="Z3633" i="34"/>
  <c r="O3633" i="34"/>
  <c r="W3633" i="34"/>
  <c r="A3633" i="34"/>
  <c r="P3637" i="34"/>
  <c r="Q3637" i="34"/>
  <c r="U3637" i="34"/>
  <c r="Z3637" i="34"/>
  <c r="O3637" i="34"/>
  <c r="W3637" i="34"/>
  <c r="A3637" i="34"/>
  <c r="P3641" i="34"/>
  <c r="Q3641" i="34"/>
  <c r="U3641" i="34"/>
  <c r="Z3641" i="34"/>
  <c r="O3641" i="34"/>
  <c r="W3641" i="34"/>
  <c r="A3641" i="34"/>
  <c r="P3645" i="34"/>
  <c r="Q3645" i="34"/>
  <c r="U3645" i="34"/>
  <c r="Z3645" i="34"/>
  <c r="O3645" i="34"/>
  <c r="W3645" i="34"/>
  <c r="A3645" i="34"/>
  <c r="P3649" i="34"/>
  <c r="Q3649" i="34"/>
  <c r="U3649" i="34"/>
  <c r="Z3649" i="34"/>
  <c r="O3649" i="34"/>
  <c r="W3649" i="34"/>
  <c r="A3649" i="34"/>
  <c r="P3653" i="34"/>
  <c r="Q3653" i="34"/>
  <c r="U3653" i="34"/>
  <c r="Z3653" i="34"/>
  <c r="O3653" i="34"/>
  <c r="W3653" i="34"/>
  <c r="A3653" i="34"/>
  <c r="P3657" i="34"/>
  <c r="Q3657" i="34"/>
  <c r="U3657" i="34"/>
  <c r="Z3657" i="34"/>
  <c r="O3657" i="34"/>
  <c r="W3657" i="34"/>
  <c r="A3657" i="34"/>
  <c r="P3661" i="34"/>
  <c r="Q3661" i="34"/>
  <c r="U3661" i="34"/>
  <c r="Z3661" i="34"/>
  <c r="O3661" i="34"/>
  <c r="W3661" i="34"/>
  <c r="A3661" i="34"/>
  <c r="P3665" i="34"/>
  <c r="Q3665" i="34"/>
  <c r="U3665" i="34"/>
  <c r="Z3665" i="34"/>
  <c r="O3665" i="34"/>
  <c r="W3665" i="34"/>
  <c r="A3665" i="34"/>
  <c r="P3669" i="34"/>
  <c r="Q3669" i="34"/>
  <c r="U3669" i="34"/>
  <c r="Z3669" i="34"/>
  <c r="O3669" i="34"/>
  <c r="W3669" i="34"/>
  <c r="A3669" i="34"/>
  <c r="P3673" i="34"/>
  <c r="Q3673" i="34"/>
  <c r="U3673" i="34"/>
  <c r="Z3673" i="34"/>
  <c r="O3673" i="34"/>
  <c r="W3673" i="34"/>
  <c r="A3673" i="34"/>
  <c r="P3677" i="34"/>
  <c r="Q3677" i="34"/>
  <c r="U3677" i="34"/>
  <c r="Z3677" i="34"/>
  <c r="O3677" i="34"/>
  <c r="W3677" i="34"/>
  <c r="A3677" i="34"/>
  <c r="O3614" i="34"/>
  <c r="W3614" i="34"/>
  <c r="P3614" i="34"/>
  <c r="Q3614" i="34"/>
  <c r="U3614" i="34"/>
  <c r="Z3614" i="34"/>
  <c r="A3614" i="34"/>
  <c r="O3618" i="34"/>
  <c r="W3618" i="34"/>
  <c r="P3618" i="34"/>
  <c r="Q3618" i="34"/>
  <c r="U3618" i="34"/>
  <c r="Z3618" i="34"/>
  <c r="A3618" i="34"/>
  <c r="O3622" i="34"/>
  <c r="W3622" i="34"/>
  <c r="P3622" i="34"/>
  <c r="Q3622" i="34"/>
  <c r="U3622" i="34"/>
  <c r="Z3622" i="34"/>
  <c r="A3622" i="34"/>
  <c r="O3626" i="34"/>
  <c r="W3626" i="34"/>
  <c r="P3626" i="34"/>
  <c r="Q3626" i="34"/>
  <c r="U3626" i="34"/>
  <c r="Z3626" i="34"/>
  <c r="A3626" i="34"/>
  <c r="O3630" i="34"/>
  <c r="W3630" i="34"/>
  <c r="P3630" i="34"/>
  <c r="Q3630" i="34"/>
  <c r="U3630" i="34"/>
  <c r="Z3630" i="34"/>
  <c r="A3630" i="34"/>
  <c r="O3634" i="34"/>
  <c r="W3634" i="34"/>
  <c r="P3634" i="34"/>
  <c r="Q3634" i="34"/>
  <c r="U3634" i="34"/>
  <c r="Z3634" i="34"/>
  <c r="A3634" i="34"/>
  <c r="O3638" i="34"/>
  <c r="W3638" i="34"/>
  <c r="P3638" i="34"/>
  <c r="Q3638" i="34"/>
  <c r="U3638" i="34"/>
  <c r="Z3638" i="34"/>
  <c r="A3638" i="34"/>
  <c r="O3642" i="34"/>
  <c r="W3642" i="34"/>
  <c r="P3642" i="34"/>
  <c r="Q3642" i="34"/>
  <c r="U3642" i="34"/>
  <c r="Z3642" i="34"/>
  <c r="A3642" i="34"/>
  <c r="O3646" i="34"/>
  <c r="W3646" i="34"/>
  <c r="P3646" i="34"/>
  <c r="Q3646" i="34"/>
  <c r="U3646" i="34"/>
  <c r="Z3646" i="34"/>
  <c r="A3646" i="34"/>
  <c r="O3650" i="34"/>
  <c r="W3650" i="34"/>
  <c r="P3650" i="34"/>
  <c r="Q3650" i="34"/>
  <c r="U3650" i="34"/>
  <c r="Z3650" i="34"/>
  <c r="A3650" i="34"/>
  <c r="O3654" i="34"/>
  <c r="W3654" i="34"/>
  <c r="P3654" i="34"/>
  <c r="Q3654" i="34"/>
  <c r="U3654" i="34"/>
  <c r="Z3654" i="34"/>
  <c r="A3654" i="34"/>
  <c r="O3658" i="34"/>
  <c r="W3658" i="34"/>
  <c r="P3658" i="34"/>
  <c r="Q3658" i="34"/>
  <c r="U3658" i="34"/>
  <c r="Z3658" i="34"/>
  <c r="A3658" i="34"/>
  <c r="O3662" i="34"/>
  <c r="W3662" i="34"/>
  <c r="P3662" i="34"/>
  <c r="Q3662" i="34"/>
  <c r="U3662" i="34"/>
  <c r="Z3662" i="34"/>
  <c r="A3662" i="34"/>
  <c r="O3666" i="34"/>
  <c r="W3666" i="34"/>
  <c r="P3666" i="34"/>
  <c r="Q3666" i="34"/>
  <c r="U3666" i="34"/>
  <c r="Z3666" i="34"/>
  <c r="A3666" i="34"/>
  <c r="O3670" i="34"/>
  <c r="W3670" i="34"/>
  <c r="P3670" i="34"/>
  <c r="Q3670" i="34"/>
  <c r="U3670" i="34"/>
  <c r="Z3670" i="34"/>
  <c r="A3670" i="34"/>
  <c r="O3674" i="34"/>
  <c r="W3674" i="34"/>
  <c r="P3674" i="34"/>
  <c r="Q3674" i="34"/>
  <c r="U3674" i="34"/>
  <c r="Z3674" i="34"/>
  <c r="A3674" i="34"/>
  <c r="O3678" i="34"/>
  <c r="W3678" i="34"/>
  <c r="P3678" i="34"/>
  <c r="Q3678" i="34"/>
  <c r="U3678" i="34"/>
  <c r="Z3678" i="34"/>
  <c r="A3678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041" i="34" l="1"/>
  <c r="W3041" i="34"/>
  <c r="P3041" i="34"/>
  <c r="Q3041" i="34"/>
  <c r="U3041" i="34"/>
  <c r="Z3041" i="34"/>
  <c r="A3041" i="34"/>
  <c r="Q3043" i="34"/>
  <c r="U3043" i="34"/>
  <c r="Z3043" i="34"/>
  <c r="O3043" i="34"/>
  <c r="W3043" i="34"/>
  <c r="P3043" i="34"/>
  <c r="A3043" i="34"/>
  <c r="O3045" i="34"/>
  <c r="W3045" i="34"/>
  <c r="P3045" i="34"/>
  <c r="Q3045" i="34"/>
  <c r="U3045" i="34"/>
  <c r="Z3045" i="34"/>
  <c r="A3045" i="34"/>
  <c r="Q3047" i="34"/>
  <c r="U3047" i="34"/>
  <c r="Z3047" i="34"/>
  <c r="O3047" i="34"/>
  <c r="W3047" i="34"/>
  <c r="P3047" i="34"/>
  <c r="A3047" i="34"/>
  <c r="Q3031" i="34"/>
  <c r="U3031" i="34"/>
  <c r="Z3031" i="34"/>
  <c r="O3031" i="34"/>
  <c r="W3031" i="34"/>
  <c r="P3031" i="34"/>
  <c r="A3031" i="34"/>
  <c r="O3033" i="34"/>
  <c r="W3033" i="34"/>
  <c r="P3033" i="34"/>
  <c r="Q3033" i="34"/>
  <c r="U3033" i="34"/>
  <c r="Z3033" i="34"/>
  <c r="A3033" i="34"/>
  <c r="Q3035" i="34"/>
  <c r="U3035" i="34"/>
  <c r="Z3035" i="34"/>
  <c r="O3035" i="34"/>
  <c r="W3035" i="34"/>
  <c r="P3035" i="34"/>
  <c r="A3035" i="34"/>
  <c r="O3037" i="34"/>
  <c r="W3037" i="34"/>
  <c r="P3037" i="34"/>
  <c r="Q3037" i="34"/>
  <c r="U3037" i="34"/>
  <c r="Z3037" i="34"/>
  <c r="A3037" i="34"/>
  <c r="Q3039" i="34"/>
  <c r="U3039" i="34"/>
  <c r="Z3039" i="34"/>
  <c r="O3039" i="34"/>
  <c r="W3039" i="34"/>
  <c r="P3039" i="34"/>
  <c r="A3039" i="34"/>
  <c r="Z3042" i="34"/>
  <c r="O3042" i="34"/>
  <c r="W3042" i="34"/>
  <c r="P3042" i="34"/>
  <c r="Q3042" i="34"/>
  <c r="U3042" i="34"/>
  <c r="A3042" i="34"/>
  <c r="P3044" i="34"/>
  <c r="Q3044" i="34"/>
  <c r="U3044" i="34"/>
  <c r="Z3044" i="34"/>
  <c r="O3044" i="34"/>
  <c r="W3044" i="34"/>
  <c r="A3044" i="34"/>
  <c r="Z3046" i="34"/>
  <c r="O3046" i="34"/>
  <c r="W3046" i="34"/>
  <c r="P3046" i="34"/>
  <c r="Q3046" i="34"/>
  <c r="U3046" i="34"/>
  <c r="A3046" i="34"/>
  <c r="Z3030" i="34"/>
  <c r="O3030" i="34"/>
  <c r="W3030" i="34"/>
  <c r="P3030" i="34"/>
  <c r="Q3030" i="34"/>
  <c r="U3030" i="34"/>
  <c r="A3030" i="34"/>
  <c r="P3032" i="34"/>
  <c r="Q3032" i="34"/>
  <c r="U3032" i="34"/>
  <c r="Z3032" i="34"/>
  <c r="O3032" i="34"/>
  <c r="W3032" i="34"/>
  <c r="A3032" i="34"/>
  <c r="Z3034" i="34"/>
  <c r="O3034" i="34"/>
  <c r="W3034" i="34"/>
  <c r="P3034" i="34"/>
  <c r="Q3034" i="34"/>
  <c r="U3034" i="34"/>
  <c r="A3034" i="34"/>
  <c r="P3036" i="34"/>
  <c r="Q3036" i="34"/>
  <c r="U3036" i="34"/>
  <c r="Z3036" i="34"/>
  <c r="O3036" i="34"/>
  <c r="W3036" i="34"/>
  <c r="A3036" i="34"/>
  <c r="Z3038" i="34"/>
  <c r="O3038" i="34"/>
  <c r="W3038" i="34"/>
  <c r="P3038" i="34"/>
  <c r="Q3038" i="34"/>
  <c r="U3038" i="34"/>
  <c r="A3038" i="34"/>
  <c r="P3040" i="34"/>
  <c r="Q3040" i="34"/>
  <c r="U3040" i="34"/>
  <c r="Z3040" i="34"/>
  <c r="O3040" i="34"/>
  <c r="W3040" i="34"/>
  <c r="A3040" i="34"/>
  <c r="K3606" i="34"/>
  <c r="K3607" i="34"/>
  <c r="K3608" i="34"/>
  <c r="K3609" i="34"/>
  <c r="K3610" i="34"/>
  <c r="K3611" i="34"/>
  <c r="K3612" i="34"/>
  <c r="K2778" i="34"/>
  <c r="K2779" i="34"/>
  <c r="K2780" i="34"/>
  <c r="K2781" i="34"/>
  <c r="K2782" i="34"/>
  <c r="K2783" i="34"/>
  <c r="K2784" i="34"/>
  <c r="K2785" i="34"/>
  <c r="K3817" i="34"/>
  <c r="K3818" i="34"/>
  <c r="K3819" i="34"/>
  <c r="K3820" i="34"/>
  <c r="K3821" i="34"/>
  <c r="K3822" i="34"/>
  <c r="K3823" i="34"/>
  <c r="K3824" i="34"/>
  <c r="K3605" i="34" l="1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Q3560" i="34" l="1"/>
  <c r="U3560" i="34"/>
  <c r="Z3560" i="34"/>
  <c r="O3560" i="34"/>
  <c r="W3560" i="34"/>
  <c r="P3560" i="34"/>
  <c r="A3560" i="34"/>
  <c r="O3562" i="34"/>
  <c r="W3562" i="34"/>
  <c r="P3562" i="34"/>
  <c r="Q3562" i="34"/>
  <c r="U3562" i="34"/>
  <c r="Z3562" i="34"/>
  <c r="A3562" i="34"/>
  <c r="Q3564" i="34"/>
  <c r="U3564" i="34"/>
  <c r="Z3564" i="34"/>
  <c r="O3564" i="34"/>
  <c r="W3564" i="34"/>
  <c r="P3564" i="34"/>
  <c r="A3564" i="34"/>
  <c r="O3566" i="34"/>
  <c r="W3566" i="34"/>
  <c r="P3566" i="34"/>
  <c r="Q3566" i="34"/>
  <c r="U3566" i="34"/>
  <c r="Z3566" i="34"/>
  <c r="A3566" i="34"/>
  <c r="Q3568" i="34"/>
  <c r="U3568" i="34"/>
  <c r="Z3568" i="34"/>
  <c r="O3568" i="34"/>
  <c r="W3568" i="34"/>
  <c r="P3568" i="34"/>
  <c r="A3568" i="34"/>
  <c r="O3570" i="34"/>
  <c r="W3570" i="34"/>
  <c r="P3570" i="34"/>
  <c r="Q3570" i="34"/>
  <c r="U3570" i="34"/>
  <c r="Z3570" i="34"/>
  <c r="A3570" i="34"/>
  <c r="Q3572" i="34"/>
  <c r="U3572" i="34"/>
  <c r="Z3572" i="34"/>
  <c r="O3572" i="34"/>
  <c r="W3572" i="34"/>
  <c r="P3572" i="34"/>
  <c r="A3572" i="34"/>
  <c r="O3574" i="34"/>
  <c r="W3574" i="34"/>
  <c r="P3574" i="34"/>
  <c r="Q3574" i="34"/>
  <c r="U3574" i="34"/>
  <c r="Z3574" i="34"/>
  <c r="A3574" i="34"/>
  <c r="Q3576" i="34"/>
  <c r="U3576" i="34"/>
  <c r="Z3576" i="34"/>
  <c r="O3576" i="34"/>
  <c r="W3576" i="34"/>
  <c r="P3576" i="34"/>
  <c r="A3576" i="34"/>
  <c r="O3578" i="34"/>
  <c r="W3578" i="34"/>
  <c r="P3578" i="34"/>
  <c r="Q3578" i="34"/>
  <c r="U3578" i="34"/>
  <c r="Z3578" i="34"/>
  <c r="A3578" i="34"/>
  <c r="Q3580" i="34"/>
  <c r="U3580" i="34"/>
  <c r="Z3580" i="34"/>
  <c r="O3580" i="34"/>
  <c r="W3580" i="34"/>
  <c r="P3580" i="34"/>
  <c r="A3580" i="34"/>
  <c r="O3582" i="34"/>
  <c r="W3582" i="34"/>
  <c r="P3582" i="34"/>
  <c r="Q3582" i="34"/>
  <c r="U3582" i="34"/>
  <c r="Z3582" i="34"/>
  <c r="A3582" i="34"/>
  <c r="Q3584" i="34"/>
  <c r="U3584" i="34"/>
  <c r="Z3584" i="34"/>
  <c r="O3584" i="34"/>
  <c r="W3584" i="34"/>
  <c r="P3584" i="34"/>
  <c r="A3584" i="34"/>
  <c r="O3586" i="34"/>
  <c r="W3586" i="34"/>
  <c r="P3586" i="34"/>
  <c r="Q3586" i="34"/>
  <c r="U3586" i="34"/>
  <c r="Z3586" i="34"/>
  <c r="A3586" i="34"/>
  <c r="Q3588" i="34"/>
  <c r="U3588" i="34"/>
  <c r="Z3588" i="34"/>
  <c r="O3588" i="34"/>
  <c r="W3588" i="34"/>
  <c r="P3588" i="34"/>
  <c r="A3588" i="34"/>
  <c r="O3590" i="34"/>
  <c r="W3590" i="34"/>
  <c r="P3590" i="34"/>
  <c r="Q3590" i="34"/>
  <c r="U3590" i="34"/>
  <c r="Z3590" i="34"/>
  <c r="A3590" i="34"/>
  <c r="Q3592" i="34"/>
  <c r="U3592" i="34"/>
  <c r="Z3592" i="34"/>
  <c r="O3592" i="34"/>
  <c r="W3592" i="34"/>
  <c r="P3592" i="34"/>
  <c r="A3592" i="34"/>
  <c r="O3594" i="34"/>
  <c r="W3594" i="34"/>
  <c r="P3594" i="34"/>
  <c r="Q3594" i="34"/>
  <c r="U3594" i="34"/>
  <c r="Z3594" i="34"/>
  <c r="A3594" i="34"/>
  <c r="Q3596" i="34"/>
  <c r="U3596" i="34"/>
  <c r="Z3596" i="34"/>
  <c r="O3596" i="34"/>
  <c r="W3596" i="34"/>
  <c r="P3596" i="34"/>
  <c r="A3596" i="34"/>
  <c r="O3598" i="34"/>
  <c r="W3598" i="34"/>
  <c r="P3598" i="34"/>
  <c r="Q3598" i="34"/>
  <c r="U3598" i="34"/>
  <c r="Z3598" i="34"/>
  <c r="A3598" i="34"/>
  <c r="Q3600" i="34"/>
  <c r="U3600" i="34"/>
  <c r="Z3600" i="34"/>
  <c r="O3600" i="34"/>
  <c r="W3600" i="34"/>
  <c r="P3600" i="34"/>
  <c r="A3600" i="34"/>
  <c r="O3602" i="34"/>
  <c r="W3602" i="34"/>
  <c r="P3602" i="34"/>
  <c r="Q3602" i="34"/>
  <c r="U3602" i="34"/>
  <c r="Z3602" i="34"/>
  <c r="A3602" i="34"/>
  <c r="Q3604" i="34"/>
  <c r="U3604" i="34"/>
  <c r="Z3604" i="34"/>
  <c r="O3604" i="34"/>
  <c r="W3604" i="34"/>
  <c r="P3604" i="34"/>
  <c r="A3604" i="34"/>
  <c r="P3561" i="34"/>
  <c r="Q3561" i="34"/>
  <c r="U3561" i="34"/>
  <c r="Z3561" i="34"/>
  <c r="O3561" i="34"/>
  <c r="W3561" i="34"/>
  <c r="A3561" i="34"/>
  <c r="Z3563" i="34"/>
  <c r="O3563" i="34"/>
  <c r="W3563" i="34"/>
  <c r="P3563" i="34"/>
  <c r="Q3563" i="34"/>
  <c r="U3563" i="34"/>
  <c r="A3563" i="34"/>
  <c r="P3565" i="34"/>
  <c r="Q3565" i="34"/>
  <c r="U3565" i="34"/>
  <c r="Z3565" i="34"/>
  <c r="O3565" i="34"/>
  <c r="W3565" i="34"/>
  <c r="A3565" i="34"/>
  <c r="Z3567" i="34"/>
  <c r="O3567" i="34"/>
  <c r="W3567" i="34"/>
  <c r="P3567" i="34"/>
  <c r="Q3567" i="34"/>
  <c r="U3567" i="34"/>
  <c r="A3567" i="34"/>
  <c r="P3569" i="34"/>
  <c r="Q3569" i="34"/>
  <c r="U3569" i="34"/>
  <c r="Z3569" i="34"/>
  <c r="O3569" i="34"/>
  <c r="W3569" i="34"/>
  <c r="A3569" i="34"/>
  <c r="Z3571" i="34"/>
  <c r="O3571" i="34"/>
  <c r="W3571" i="34"/>
  <c r="P3571" i="34"/>
  <c r="Q3571" i="34"/>
  <c r="U3571" i="34"/>
  <c r="A3571" i="34"/>
  <c r="P3573" i="34"/>
  <c r="Q3573" i="34"/>
  <c r="U3573" i="34"/>
  <c r="Z3573" i="34"/>
  <c r="O3573" i="34"/>
  <c r="W3573" i="34"/>
  <c r="A3573" i="34"/>
  <c r="Z3575" i="34"/>
  <c r="O3575" i="34"/>
  <c r="W3575" i="34"/>
  <c r="P3575" i="34"/>
  <c r="Q3575" i="34"/>
  <c r="U3575" i="34"/>
  <c r="A3575" i="34"/>
  <c r="P3577" i="34"/>
  <c r="Q3577" i="34"/>
  <c r="U3577" i="34"/>
  <c r="Z3577" i="34"/>
  <c r="O3577" i="34"/>
  <c r="W3577" i="34"/>
  <c r="A3577" i="34"/>
  <c r="Z3579" i="34"/>
  <c r="O3579" i="34"/>
  <c r="W3579" i="34"/>
  <c r="P3579" i="34"/>
  <c r="Q3579" i="34"/>
  <c r="U3579" i="34"/>
  <c r="A3579" i="34"/>
  <c r="P3581" i="34"/>
  <c r="Q3581" i="34"/>
  <c r="U3581" i="34"/>
  <c r="Z3581" i="34"/>
  <c r="O3581" i="34"/>
  <c r="W3581" i="34"/>
  <c r="A3581" i="34"/>
  <c r="Z3583" i="34"/>
  <c r="O3583" i="34"/>
  <c r="W3583" i="34"/>
  <c r="P3583" i="34"/>
  <c r="Q3583" i="34"/>
  <c r="U3583" i="34"/>
  <c r="A3583" i="34"/>
  <c r="P3585" i="34"/>
  <c r="Q3585" i="34"/>
  <c r="U3585" i="34"/>
  <c r="Z3585" i="34"/>
  <c r="O3585" i="34"/>
  <c r="W3585" i="34"/>
  <c r="A3585" i="34"/>
  <c r="Z3587" i="34"/>
  <c r="O3587" i="34"/>
  <c r="W3587" i="34"/>
  <c r="P3587" i="34"/>
  <c r="Q3587" i="34"/>
  <c r="U3587" i="34"/>
  <c r="A3587" i="34"/>
  <c r="P3589" i="34"/>
  <c r="Q3589" i="34"/>
  <c r="U3589" i="34"/>
  <c r="Z3589" i="34"/>
  <c r="O3589" i="34"/>
  <c r="W3589" i="34"/>
  <c r="A3589" i="34"/>
  <c r="Z3591" i="34"/>
  <c r="O3591" i="34"/>
  <c r="W3591" i="34"/>
  <c r="P3591" i="34"/>
  <c r="Q3591" i="34"/>
  <c r="U3591" i="34"/>
  <c r="A3591" i="34"/>
  <c r="P3593" i="34"/>
  <c r="Q3593" i="34"/>
  <c r="U3593" i="34"/>
  <c r="Z3593" i="34"/>
  <c r="O3593" i="34"/>
  <c r="W3593" i="34"/>
  <c r="A3593" i="34"/>
  <c r="Z3595" i="34"/>
  <c r="O3595" i="34"/>
  <c r="W3595" i="34"/>
  <c r="P3595" i="34"/>
  <c r="Q3595" i="34"/>
  <c r="U3595" i="34"/>
  <c r="A3595" i="34"/>
  <c r="P3597" i="34"/>
  <c r="Q3597" i="34"/>
  <c r="U3597" i="34"/>
  <c r="Z3597" i="34"/>
  <c r="O3597" i="34"/>
  <c r="W3597" i="34"/>
  <c r="A3597" i="34"/>
  <c r="Z3599" i="34"/>
  <c r="O3599" i="34"/>
  <c r="W3599" i="34"/>
  <c r="P3599" i="34"/>
  <c r="Q3599" i="34"/>
  <c r="U3599" i="34"/>
  <c r="A3599" i="34"/>
  <c r="P3601" i="34"/>
  <c r="Q3601" i="34"/>
  <c r="U3601" i="34"/>
  <c r="Z3601" i="34"/>
  <c r="O3601" i="34"/>
  <c r="W3601" i="34"/>
  <c r="A3601" i="34"/>
  <c r="Z3603" i="34"/>
  <c r="O3603" i="34"/>
  <c r="W3603" i="34"/>
  <c r="P3603" i="34"/>
  <c r="Q3603" i="34"/>
  <c r="U3603" i="34"/>
  <c r="A3603" i="34"/>
  <c r="P3605" i="34"/>
  <c r="Q3605" i="34"/>
  <c r="U3605" i="34"/>
  <c r="Z3605" i="34"/>
  <c r="O3605" i="34"/>
  <c r="W3605" i="34"/>
  <c r="A3605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648" i="34" l="1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647" i="34"/>
  <c r="AB1070" i="34" l="1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24" i="34"/>
  <c r="AB1023" i="34"/>
  <c r="AB1022" i="34"/>
  <c r="AB1021" i="34"/>
  <c r="AB1020" i="34"/>
  <c r="AB1019" i="34"/>
  <c r="AB1018" i="34"/>
  <c r="AB1017" i="34"/>
  <c r="AB1016" i="34"/>
  <c r="AB1015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6" i="34"/>
  <c r="AB885" i="34"/>
  <c r="AB884" i="34"/>
  <c r="AB883" i="34"/>
  <c r="AB882" i="34"/>
  <c r="AB881" i="34"/>
  <c r="AB880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6" i="34"/>
  <c r="AB755" i="34"/>
  <c r="AB754" i="34"/>
  <c r="AB753" i="34"/>
  <c r="AB748" i="34"/>
  <c r="AB747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3" i="34"/>
  <c r="AB692" i="34"/>
  <c r="AB691" i="34"/>
  <c r="AB690" i="34"/>
  <c r="AB671" i="34"/>
  <c r="AB670" i="34"/>
  <c r="AB669" i="34"/>
  <c r="AB1065" i="34"/>
  <c r="AB1064" i="34"/>
  <c r="AB1063" i="34"/>
  <c r="AB1062" i="34"/>
  <c r="AB1060" i="34"/>
  <c r="AB1026" i="34"/>
  <c r="AB1013" i="34"/>
  <c r="AB751" i="34"/>
  <c r="AB750" i="34"/>
  <c r="AB745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3" i="34"/>
  <c r="AB712" i="34"/>
  <c r="AB711" i="34"/>
  <c r="AB710" i="34"/>
  <c r="AB709" i="34"/>
  <c r="AB708" i="34"/>
  <c r="AB707" i="34"/>
  <c r="AB688" i="34"/>
  <c r="AB687" i="34"/>
  <c r="AB686" i="34"/>
  <c r="AB685" i="34"/>
  <c r="AB683" i="34"/>
  <c r="AB682" i="34"/>
  <c r="AB680" i="34"/>
  <c r="AB678" i="34"/>
  <c r="AB677" i="34"/>
  <c r="AB676" i="34"/>
  <c r="AB675" i="34"/>
  <c r="AB674" i="34"/>
  <c r="AB673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19" i="34"/>
  <c r="AB618" i="34"/>
  <c r="AB617" i="34"/>
  <c r="AB616" i="34"/>
  <c r="AB614" i="34"/>
  <c r="AB613" i="34"/>
  <c r="AB612" i="34"/>
  <c r="AB611" i="34"/>
  <c r="AB609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5" i="34"/>
  <c r="AB593" i="34"/>
  <c r="AB592" i="34"/>
  <c r="AB591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1" i="34"/>
  <c r="AB560" i="34"/>
  <c r="AB558" i="34"/>
  <c r="AB557" i="34"/>
  <c r="AB555" i="34"/>
  <c r="AB554" i="34"/>
  <c r="AB553" i="34"/>
  <c r="AB551" i="34"/>
  <c r="AB550" i="34"/>
  <c r="AB549" i="34"/>
  <c r="AB548" i="34"/>
  <c r="AB546" i="34"/>
  <c r="AB544" i="34"/>
  <c r="AB543" i="34"/>
  <c r="AB542" i="34"/>
  <c r="AB540" i="34"/>
  <c r="AB538" i="34"/>
  <c r="AB536" i="34"/>
  <c r="AB534" i="34"/>
  <c r="AB533" i="34"/>
  <c r="AB532" i="34"/>
  <c r="AB531" i="34"/>
  <c r="AB529" i="34"/>
  <c r="AB527" i="34"/>
  <c r="AB526" i="34"/>
  <c r="AB525" i="34"/>
  <c r="AB524" i="34"/>
  <c r="AB523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28" i="34"/>
  <c r="C1035" i="34"/>
  <c r="B1035" i="34" s="1"/>
  <c r="C1034" i="34"/>
  <c r="B1034" i="34" s="1"/>
  <c r="C1033" i="34"/>
  <c r="B1033" i="34" s="1"/>
  <c r="C1032" i="34"/>
  <c r="B1032" i="34" s="1"/>
  <c r="C1039" i="34"/>
  <c r="B1039" i="34" s="1"/>
  <c r="C1038" i="34"/>
  <c r="B1038" i="34" s="1"/>
  <c r="C1037" i="34"/>
  <c r="B1037" i="34" s="1"/>
  <c r="C1036" i="34"/>
  <c r="B1036" i="34" s="1"/>
  <c r="C1043" i="34"/>
  <c r="B1043" i="34" s="1"/>
  <c r="C1042" i="34"/>
  <c r="B1042" i="34" s="1"/>
  <c r="C1041" i="34"/>
  <c r="B1041" i="34" s="1"/>
  <c r="C1040" i="34"/>
  <c r="B1040" i="34" s="1"/>
  <c r="C1031" i="34"/>
  <c r="B1031" i="34" s="1"/>
  <c r="C1030" i="34"/>
  <c r="B1030" i="34" s="1"/>
  <c r="C1029" i="34"/>
  <c r="B1029" i="34" s="1"/>
  <c r="P1029" i="34" l="1"/>
  <c r="Q1029" i="34"/>
  <c r="U1029" i="34"/>
  <c r="Z1029" i="34"/>
  <c r="O1029" i="34"/>
  <c r="W1029" i="34"/>
  <c r="A1029" i="34"/>
  <c r="P1041" i="34"/>
  <c r="Q1041" i="34"/>
  <c r="U1041" i="34"/>
  <c r="Z1041" i="34"/>
  <c r="O1041" i="34"/>
  <c r="W1041" i="34"/>
  <c r="A1041" i="34"/>
  <c r="P1037" i="34"/>
  <c r="Q1037" i="34"/>
  <c r="U1037" i="34"/>
  <c r="Z1037" i="34"/>
  <c r="O1037" i="34"/>
  <c r="W1037" i="34"/>
  <c r="A1037" i="34"/>
  <c r="P1033" i="34"/>
  <c r="Q1033" i="34"/>
  <c r="U1033" i="34"/>
  <c r="Z1033" i="34"/>
  <c r="O1033" i="34"/>
  <c r="W1033" i="34"/>
  <c r="A1033" i="34"/>
  <c r="Q1040" i="34"/>
  <c r="U1040" i="34"/>
  <c r="Z1040" i="34"/>
  <c r="O1040" i="34"/>
  <c r="W1040" i="34"/>
  <c r="P1040" i="34"/>
  <c r="A1040" i="34"/>
  <c r="Q1036" i="34"/>
  <c r="U1036" i="34"/>
  <c r="Z1036" i="34"/>
  <c r="O1036" i="34"/>
  <c r="W1036" i="34"/>
  <c r="P1036" i="34"/>
  <c r="A1036" i="34"/>
  <c r="Q1032" i="34"/>
  <c r="U1032" i="34"/>
  <c r="Z1032" i="34"/>
  <c r="O1032" i="34"/>
  <c r="W1032" i="34"/>
  <c r="P1032" i="34"/>
  <c r="A1032" i="34"/>
  <c r="O1030" i="34"/>
  <c r="W1030" i="34"/>
  <c r="P1030" i="34"/>
  <c r="Q1030" i="34"/>
  <c r="U1030" i="34"/>
  <c r="Z1030" i="34"/>
  <c r="A1030" i="34"/>
  <c r="O1042" i="34"/>
  <c r="W1042" i="34"/>
  <c r="P1042" i="34"/>
  <c r="Q1042" i="34"/>
  <c r="U1042" i="34"/>
  <c r="Z1042" i="34"/>
  <c r="A1042" i="34"/>
  <c r="O1038" i="34"/>
  <c r="W1038" i="34"/>
  <c r="P1038" i="34"/>
  <c r="Q1038" i="34"/>
  <c r="U1038" i="34"/>
  <c r="Z1038" i="34"/>
  <c r="A1038" i="34"/>
  <c r="O1034" i="34"/>
  <c r="W1034" i="34"/>
  <c r="P1034" i="34"/>
  <c r="Q1034" i="34"/>
  <c r="U1034" i="34"/>
  <c r="Z1034" i="34"/>
  <c r="A1034" i="34"/>
  <c r="Z1031" i="34"/>
  <c r="O1031" i="34"/>
  <c r="W1031" i="34"/>
  <c r="P1031" i="34"/>
  <c r="Q1031" i="34"/>
  <c r="U1031" i="34"/>
  <c r="A1031" i="34"/>
  <c r="Z1043" i="34"/>
  <c r="O1043" i="34"/>
  <c r="W1043" i="34"/>
  <c r="P1043" i="34"/>
  <c r="Q1043" i="34"/>
  <c r="U1043" i="34"/>
  <c r="A1043" i="34"/>
  <c r="Z1039" i="34"/>
  <c r="O1039" i="34"/>
  <c r="W1039" i="34"/>
  <c r="P1039" i="34"/>
  <c r="Q1039" i="34"/>
  <c r="U1039" i="34"/>
  <c r="A1039" i="34"/>
  <c r="Z1035" i="34"/>
  <c r="O1035" i="34"/>
  <c r="W1035" i="34"/>
  <c r="P1035" i="34"/>
  <c r="Q1035" i="34"/>
  <c r="U1035" i="34"/>
  <c r="A103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06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W182" i="34"/>
  <c r="P182" i="34"/>
  <c r="T182" i="34"/>
  <c r="Q182" i="34"/>
  <c r="U182" i="34"/>
  <c r="A182" i="34"/>
  <c r="P200" i="34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T65" i="34"/>
  <c r="Q65" i="34"/>
  <c r="U65" i="34"/>
  <c r="R65" i="34"/>
  <c r="Z65" i="34"/>
  <c r="O65" i="34"/>
  <c r="S65" i="34"/>
  <c r="W65" i="34"/>
  <c r="A65" i="34"/>
  <c r="P37" i="34"/>
  <c r="T37" i="34"/>
  <c r="Q37" i="34"/>
  <c r="U37" i="34"/>
  <c r="R37" i="34"/>
  <c r="Z37" i="34"/>
  <c r="O37" i="34"/>
  <c r="S37" i="34"/>
  <c r="W37" i="34"/>
  <c r="A37" i="34"/>
  <c r="R67" i="34"/>
  <c r="Z67" i="34"/>
  <c r="O67" i="34"/>
  <c r="S67" i="34"/>
  <c r="W67" i="34"/>
  <c r="P67" i="34"/>
  <c r="T67" i="34"/>
  <c r="Q67" i="34"/>
  <c r="U67" i="34"/>
  <c r="A67" i="34"/>
  <c r="C1071" i="34"/>
  <c r="B1071" i="34" s="1"/>
  <c r="C1070" i="34"/>
  <c r="B1070" i="34" s="1"/>
  <c r="K479" i="34"/>
  <c r="K418" i="34"/>
  <c r="K417" i="34"/>
  <c r="K424" i="34"/>
  <c r="K423" i="34"/>
  <c r="K436" i="34"/>
  <c r="K435" i="34"/>
  <c r="K446" i="34"/>
  <c r="K445" i="34"/>
  <c r="K464" i="34"/>
  <c r="K463" i="34"/>
  <c r="K480" i="34"/>
  <c r="Z1071" i="34" l="1"/>
  <c r="O1071" i="34"/>
  <c r="W1071" i="34"/>
  <c r="P1071" i="34"/>
  <c r="Q1071" i="34"/>
  <c r="U1071" i="34"/>
  <c r="A1071" i="34"/>
  <c r="O1070" i="34"/>
  <c r="W1070" i="34"/>
  <c r="P1070" i="34"/>
  <c r="Q1070" i="34"/>
  <c r="U1070" i="34"/>
  <c r="Z1070" i="34"/>
  <c r="A107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A35" i="34"/>
  <c r="Q60" i="34"/>
  <c r="U60" i="34"/>
  <c r="R60" i="34"/>
  <c r="Z60" i="34"/>
  <c r="O60" i="34"/>
  <c r="S60" i="34"/>
  <c r="W60" i="34"/>
  <c r="P60" i="34"/>
  <c r="T60" i="34"/>
  <c r="A60" i="34"/>
  <c r="O82" i="34"/>
  <c r="S82" i="34"/>
  <c r="W82" i="34"/>
  <c r="P82" i="34"/>
  <c r="T82" i="34"/>
  <c r="Q82" i="34"/>
  <c r="U82" i="34"/>
  <c r="R82" i="34"/>
  <c r="Z82" i="34"/>
  <c r="A82" i="34"/>
  <c r="R102" i="34"/>
  <c r="Z102" i="34"/>
  <c r="O102" i="34"/>
  <c r="S102" i="34"/>
  <c r="W102" i="34"/>
  <c r="P102" i="34"/>
  <c r="T102" i="34"/>
  <c r="Q102" i="34"/>
  <c r="U102" i="34"/>
  <c r="A102" i="34"/>
  <c r="O121" i="34"/>
  <c r="S121" i="34"/>
  <c r="W121" i="34"/>
  <c r="Q121" i="34"/>
  <c r="U121" i="34"/>
  <c r="R121" i="34"/>
  <c r="Z121" i="34"/>
  <c r="P121" i="34"/>
  <c r="T121" i="34"/>
  <c r="A121" i="34"/>
  <c r="P69" i="34"/>
  <c r="T69" i="34"/>
  <c r="Q69" i="34"/>
  <c r="U69" i="34"/>
  <c r="R69" i="34"/>
  <c r="Z69" i="34"/>
  <c r="O69" i="34"/>
  <c r="S69" i="34"/>
  <c r="W69" i="34"/>
  <c r="A69" i="34"/>
  <c r="R83" i="34"/>
  <c r="Z83" i="34"/>
  <c r="O83" i="34"/>
  <c r="S83" i="34"/>
  <c r="P83" i="34"/>
  <c r="T83" i="34"/>
  <c r="Q83" i="34"/>
  <c r="U83" i="34"/>
  <c r="W83" i="34"/>
  <c r="A83" i="34"/>
  <c r="O105" i="34"/>
  <c r="S105" i="34"/>
  <c r="W105" i="34"/>
  <c r="P105" i="34"/>
  <c r="T105" i="34"/>
  <c r="Q105" i="34"/>
  <c r="U105" i="34"/>
  <c r="R105" i="34"/>
  <c r="Z105" i="34"/>
  <c r="A105" i="34"/>
  <c r="R118" i="34"/>
  <c r="Z118" i="34"/>
  <c r="O118" i="34"/>
  <c r="S118" i="34"/>
  <c r="W118" i="34"/>
  <c r="P118" i="34"/>
  <c r="T118" i="34"/>
  <c r="Q118" i="34"/>
  <c r="U118" i="34"/>
  <c r="A118" i="34"/>
  <c r="R39" i="34"/>
  <c r="Z39" i="34"/>
  <c r="O39" i="34"/>
  <c r="S39" i="34"/>
  <c r="W39" i="34"/>
  <c r="P39" i="34"/>
  <c r="T39" i="34"/>
  <c r="Q39" i="34"/>
  <c r="U39" i="34"/>
  <c r="A39" i="34"/>
  <c r="O46" i="34"/>
  <c r="S46" i="34"/>
  <c r="W46" i="34"/>
  <c r="P46" i="34"/>
  <c r="T46" i="34"/>
  <c r="Q46" i="34"/>
  <c r="U46" i="34"/>
  <c r="R46" i="34"/>
  <c r="Z46" i="34"/>
  <c r="A46" i="34"/>
  <c r="P73" i="34"/>
  <c r="T73" i="34"/>
  <c r="Q73" i="34"/>
  <c r="U73" i="34"/>
  <c r="R73" i="34"/>
  <c r="Z73" i="34"/>
  <c r="O73" i="34"/>
  <c r="S73" i="34"/>
  <c r="W73" i="34"/>
  <c r="A73" i="34"/>
  <c r="O86" i="34"/>
  <c r="S86" i="34"/>
  <c r="W86" i="34"/>
  <c r="Q86" i="34"/>
  <c r="U86" i="34"/>
  <c r="R86" i="34"/>
  <c r="Z86" i="34"/>
  <c r="P86" i="34"/>
  <c r="T86" i="34"/>
  <c r="A86" i="34"/>
  <c r="P108" i="34"/>
  <c r="T108" i="34"/>
  <c r="Q108" i="34"/>
  <c r="U108" i="34"/>
  <c r="R108" i="34"/>
  <c r="Z108" i="34"/>
  <c r="O108" i="34"/>
  <c r="S108" i="34"/>
  <c r="W108" i="34"/>
  <c r="A108" i="34"/>
  <c r="Q32" i="34"/>
  <c r="U32" i="34"/>
  <c r="R32" i="34"/>
  <c r="Z32" i="34"/>
  <c r="O32" i="34"/>
  <c r="S32" i="34"/>
  <c r="W32" i="34"/>
  <c r="P32" i="34"/>
  <c r="T32" i="34"/>
  <c r="A32" i="34"/>
  <c r="O58" i="34"/>
  <c r="S58" i="34"/>
  <c r="W58" i="34"/>
  <c r="P58" i="34"/>
  <c r="T58" i="34"/>
  <c r="Q58" i="34"/>
  <c r="U58" i="34"/>
  <c r="R58" i="34"/>
  <c r="Z58" i="34"/>
  <c r="A58" i="34"/>
  <c r="Q84" i="34"/>
  <c r="U84" i="34"/>
  <c r="O84" i="34"/>
  <c r="S84" i="34"/>
  <c r="W84" i="34"/>
  <c r="P84" i="34"/>
  <c r="T84" i="34"/>
  <c r="R84" i="34"/>
  <c r="Z84" i="34"/>
  <c r="A84" i="34"/>
  <c r="Q88" i="34"/>
  <c r="U88" i="34"/>
  <c r="O88" i="34"/>
  <c r="S88" i="34"/>
  <c r="W88" i="34"/>
  <c r="P88" i="34"/>
  <c r="T88" i="34"/>
  <c r="R88" i="34"/>
  <c r="Z88" i="34"/>
  <c r="A88" i="34"/>
  <c r="R114" i="34"/>
  <c r="Z114" i="34"/>
  <c r="O114" i="34"/>
  <c r="S114" i="34"/>
  <c r="W114" i="34"/>
  <c r="P114" i="34"/>
  <c r="T114" i="34"/>
  <c r="Q114" i="34"/>
  <c r="U114" i="34"/>
  <c r="A114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19" i="34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26" i="34"/>
  <c r="B1726" i="34" s="1"/>
  <c r="C1725" i="34"/>
  <c r="B1725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42" i="34"/>
  <c r="B1742" i="34" s="1"/>
  <c r="C1741" i="34"/>
  <c r="B174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46" i="34"/>
  <c r="B1746" i="34" s="1"/>
  <c r="C1745" i="34"/>
  <c r="B1745" i="34" s="1"/>
  <c r="C1744" i="34"/>
  <c r="B1744" i="34" s="1"/>
  <c r="C1743" i="34"/>
  <c r="B1743" i="34" s="1"/>
  <c r="C1748" i="34"/>
  <c r="B1748" i="34" s="1"/>
  <c r="C1747" i="34"/>
  <c r="B1747" i="34" s="1"/>
  <c r="Q1736" i="34" l="1"/>
  <c r="U1736" i="34"/>
  <c r="Z1736" i="34"/>
  <c r="O1736" i="34"/>
  <c r="W1736" i="34"/>
  <c r="P1736" i="34"/>
  <c r="A1736" i="34"/>
  <c r="Q1728" i="34"/>
  <c r="U1728" i="34"/>
  <c r="Z1728" i="34"/>
  <c r="O1728" i="34"/>
  <c r="W1728" i="34"/>
  <c r="P1728" i="34"/>
  <c r="A1728" i="34"/>
  <c r="P1737" i="34"/>
  <c r="Q1737" i="34"/>
  <c r="U1737" i="34"/>
  <c r="Z1737" i="34"/>
  <c r="O1737" i="34"/>
  <c r="W1737" i="34"/>
  <c r="A1737" i="34"/>
  <c r="O1746" i="34"/>
  <c r="W1746" i="34"/>
  <c r="P1746" i="34"/>
  <c r="Q1746" i="34"/>
  <c r="U1746" i="34"/>
  <c r="Z1746" i="34"/>
  <c r="A1746" i="34"/>
  <c r="O1742" i="34"/>
  <c r="W1742" i="34"/>
  <c r="P1742" i="34"/>
  <c r="Q1742" i="34"/>
  <c r="U1742" i="34"/>
  <c r="Z1742" i="34"/>
  <c r="A174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Z1743" i="34"/>
  <c r="O1743" i="34"/>
  <c r="W1743" i="34"/>
  <c r="P1743" i="34"/>
  <c r="Q1743" i="34"/>
  <c r="U1743" i="34"/>
  <c r="A1743" i="34"/>
  <c r="Z1735" i="34"/>
  <c r="O1735" i="34"/>
  <c r="W1735" i="34"/>
  <c r="P1735" i="34"/>
  <c r="Q1735" i="34"/>
  <c r="U1735" i="34"/>
  <c r="A1735" i="34"/>
  <c r="Z1739" i="34"/>
  <c r="O1739" i="34"/>
  <c r="W1739" i="34"/>
  <c r="P1739" i="34"/>
  <c r="Q1739" i="34"/>
  <c r="U1739" i="34"/>
  <c r="A1739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Q1720" i="34"/>
  <c r="U1720" i="34"/>
  <c r="Z1720" i="34"/>
  <c r="O1720" i="34"/>
  <c r="W1720" i="34"/>
  <c r="P1720" i="34"/>
  <c r="A1720" i="34"/>
  <c r="Q1732" i="34"/>
  <c r="U1732" i="34"/>
  <c r="Z1732" i="34"/>
  <c r="O1732" i="34"/>
  <c r="W1732" i="34"/>
  <c r="P1732" i="34"/>
  <c r="A1732" i="34"/>
  <c r="Q1744" i="34"/>
  <c r="U1744" i="34"/>
  <c r="Z1744" i="34"/>
  <c r="O1744" i="34"/>
  <c r="W1744" i="34"/>
  <c r="P1744" i="34"/>
  <c r="A1744" i="34"/>
  <c r="Q1724" i="34"/>
  <c r="U1724" i="34"/>
  <c r="Z1724" i="34"/>
  <c r="O1724" i="34"/>
  <c r="W1724" i="34"/>
  <c r="P1724" i="34"/>
  <c r="A1724" i="34"/>
  <c r="P1745" i="34"/>
  <c r="Q1745" i="34"/>
  <c r="U1745" i="34"/>
  <c r="Z1745" i="34"/>
  <c r="O1745" i="34"/>
  <c r="W1745" i="34"/>
  <c r="A1745" i="34"/>
  <c r="P1741" i="34"/>
  <c r="Q1741" i="34"/>
  <c r="U1741" i="34"/>
  <c r="Z1741" i="34"/>
  <c r="O1741" i="34"/>
  <c r="W1741" i="34"/>
  <c r="A1741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0" i="34"/>
  <c r="U1740" i="34"/>
  <c r="Z1740" i="34"/>
  <c r="O1740" i="34"/>
  <c r="W1740" i="34"/>
  <c r="P1740" i="34"/>
  <c r="A1740" i="34"/>
  <c r="Z1747" i="34"/>
  <c r="O1747" i="34"/>
  <c r="W1747" i="34"/>
  <c r="P1747" i="34"/>
  <c r="Q1747" i="34"/>
  <c r="U1747" i="34"/>
  <c r="A1747" i="34"/>
  <c r="Q1748" i="34"/>
  <c r="U1748" i="34"/>
  <c r="Z1748" i="34"/>
  <c r="O1748" i="34"/>
  <c r="W1748" i="34"/>
  <c r="P1748" i="34"/>
  <c r="A1748" i="34"/>
  <c r="O1738" i="34"/>
  <c r="W1738" i="34"/>
  <c r="P1738" i="34"/>
  <c r="Q1738" i="34"/>
  <c r="U1738" i="34"/>
  <c r="Z1738" i="34"/>
  <c r="A1738" i="34"/>
  <c r="O1722" i="34"/>
  <c r="W1722" i="34"/>
  <c r="P1722" i="34"/>
  <c r="Q1722" i="34"/>
  <c r="U1722" i="34"/>
  <c r="Z1722" i="34"/>
  <c r="A1722" i="34"/>
  <c r="O1734" i="34"/>
  <c r="W1734" i="34"/>
  <c r="P1734" i="34"/>
  <c r="Q1734" i="34"/>
  <c r="U1734" i="34"/>
  <c r="Z1734" i="34"/>
  <c r="A1734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47" i="34"/>
  <c r="C1661" i="34"/>
  <c r="B1661" i="34" s="1"/>
  <c r="C1660" i="34"/>
  <c r="B1660" i="34" s="1"/>
  <c r="C1659" i="34"/>
  <c r="B1659" i="34" s="1"/>
  <c r="C1658" i="34"/>
  <c r="B1658" i="34" s="1"/>
  <c r="C1657" i="34"/>
  <c r="B165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C1650" i="34"/>
  <c r="B1650" i="34" s="1"/>
  <c r="C1649" i="34"/>
  <c r="B1649" i="34" s="1"/>
  <c r="C1648" i="34"/>
  <c r="B1648" i="34" s="1"/>
  <c r="C1647" i="34"/>
  <c r="B1647" i="34" s="1"/>
  <c r="C1669" i="34"/>
  <c r="B1669" i="34" s="1"/>
  <c r="C1668" i="34"/>
  <c r="B1668" i="34" s="1"/>
  <c r="C1667" i="34"/>
  <c r="B1667" i="34" s="1"/>
  <c r="C1666" i="34"/>
  <c r="B1666" i="34" s="1"/>
  <c r="C1665" i="34"/>
  <c r="B1665" i="34" s="1"/>
  <c r="C1664" i="34"/>
  <c r="B1664" i="34" s="1"/>
  <c r="C1663" i="34"/>
  <c r="B1663" i="34" s="1"/>
  <c r="C1662" i="34"/>
  <c r="B1662" i="34" s="1"/>
  <c r="C1673" i="34"/>
  <c r="B1673" i="34" s="1"/>
  <c r="C1672" i="34"/>
  <c r="B1672" i="34" s="1"/>
  <c r="C1671" i="34"/>
  <c r="B1671" i="34" s="1"/>
  <c r="C1670" i="34"/>
  <c r="B1670" i="34" s="1"/>
  <c r="C1674" i="34"/>
  <c r="B1674" i="34" s="1"/>
  <c r="Q1671" i="34" l="1"/>
  <c r="U1671" i="34"/>
  <c r="Z1671" i="34"/>
  <c r="O1671" i="34"/>
  <c r="W1671" i="34"/>
  <c r="P1671" i="34"/>
  <c r="A1671" i="34"/>
  <c r="Q1663" i="34"/>
  <c r="U1663" i="34"/>
  <c r="Z1663" i="34"/>
  <c r="O1663" i="34"/>
  <c r="W1663" i="34"/>
  <c r="P1663" i="34"/>
  <c r="A1663" i="34"/>
  <c r="Q1667" i="34"/>
  <c r="U1667" i="34"/>
  <c r="Z1667" i="34"/>
  <c r="O1667" i="34"/>
  <c r="W1667" i="34"/>
  <c r="P1667" i="34"/>
  <c r="A1667" i="34"/>
  <c r="P1648" i="34"/>
  <c r="Q1648" i="34"/>
  <c r="U1648" i="34"/>
  <c r="Z1648" i="34"/>
  <c r="O1648" i="34"/>
  <c r="W1648" i="34"/>
  <c r="A1648" i="34"/>
  <c r="P1652" i="34"/>
  <c r="Q1652" i="34"/>
  <c r="U1652" i="34"/>
  <c r="Z1652" i="34"/>
  <c r="O1652" i="34"/>
  <c r="W1652" i="34"/>
  <c r="A1652" i="34"/>
  <c r="P1656" i="34"/>
  <c r="Q1656" i="34"/>
  <c r="U1656" i="34"/>
  <c r="Z1656" i="34"/>
  <c r="O1656" i="34"/>
  <c r="W1656" i="34"/>
  <c r="A1656" i="34"/>
  <c r="P1660" i="34"/>
  <c r="Q1660" i="34"/>
  <c r="U1660" i="34"/>
  <c r="Z1660" i="34"/>
  <c r="O1660" i="34"/>
  <c r="W1660" i="34"/>
  <c r="A1660" i="34"/>
  <c r="P1672" i="34"/>
  <c r="Q1672" i="34"/>
  <c r="U1672" i="34"/>
  <c r="Z1672" i="34"/>
  <c r="O1672" i="34"/>
  <c r="W1672" i="34"/>
  <c r="A1672" i="34"/>
  <c r="P1664" i="34"/>
  <c r="Q1664" i="34"/>
  <c r="U1664" i="34"/>
  <c r="Z1664" i="34"/>
  <c r="O1664" i="34"/>
  <c r="W1664" i="34"/>
  <c r="A1664" i="34"/>
  <c r="P1668" i="34"/>
  <c r="Q1668" i="34"/>
  <c r="U1668" i="34"/>
  <c r="Z1668" i="34"/>
  <c r="O1668" i="34"/>
  <c r="W1668" i="34"/>
  <c r="A1668" i="34"/>
  <c r="O1649" i="34"/>
  <c r="W1649" i="34"/>
  <c r="P1649" i="34"/>
  <c r="Q1649" i="34"/>
  <c r="U1649" i="34"/>
  <c r="Z1649" i="34"/>
  <c r="A1649" i="34"/>
  <c r="O1653" i="34"/>
  <c r="W1653" i="34"/>
  <c r="P1653" i="34"/>
  <c r="Q1653" i="34"/>
  <c r="U1653" i="34"/>
  <c r="Z1653" i="34"/>
  <c r="A1653" i="34"/>
  <c r="O1657" i="34"/>
  <c r="W1657" i="34"/>
  <c r="P1657" i="34"/>
  <c r="Q1657" i="34"/>
  <c r="U1657" i="34"/>
  <c r="Z1657" i="34"/>
  <c r="A1657" i="34"/>
  <c r="O1661" i="34"/>
  <c r="W1661" i="34"/>
  <c r="P1661" i="34"/>
  <c r="Q1661" i="34"/>
  <c r="U1661" i="34"/>
  <c r="Z1661" i="34"/>
  <c r="A1661" i="34"/>
  <c r="Z1674" i="34"/>
  <c r="O1674" i="34"/>
  <c r="W1674" i="34"/>
  <c r="P1674" i="34"/>
  <c r="Q1674" i="34"/>
  <c r="U1674" i="34"/>
  <c r="A1674" i="34"/>
  <c r="O1673" i="34"/>
  <c r="W1673" i="34"/>
  <c r="P1673" i="34"/>
  <c r="Q1673" i="34"/>
  <c r="U1673" i="34"/>
  <c r="Z1673" i="34"/>
  <c r="A1673" i="34"/>
  <c r="O1665" i="34"/>
  <c r="W1665" i="34"/>
  <c r="P1665" i="34"/>
  <c r="Q1665" i="34"/>
  <c r="U1665" i="34"/>
  <c r="Z1665" i="34"/>
  <c r="A1665" i="34"/>
  <c r="O1669" i="34"/>
  <c r="W1669" i="34"/>
  <c r="P1669" i="34"/>
  <c r="Q1669" i="34"/>
  <c r="U1669" i="34"/>
  <c r="Z1669" i="34"/>
  <c r="A1669" i="34"/>
  <c r="Z1650" i="34"/>
  <c r="O1650" i="34"/>
  <c r="W1650" i="34"/>
  <c r="P1650" i="34"/>
  <c r="Q1650" i="34"/>
  <c r="U1650" i="34"/>
  <c r="A1650" i="34"/>
  <c r="Z1654" i="34"/>
  <c r="O1654" i="34"/>
  <c r="W1654" i="34"/>
  <c r="P1654" i="34"/>
  <c r="Q1654" i="34"/>
  <c r="U1654" i="34"/>
  <c r="A1654" i="34"/>
  <c r="Z1658" i="34"/>
  <c r="O1658" i="34"/>
  <c r="W1658" i="34"/>
  <c r="P1658" i="34"/>
  <c r="Q1658" i="34"/>
  <c r="U1658" i="34"/>
  <c r="A1658" i="34"/>
  <c r="Z1670" i="34"/>
  <c r="O1670" i="34"/>
  <c r="W1670" i="34"/>
  <c r="P1670" i="34"/>
  <c r="Q1670" i="34"/>
  <c r="U1670" i="34"/>
  <c r="A1670" i="34"/>
  <c r="Z1662" i="34"/>
  <c r="O1662" i="34"/>
  <c r="W1662" i="34"/>
  <c r="P1662" i="34"/>
  <c r="Q1662" i="34"/>
  <c r="U1662" i="34"/>
  <c r="A1662" i="34"/>
  <c r="Z1666" i="34"/>
  <c r="O1666" i="34"/>
  <c r="W1666" i="34"/>
  <c r="P1666" i="34"/>
  <c r="Q1666" i="34"/>
  <c r="U1666" i="34"/>
  <c r="A1666" i="34"/>
  <c r="Q1647" i="34"/>
  <c r="U1647" i="34"/>
  <c r="Z1647" i="34"/>
  <c r="O1647" i="34"/>
  <c r="W1647" i="34"/>
  <c r="P1647" i="34"/>
  <c r="A1647" i="34"/>
  <c r="Q1651" i="34"/>
  <c r="U1651" i="34"/>
  <c r="Z1651" i="34"/>
  <c r="O1651" i="34"/>
  <c r="W1651" i="34"/>
  <c r="P1651" i="34"/>
  <c r="A1651" i="34"/>
  <c r="Q1655" i="34"/>
  <c r="U1655" i="34"/>
  <c r="Z1655" i="34"/>
  <c r="O1655" i="34"/>
  <c r="W1655" i="34"/>
  <c r="P1655" i="34"/>
  <c r="A1655" i="34"/>
  <c r="Q1659" i="34"/>
  <c r="U1659" i="34"/>
  <c r="Z1659" i="34"/>
  <c r="O1659" i="34"/>
  <c r="W1659" i="34"/>
  <c r="P1659" i="34"/>
  <c r="A1659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581" i="34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607" i="34"/>
  <c r="B1607" i="34" s="1"/>
  <c r="C1606" i="34"/>
  <c r="B1606" i="34" s="1"/>
  <c r="C1605" i="34"/>
  <c r="B1605" i="34" s="1"/>
  <c r="P1600" i="34" l="1"/>
  <c r="Q1600" i="34"/>
  <c r="U1600" i="34"/>
  <c r="Z1600" i="34"/>
  <c r="O1600" i="34"/>
  <c r="W1600" i="34"/>
  <c r="A1600" i="34"/>
  <c r="P1592" i="34"/>
  <c r="Q1592" i="34"/>
  <c r="U1592" i="34"/>
  <c r="Z1592" i="34"/>
  <c r="O1592" i="34"/>
  <c r="W1592" i="34"/>
  <c r="A1592" i="34"/>
  <c r="P1596" i="34"/>
  <c r="Q1596" i="34"/>
  <c r="U1596" i="34"/>
  <c r="Z1596" i="34"/>
  <c r="O1596" i="34"/>
  <c r="W1596" i="34"/>
  <c r="A1596" i="34"/>
  <c r="P1588" i="34"/>
  <c r="Q1588" i="34"/>
  <c r="U1588" i="34"/>
  <c r="Z1588" i="34"/>
  <c r="O1588" i="34"/>
  <c r="W1588" i="34"/>
  <c r="A1588" i="34"/>
  <c r="O1597" i="34"/>
  <c r="W1597" i="34"/>
  <c r="P1597" i="34"/>
  <c r="Q1597" i="34"/>
  <c r="U1597" i="34"/>
  <c r="Z1597" i="34"/>
  <c r="A1597" i="34"/>
  <c r="O1601" i="34"/>
  <c r="W1601" i="34"/>
  <c r="P1601" i="34"/>
  <c r="Q1601" i="34"/>
  <c r="U1601" i="34"/>
  <c r="Z1601" i="34"/>
  <c r="A1601" i="34"/>
  <c r="O1581" i="34"/>
  <c r="W1581" i="34"/>
  <c r="P1581" i="34"/>
  <c r="Q1581" i="34"/>
  <c r="U1581" i="34"/>
  <c r="Z1581" i="34"/>
  <c r="A1581" i="34"/>
  <c r="O1585" i="34"/>
  <c r="W1585" i="34"/>
  <c r="P1585" i="34"/>
  <c r="Q1585" i="34"/>
  <c r="U1585" i="34"/>
  <c r="Z1585" i="34"/>
  <c r="A1585" i="34"/>
  <c r="O1589" i="34"/>
  <c r="W1589" i="34"/>
  <c r="P1589" i="34"/>
  <c r="Q1589" i="34"/>
  <c r="U1589" i="34"/>
  <c r="Z1589" i="34"/>
  <c r="A1589" i="34"/>
  <c r="O1593" i="34"/>
  <c r="W1593" i="34"/>
  <c r="P1593" i="34"/>
  <c r="Q1593" i="34"/>
  <c r="U1593" i="34"/>
  <c r="Z1593" i="34"/>
  <c r="A1593" i="34"/>
  <c r="Q1607" i="34"/>
  <c r="U1607" i="34"/>
  <c r="Z1607" i="34"/>
  <c r="O1607" i="34"/>
  <c r="W1607" i="34"/>
  <c r="P1607" i="34"/>
  <c r="A1607" i="34"/>
  <c r="P1604" i="34"/>
  <c r="Q1604" i="34"/>
  <c r="U1604" i="34"/>
  <c r="Z1604" i="34"/>
  <c r="O1604" i="34"/>
  <c r="W1604" i="34"/>
  <c r="A1604" i="34"/>
  <c r="O1605" i="34"/>
  <c r="W1605" i="34"/>
  <c r="P1605" i="34"/>
  <c r="Q1605" i="34"/>
  <c r="U1605" i="34"/>
  <c r="Z1605" i="34"/>
  <c r="A1605" i="34"/>
  <c r="Z1598" i="34"/>
  <c r="O1598" i="34"/>
  <c r="W1598" i="34"/>
  <c r="P1598" i="34"/>
  <c r="Q1598" i="34"/>
  <c r="U1598" i="34"/>
  <c r="A1598" i="34"/>
  <c r="Z1602" i="34"/>
  <c r="O1602" i="34"/>
  <c r="W1602" i="34"/>
  <c r="P1602" i="34"/>
  <c r="Q1602" i="34"/>
  <c r="U1602" i="34"/>
  <c r="A1602" i="34"/>
  <c r="Z1582" i="34"/>
  <c r="O1582" i="34"/>
  <c r="W1582" i="34"/>
  <c r="P1582" i="34"/>
  <c r="Q1582" i="34"/>
  <c r="U1582" i="34"/>
  <c r="A1582" i="34"/>
  <c r="Z1586" i="34"/>
  <c r="O1586" i="34"/>
  <c r="W1586" i="34"/>
  <c r="P1586" i="34"/>
  <c r="Q1586" i="34"/>
  <c r="U1586" i="34"/>
  <c r="A1586" i="34"/>
  <c r="Z1590" i="34"/>
  <c r="O1590" i="34"/>
  <c r="W1590" i="34"/>
  <c r="P1590" i="34"/>
  <c r="Q1590" i="34"/>
  <c r="U1590" i="34"/>
  <c r="A1590" i="34"/>
  <c r="Z1594" i="34"/>
  <c r="O1594" i="34"/>
  <c r="W1594" i="34"/>
  <c r="P1594" i="34"/>
  <c r="Q1594" i="34"/>
  <c r="U1594" i="34"/>
  <c r="A1594" i="34"/>
  <c r="P1584" i="34"/>
  <c r="Q1584" i="34"/>
  <c r="U1584" i="34"/>
  <c r="Z1584" i="34"/>
  <c r="O1584" i="34"/>
  <c r="W1584" i="34"/>
  <c r="A1584" i="34"/>
  <c r="Z1606" i="34"/>
  <c r="O1606" i="34"/>
  <c r="W1606" i="34"/>
  <c r="P1606" i="34"/>
  <c r="Q1606" i="34"/>
  <c r="U1606" i="34"/>
  <c r="A1606" i="34"/>
  <c r="Q1599" i="34"/>
  <c r="U1599" i="34"/>
  <c r="Z1599" i="34"/>
  <c r="O1599" i="34"/>
  <c r="W1599" i="34"/>
  <c r="P1599" i="34"/>
  <c r="A1599" i="34"/>
  <c r="Q1603" i="34"/>
  <c r="U1603" i="34"/>
  <c r="Z1603" i="34"/>
  <c r="O1603" i="34"/>
  <c r="W1603" i="34"/>
  <c r="P1603" i="34"/>
  <c r="A1603" i="34"/>
  <c r="Q1583" i="34"/>
  <c r="U1583" i="34"/>
  <c r="Z1583" i="34"/>
  <c r="O1583" i="34"/>
  <c r="W1583" i="34"/>
  <c r="P1583" i="34"/>
  <c r="A1583" i="34"/>
  <c r="Q1587" i="34"/>
  <c r="U1587" i="34"/>
  <c r="Z1587" i="34"/>
  <c r="O1587" i="34"/>
  <c r="W1587" i="34"/>
  <c r="P1587" i="34"/>
  <c r="A1587" i="34"/>
  <c r="Q1591" i="34"/>
  <c r="U1591" i="34"/>
  <c r="Z1591" i="34"/>
  <c r="O1591" i="34"/>
  <c r="W1591" i="34"/>
  <c r="P1591" i="34"/>
  <c r="A1591" i="34"/>
  <c r="Q1595" i="34"/>
  <c r="U1595" i="34"/>
  <c r="Z1595" i="34"/>
  <c r="O1595" i="34"/>
  <c r="W1595" i="34"/>
  <c r="P1595" i="34"/>
  <c r="A1595" i="34"/>
  <c r="C9" i="60"/>
  <c r="C10" i="60"/>
  <c r="C11" i="60"/>
  <c r="C12" i="60"/>
  <c r="C13" i="60"/>
  <c r="C14" i="60"/>
  <c r="K11" i="34" l="1"/>
  <c r="K1610" i="34"/>
  <c r="K1611" i="34"/>
  <c r="K1609" i="34"/>
  <c r="K1560" i="34"/>
  <c r="K1561" i="34"/>
  <c r="K1563" i="34"/>
  <c r="K1565" i="34"/>
  <c r="K1567" i="34"/>
  <c r="K1569" i="34"/>
  <c r="K1571" i="34"/>
  <c r="K1572" i="34"/>
  <c r="K1574" i="34"/>
  <c r="K1575" i="34"/>
  <c r="K1577" i="34"/>
  <c r="K1579" i="34"/>
  <c r="K1613" i="34"/>
  <c r="K1619" i="34"/>
  <c r="K1621" i="34"/>
  <c r="K1622" i="34"/>
  <c r="K1624" i="34"/>
  <c r="K1628" i="34"/>
  <c r="K1630" i="34"/>
  <c r="K1632" i="34"/>
  <c r="K1634" i="34"/>
  <c r="K1635" i="34"/>
  <c r="K1636" i="34"/>
  <c r="K1637" i="34"/>
  <c r="K1639" i="34"/>
  <c r="K1641" i="34"/>
  <c r="K1643" i="34"/>
  <c r="K1645" i="34"/>
  <c r="K1678" i="34"/>
  <c r="K1682" i="34"/>
  <c r="K1685" i="34"/>
  <c r="K1691" i="34"/>
  <c r="K1692" i="34"/>
  <c r="K1694" i="34"/>
  <c r="K1696" i="34"/>
  <c r="K1698" i="34"/>
  <c r="K1700" i="34"/>
  <c r="K1702" i="34"/>
  <c r="K1703" i="34"/>
  <c r="K1705" i="34"/>
  <c r="K1706" i="34"/>
  <c r="K1707" i="34"/>
  <c r="K1708" i="34"/>
  <c r="K1712" i="34"/>
  <c r="K1714" i="34"/>
  <c r="K1716" i="34"/>
  <c r="K1717" i="34"/>
  <c r="K1750" i="34"/>
  <c r="K1559" i="34"/>
  <c r="K1558" i="34"/>
  <c r="K529" i="34" l="1"/>
  <c r="K531" i="34"/>
  <c r="K532" i="34"/>
  <c r="K533" i="34"/>
  <c r="K534" i="34"/>
  <c r="K542" i="34"/>
  <c r="K543" i="34"/>
  <c r="K544" i="34"/>
  <c r="K536" i="34"/>
  <c r="K538" i="34"/>
  <c r="K546" i="34"/>
  <c r="K548" i="34"/>
  <c r="K549" i="34"/>
  <c r="K550" i="34"/>
  <c r="K551" i="34"/>
  <c r="K553" i="34"/>
  <c r="K554" i="34"/>
  <c r="K555" i="34"/>
  <c r="K557" i="34"/>
  <c r="K558" i="34"/>
  <c r="K560" i="34"/>
  <c r="K561" i="34"/>
  <c r="K591" i="34"/>
  <c r="K592" i="34"/>
  <c r="K593" i="34"/>
  <c r="K595" i="34"/>
  <c r="K597" i="34"/>
  <c r="K598" i="34"/>
  <c r="K599" i="34"/>
  <c r="K600" i="34"/>
  <c r="K602" i="34"/>
  <c r="K603" i="34"/>
  <c r="K604" i="34"/>
  <c r="K605" i="34"/>
  <c r="K606" i="34"/>
  <c r="K607" i="34"/>
  <c r="K608" i="34"/>
  <c r="K609" i="34"/>
  <c r="K616" i="34"/>
  <c r="K617" i="34"/>
  <c r="K618" i="34"/>
  <c r="K61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73" i="34"/>
  <c r="K674" i="34"/>
  <c r="K675" i="34"/>
  <c r="K676" i="34"/>
  <c r="K677" i="34"/>
  <c r="K678" i="34"/>
  <c r="K682" i="34"/>
  <c r="K683" i="34"/>
  <c r="K685" i="34"/>
  <c r="K686" i="34"/>
  <c r="K687" i="34"/>
  <c r="K688" i="34"/>
  <c r="K707" i="34"/>
  <c r="K708" i="34"/>
  <c r="K709" i="34"/>
  <c r="K710" i="34"/>
  <c r="K711" i="34"/>
  <c r="K712" i="34"/>
  <c r="K713" i="34"/>
  <c r="K745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523" i="34"/>
  <c r="K524" i="34"/>
  <c r="K525" i="34"/>
  <c r="K526" i="34"/>
  <c r="K527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611" i="34"/>
  <c r="K612" i="34"/>
  <c r="K613" i="34"/>
  <c r="K614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540" i="34"/>
  <c r="K429" i="34"/>
  <c r="C2778" i="34" l="1"/>
  <c r="C2779" i="34"/>
  <c r="C2780" i="34"/>
  <c r="C2781" i="34"/>
  <c r="C2782" i="34"/>
  <c r="C2783" i="34"/>
  <c r="C2784" i="34"/>
  <c r="C422" i="34"/>
  <c r="C439" i="34"/>
  <c r="C440" i="34"/>
  <c r="C431" i="34"/>
  <c r="C432" i="34"/>
  <c r="C433" i="34"/>
  <c r="C434" i="34"/>
  <c r="C429" i="34"/>
  <c r="C430" i="34"/>
  <c r="C419" i="34"/>
  <c r="C420" i="34"/>
  <c r="C443" i="34"/>
  <c r="C444" i="34"/>
  <c r="C441" i="34"/>
  <c r="C442" i="34"/>
  <c r="C540" i="34"/>
  <c r="C541" i="34"/>
  <c r="C529" i="34"/>
  <c r="C530" i="34"/>
  <c r="C531" i="34"/>
  <c r="C532" i="34"/>
  <c r="C533" i="34"/>
  <c r="C534" i="34"/>
  <c r="C535" i="34"/>
  <c r="C542" i="34"/>
  <c r="C543" i="34"/>
  <c r="C544" i="34"/>
  <c r="C545" i="34"/>
  <c r="C536" i="34"/>
  <c r="C537" i="34"/>
  <c r="C538" i="34"/>
  <c r="C539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6" i="34"/>
  <c r="C617" i="34"/>
  <c r="C618" i="34"/>
  <c r="C619" i="34"/>
  <c r="C620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73" i="34"/>
  <c r="C674" i="34"/>
  <c r="C675" i="34"/>
  <c r="C676" i="34"/>
  <c r="C677" i="34"/>
  <c r="C678" i="34"/>
  <c r="C679" i="34"/>
  <c r="C682" i="34"/>
  <c r="C683" i="34"/>
  <c r="C684" i="34"/>
  <c r="C685" i="34"/>
  <c r="C686" i="34"/>
  <c r="C687" i="34"/>
  <c r="C688" i="34"/>
  <c r="C689" i="34"/>
  <c r="C707" i="34"/>
  <c r="C708" i="34"/>
  <c r="C709" i="34"/>
  <c r="C710" i="34"/>
  <c r="C711" i="34"/>
  <c r="C712" i="34"/>
  <c r="C713" i="34"/>
  <c r="C714" i="34"/>
  <c r="C745" i="34"/>
  <c r="C746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523" i="34"/>
  <c r="C524" i="34"/>
  <c r="C525" i="34"/>
  <c r="C526" i="34"/>
  <c r="C527" i="34"/>
  <c r="C528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11" i="34"/>
  <c r="C612" i="34"/>
  <c r="C613" i="34"/>
  <c r="C614" i="34"/>
  <c r="C615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825" i="34"/>
  <c r="C3826" i="34"/>
  <c r="C3827" i="34"/>
  <c r="C3828" i="34"/>
  <c r="C3829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75" i="34"/>
  <c r="C1676" i="34"/>
  <c r="C1677" i="34"/>
  <c r="C1678" i="34"/>
  <c r="C1679" i="34"/>
  <c r="C1680" i="34"/>
  <c r="C1681" i="34"/>
  <c r="C1682" i="34"/>
  <c r="C1683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49" i="34"/>
  <c r="C1750" i="34"/>
  <c r="C1751" i="34"/>
  <c r="C1028" i="34"/>
  <c r="C1044" i="34"/>
  <c r="C479" i="34"/>
  <c r="C480" i="34"/>
  <c r="C463" i="34"/>
  <c r="C464" i="34"/>
  <c r="C445" i="34"/>
  <c r="C446" i="34"/>
  <c r="C435" i="34"/>
  <c r="C436" i="34"/>
  <c r="C423" i="34"/>
  <c r="C424" i="34"/>
  <c r="C417" i="34"/>
  <c r="C418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3817" i="34"/>
  <c r="C3818" i="34"/>
  <c r="C3819" i="34"/>
  <c r="C3820" i="34"/>
  <c r="C3821" i="34"/>
  <c r="C3822" i="34"/>
  <c r="C3823" i="34"/>
  <c r="C3824" i="34"/>
  <c r="C3606" i="34"/>
  <c r="C3607" i="34"/>
  <c r="C3608" i="34"/>
  <c r="C3609" i="34"/>
  <c r="C3610" i="34"/>
  <c r="C3611" i="34"/>
  <c r="C3612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90" i="34" l="1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889" i="34"/>
  <c r="K888" i="34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Z1011" i="34" l="1"/>
  <c r="O1011" i="34"/>
  <c r="W1011" i="34"/>
  <c r="P1011" i="34"/>
  <c r="Q1011" i="34"/>
  <c r="U1011" i="34"/>
  <c r="A1011" i="34"/>
  <c r="Z1007" i="34"/>
  <c r="O1007" i="34"/>
  <c r="W1007" i="34"/>
  <c r="P1007" i="34"/>
  <c r="Q1007" i="34"/>
  <c r="U1007" i="34"/>
  <c r="A1007" i="34"/>
  <c r="Z1003" i="34"/>
  <c r="O1003" i="34"/>
  <c r="W1003" i="34"/>
  <c r="P1003" i="34"/>
  <c r="Q1003" i="34"/>
  <c r="U1003" i="34"/>
  <c r="A1003" i="34"/>
  <c r="Z999" i="34"/>
  <c r="O999" i="34"/>
  <c r="W999" i="34"/>
  <c r="P999" i="34"/>
  <c r="Q999" i="34"/>
  <c r="U999" i="34"/>
  <c r="A999" i="34"/>
  <c r="Z995" i="34"/>
  <c r="O995" i="34"/>
  <c r="W995" i="34"/>
  <c r="P995" i="34"/>
  <c r="Q995" i="34"/>
  <c r="U995" i="34"/>
  <c r="A995" i="34"/>
  <c r="Z991" i="34"/>
  <c r="O991" i="34"/>
  <c r="W991" i="34"/>
  <c r="P991" i="34"/>
  <c r="Q991" i="34"/>
  <c r="U991" i="34"/>
  <c r="A991" i="34"/>
  <c r="Z987" i="34"/>
  <c r="O987" i="34"/>
  <c r="W987" i="34"/>
  <c r="P987" i="34"/>
  <c r="Q987" i="34"/>
  <c r="U987" i="34"/>
  <c r="A987" i="34"/>
  <c r="Z983" i="34"/>
  <c r="O983" i="34"/>
  <c r="W983" i="34"/>
  <c r="P983" i="34"/>
  <c r="Q983" i="34"/>
  <c r="U983" i="34"/>
  <c r="A983" i="34"/>
  <c r="Z979" i="34"/>
  <c r="O979" i="34"/>
  <c r="W979" i="34"/>
  <c r="P979" i="34"/>
  <c r="Q979" i="34"/>
  <c r="U979" i="34"/>
  <c r="A979" i="34"/>
  <c r="O975" i="34"/>
  <c r="W975" i="34"/>
  <c r="Z975" i="34"/>
  <c r="P975" i="34"/>
  <c r="Q975" i="34"/>
  <c r="U975" i="34"/>
  <c r="A975" i="34"/>
  <c r="O971" i="34"/>
  <c r="W971" i="34"/>
  <c r="P971" i="34"/>
  <c r="Z971" i="34"/>
  <c r="Q971" i="34"/>
  <c r="U971" i="34"/>
  <c r="A971" i="34"/>
  <c r="O967" i="34"/>
  <c r="W967" i="34"/>
  <c r="P967" i="34"/>
  <c r="Z967" i="34"/>
  <c r="Q967" i="34"/>
  <c r="U967" i="34"/>
  <c r="A967" i="34"/>
  <c r="O963" i="34"/>
  <c r="W963" i="34"/>
  <c r="P963" i="34"/>
  <c r="Z963" i="34"/>
  <c r="Q963" i="34"/>
  <c r="U963" i="34"/>
  <c r="A963" i="34"/>
  <c r="O959" i="34"/>
  <c r="W959" i="34"/>
  <c r="P959" i="34"/>
  <c r="Q959" i="34"/>
  <c r="U959" i="34"/>
  <c r="Z959" i="34"/>
  <c r="A959" i="34"/>
  <c r="O955" i="34"/>
  <c r="W955" i="34"/>
  <c r="P955" i="34"/>
  <c r="Q955" i="34"/>
  <c r="U955" i="34"/>
  <c r="Z955" i="34"/>
  <c r="A955" i="34"/>
  <c r="O951" i="34"/>
  <c r="W951" i="34"/>
  <c r="P951" i="34"/>
  <c r="Q951" i="34"/>
  <c r="U951" i="34"/>
  <c r="Z951" i="34"/>
  <c r="A951" i="34"/>
  <c r="O947" i="34"/>
  <c r="W947" i="34"/>
  <c r="P947" i="34"/>
  <c r="Q947" i="34"/>
  <c r="U947" i="34"/>
  <c r="Z947" i="34"/>
  <c r="A947" i="34"/>
  <c r="O943" i="34"/>
  <c r="W943" i="34"/>
  <c r="P943" i="34"/>
  <c r="Q943" i="34"/>
  <c r="U943" i="34"/>
  <c r="Z943" i="34"/>
  <c r="A943" i="34"/>
  <c r="O939" i="34"/>
  <c r="W939" i="34"/>
  <c r="P939" i="34"/>
  <c r="Q939" i="34"/>
  <c r="U939" i="34"/>
  <c r="Z939" i="34"/>
  <c r="A939" i="34"/>
  <c r="O935" i="34"/>
  <c r="W935" i="34"/>
  <c r="P935" i="34"/>
  <c r="Q935" i="34"/>
  <c r="U935" i="34"/>
  <c r="Z935" i="34"/>
  <c r="A935" i="34"/>
  <c r="O931" i="34"/>
  <c r="W931" i="34"/>
  <c r="P931" i="34"/>
  <c r="Q931" i="34"/>
  <c r="U931" i="34"/>
  <c r="Z931" i="34"/>
  <c r="A931" i="34"/>
  <c r="O927" i="34"/>
  <c r="W927" i="34"/>
  <c r="P927" i="34"/>
  <c r="Q927" i="34"/>
  <c r="U927" i="34"/>
  <c r="Z927" i="34"/>
  <c r="A927" i="34"/>
  <c r="O923" i="34"/>
  <c r="W923" i="34"/>
  <c r="P923" i="34"/>
  <c r="Q923" i="34"/>
  <c r="U923" i="34"/>
  <c r="Z923" i="34"/>
  <c r="A923" i="34"/>
  <c r="O919" i="34"/>
  <c r="W919" i="34"/>
  <c r="P919" i="34"/>
  <c r="Q919" i="34"/>
  <c r="U919" i="34"/>
  <c r="Z919" i="34"/>
  <c r="A919" i="34"/>
  <c r="O915" i="34"/>
  <c r="W915" i="34"/>
  <c r="P915" i="34"/>
  <c r="Q915" i="34"/>
  <c r="U915" i="34"/>
  <c r="Z915" i="34"/>
  <c r="A915" i="34"/>
  <c r="O911" i="34"/>
  <c r="W911" i="34"/>
  <c r="P911" i="34"/>
  <c r="Q911" i="34"/>
  <c r="U911" i="34"/>
  <c r="Z911" i="34"/>
  <c r="A911" i="34"/>
  <c r="O907" i="34"/>
  <c r="W907" i="34"/>
  <c r="P907" i="34"/>
  <c r="Q907" i="34"/>
  <c r="U907" i="34"/>
  <c r="Z907" i="34"/>
  <c r="A907" i="34"/>
  <c r="O903" i="34"/>
  <c r="W903" i="34"/>
  <c r="P903" i="34"/>
  <c r="Q903" i="34"/>
  <c r="U903" i="34"/>
  <c r="Z903" i="34"/>
  <c r="A903" i="34"/>
  <c r="O899" i="34"/>
  <c r="W899" i="34"/>
  <c r="P899" i="34"/>
  <c r="Q899" i="34"/>
  <c r="U899" i="34"/>
  <c r="Z899" i="34"/>
  <c r="A899" i="34"/>
  <c r="O895" i="34"/>
  <c r="W895" i="34"/>
  <c r="P895" i="34"/>
  <c r="Q895" i="34"/>
  <c r="U895" i="34"/>
  <c r="Z895" i="34"/>
  <c r="A895" i="34"/>
  <c r="O891" i="34"/>
  <c r="W891" i="34"/>
  <c r="P891" i="34"/>
  <c r="Q891" i="34"/>
  <c r="U891" i="34"/>
  <c r="Z891" i="34"/>
  <c r="A891" i="34"/>
  <c r="O1006" i="34"/>
  <c r="W1006" i="34"/>
  <c r="P1006" i="34"/>
  <c r="Q1006" i="34"/>
  <c r="U1006" i="34"/>
  <c r="Z1006" i="34"/>
  <c r="A1006" i="34"/>
  <c r="O1002" i="34"/>
  <c r="W1002" i="34"/>
  <c r="P1002" i="34"/>
  <c r="Q1002" i="34"/>
  <c r="U1002" i="34"/>
  <c r="Z1002" i="34"/>
  <c r="A1002" i="34"/>
  <c r="O998" i="34"/>
  <c r="W998" i="34"/>
  <c r="P998" i="34"/>
  <c r="Q998" i="34"/>
  <c r="U998" i="34"/>
  <c r="Z998" i="34"/>
  <c r="A998" i="34"/>
  <c r="O994" i="34"/>
  <c r="W994" i="34"/>
  <c r="P994" i="34"/>
  <c r="Q994" i="34"/>
  <c r="U994" i="34"/>
  <c r="Z994" i="34"/>
  <c r="A994" i="34"/>
  <c r="O990" i="34"/>
  <c r="W990" i="34"/>
  <c r="P990" i="34"/>
  <c r="Q990" i="34"/>
  <c r="U990" i="34"/>
  <c r="Z990" i="34"/>
  <c r="A990" i="34"/>
  <c r="O986" i="34"/>
  <c r="W986" i="34"/>
  <c r="P986" i="34"/>
  <c r="Q986" i="34"/>
  <c r="U986" i="34"/>
  <c r="Z986" i="34"/>
  <c r="A986" i="34"/>
  <c r="O982" i="34"/>
  <c r="W982" i="34"/>
  <c r="P982" i="34"/>
  <c r="Q982" i="34"/>
  <c r="U982" i="34"/>
  <c r="Z982" i="34"/>
  <c r="A982" i="34"/>
  <c r="O978" i="34"/>
  <c r="W978" i="34"/>
  <c r="P978" i="34"/>
  <c r="Q978" i="34"/>
  <c r="U978" i="34"/>
  <c r="Z978" i="34"/>
  <c r="A978" i="34"/>
  <c r="P974" i="34"/>
  <c r="O974" i="34"/>
  <c r="W974" i="34"/>
  <c r="Q974" i="34"/>
  <c r="U974" i="34"/>
  <c r="Z974" i="34"/>
  <c r="A974" i="34"/>
  <c r="P970" i="34"/>
  <c r="Q970" i="34"/>
  <c r="U970" i="34"/>
  <c r="O970" i="34"/>
  <c r="W970" i="34"/>
  <c r="Z970" i="34"/>
  <c r="A970" i="34"/>
  <c r="P966" i="34"/>
  <c r="Q966" i="34"/>
  <c r="U966" i="34"/>
  <c r="O966" i="34"/>
  <c r="W966" i="34"/>
  <c r="Z966" i="34"/>
  <c r="A966" i="34"/>
  <c r="P962" i="34"/>
  <c r="Q962" i="34"/>
  <c r="U962" i="34"/>
  <c r="Z962" i="34"/>
  <c r="O962" i="34"/>
  <c r="W962" i="34"/>
  <c r="A962" i="34"/>
  <c r="P958" i="34"/>
  <c r="Q958" i="34"/>
  <c r="U958" i="34"/>
  <c r="Z958" i="34"/>
  <c r="O958" i="34"/>
  <c r="W958" i="34"/>
  <c r="A958" i="34"/>
  <c r="P954" i="34"/>
  <c r="Q954" i="34"/>
  <c r="U954" i="34"/>
  <c r="Z954" i="34"/>
  <c r="O954" i="34"/>
  <c r="W954" i="34"/>
  <c r="A954" i="34"/>
  <c r="P950" i="34"/>
  <c r="Q950" i="34"/>
  <c r="U950" i="34"/>
  <c r="Z950" i="34"/>
  <c r="O950" i="34"/>
  <c r="W950" i="34"/>
  <c r="A950" i="34"/>
  <c r="P946" i="34"/>
  <c r="Q946" i="34"/>
  <c r="U946" i="34"/>
  <c r="Z946" i="34"/>
  <c r="O946" i="34"/>
  <c r="W946" i="34"/>
  <c r="A946" i="34"/>
  <c r="P942" i="34"/>
  <c r="Q942" i="34"/>
  <c r="U942" i="34"/>
  <c r="Z942" i="34"/>
  <c r="O942" i="34"/>
  <c r="W942" i="34"/>
  <c r="A942" i="34"/>
  <c r="P938" i="34"/>
  <c r="Q938" i="34"/>
  <c r="U938" i="34"/>
  <c r="Z938" i="34"/>
  <c r="O938" i="34"/>
  <c r="W938" i="34"/>
  <c r="A938" i="34"/>
  <c r="P934" i="34"/>
  <c r="Q934" i="34"/>
  <c r="U934" i="34"/>
  <c r="Z934" i="34"/>
  <c r="O934" i="34"/>
  <c r="W934" i="34"/>
  <c r="A934" i="34"/>
  <c r="P930" i="34"/>
  <c r="Q930" i="34"/>
  <c r="U930" i="34"/>
  <c r="Z930" i="34"/>
  <c r="O930" i="34"/>
  <c r="W930" i="34"/>
  <c r="A930" i="34"/>
  <c r="P926" i="34"/>
  <c r="Q926" i="34"/>
  <c r="U926" i="34"/>
  <c r="Z926" i="34"/>
  <c r="O926" i="34"/>
  <c r="W926" i="34"/>
  <c r="A926" i="34"/>
  <c r="P922" i="34"/>
  <c r="Q922" i="34"/>
  <c r="U922" i="34"/>
  <c r="Z922" i="34"/>
  <c r="O922" i="34"/>
  <c r="W922" i="34"/>
  <c r="A922" i="34"/>
  <c r="P918" i="34"/>
  <c r="Q918" i="34"/>
  <c r="U918" i="34"/>
  <c r="Z918" i="34"/>
  <c r="O918" i="34"/>
  <c r="W918" i="34"/>
  <c r="A918" i="34"/>
  <c r="P914" i="34"/>
  <c r="Q914" i="34"/>
  <c r="U914" i="34"/>
  <c r="Z914" i="34"/>
  <c r="O914" i="34"/>
  <c r="W914" i="34"/>
  <c r="A914" i="34"/>
  <c r="P910" i="34"/>
  <c r="Q910" i="34"/>
  <c r="U910" i="34"/>
  <c r="Z910" i="34"/>
  <c r="O910" i="34"/>
  <c r="W910" i="34"/>
  <c r="A910" i="34"/>
  <c r="P906" i="34"/>
  <c r="Q906" i="34"/>
  <c r="U906" i="34"/>
  <c r="Z906" i="34"/>
  <c r="O906" i="34"/>
  <c r="W906" i="34"/>
  <c r="A906" i="34"/>
  <c r="P902" i="34"/>
  <c r="Q902" i="34"/>
  <c r="U902" i="34"/>
  <c r="Z902" i="34"/>
  <c r="O902" i="34"/>
  <c r="W902" i="34"/>
  <c r="A902" i="34"/>
  <c r="P898" i="34"/>
  <c r="Q898" i="34"/>
  <c r="U898" i="34"/>
  <c r="Z898" i="34"/>
  <c r="O898" i="34"/>
  <c r="W898" i="34"/>
  <c r="A898" i="34"/>
  <c r="P894" i="34"/>
  <c r="Q894" i="34"/>
  <c r="U894" i="34"/>
  <c r="Z894" i="34"/>
  <c r="O894" i="34"/>
  <c r="W894" i="34"/>
  <c r="A894" i="34"/>
  <c r="P890" i="34"/>
  <c r="Q890" i="34"/>
  <c r="U890" i="34"/>
  <c r="Z890" i="34"/>
  <c r="O890" i="34"/>
  <c r="W890" i="34"/>
  <c r="A890" i="34"/>
  <c r="P1009" i="34"/>
  <c r="Q1009" i="34"/>
  <c r="U1009" i="34"/>
  <c r="Z1009" i="34"/>
  <c r="O1009" i="34"/>
  <c r="W1009" i="34"/>
  <c r="A1009" i="34"/>
  <c r="P1005" i="34"/>
  <c r="Q1005" i="34"/>
  <c r="U1005" i="34"/>
  <c r="Z1005" i="34"/>
  <c r="O1005" i="34"/>
  <c r="W1005" i="34"/>
  <c r="A1005" i="34"/>
  <c r="P1001" i="34"/>
  <c r="Q1001" i="34"/>
  <c r="U1001" i="34"/>
  <c r="Z1001" i="34"/>
  <c r="O1001" i="34"/>
  <c r="W1001" i="34"/>
  <c r="A1001" i="34"/>
  <c r="P997" i="34"/>
  <c r="Q997" i="34"/>
  <c r="U997" i="34"/>
  <c r="Z997" i="34"/>
  <c r="O997" i="34"/>
  <c r="W997" i="34"/>
  <c r="A997" i="34"/>
  <c r="P993" i="34"/>
  <c r="Q993" i="34"/>
  <c r="U993" i="34"/>
  <c r="Z993" i="34"/>
  <c r="O993" i="34"/>
  <c r="W993" i="34"/>
  <c r="A993" i="34"/>
  <c r="P989" i="34"/>
  <c r="Q989" i="34"/>
  <c r="U989" i="34"/>
  <c r="Z989" i="34"/>
  <c r="O989" i="34"/>
  <c r="W989" i="34"/>
  <c r="A989" i="34"/>
  <c r="P985" i="34"/>
  <c r="Q985" i="34"/>
  <c r="U985" i="34"/>
  <c r="Z985" i="34"/>
  <c r="O985" i="34"/>
  <c r="W985" i="34"/>
  <c r="A985" i="34"/>
  <c r="P981" i="34"/>
  <c r="Q981" i="34"/>
  <c r="U981" i="34"/>
  <c r="Z981" i="34"/>
  <c r="O981" i="34"/>
  <c r="W981" i="34"/>
  <c r="A981" i="34"/>
  <c r="Q977" i="34"/>
  <c r="U977" i="34"/>
  <c r="P977" i="34"/>
  <c r="O977" i="34"/>
  <c r="Z977" i="34"/>
  <c r="W977" i="34"/>
  <c r="A977" i="34"/>
  <c r="Q973" i="34"/>
  <c r="U973" i="34"/>
  <c r="P973" i="34"/>
  <c r="O973" i="34"/>
  <c r="Z973" i="34"/>
  <c r="W973" i="34"/>
  <c r="A973" i="34"/>
  <c r="Q969" i="34"/>
  <c r="U969" i="34"/>
  <c r="Z969" i="34"/>
  <c r="P969" i="34"/>
  <c r="O969" i="34"/>
  <c r="W969" i="34"/>
  <c r="A969" i="34"/>
  <c r="Q965" i="34"/>
  <c r="U965" i="34"/>
  <c r="Z965" i="34"/>
  <c r="P965" i="34"/>
  <c r="O965" i="34"/>
  <c r="W965" i="34"/>
  <c r="A965" i="34"/>
  <c r="Q961" i="34"/>
  <c r="U961" i="34"/>
  <c r="Z961" i="34"/>
  <c r="O961" i="34"/>
  <c r="W961" i="34"/>
  <c r="P961" i="34"/>
  <c r="A961" i="34"/>
  <c r="Q957" i="34"/>
  <c r="U957" i="34"/>
  <c r="Z957" i="34"/>
  <c r="O957" i="34"/>
  <c r="W957" i="34"/>
  <c r="P957" i="34"/>
  <c r="A957" i="34"/>
  <c r="Q953" i="34"/>
  <c r="U953" i="34"/>
  <c r="Z953" i="34"/>
  <c r="O953" i="34"/>
  <c r="W953" i="34"/>
  <c r="P953" i="34"/>
  <c r="A953" i="34"/>
  <c r="Q949" i="34"/>
  <c r="U949" i="34"/>
  <c r="Z949" i="34"/>
  <c r="O949" i="34"/>
  <c r="W949" i="34"/>
  <c r="P949" i="34"/>
  <c r="A949" i="34"/>
  <c r="Q945" i="34"/>
  <c r="U945" i="34"/>
  <c r="Z945" i="34"/>
  <c r="O945" i="34"/>
  <c r="W945" i="34"/>
  <c r="P945" i="34"/>
  <c r="A945" i="34"/>
  <c r="Q941" i="34"/>
  <c r="U941" i="34"/>
  <c r="Z941" i="34"/>
  <c r="O941" i="34"/>
  <c r="W941" i="34"/>
  <c r="P941" i="34"/>
  <c r="A941" i="34"/>
  <c r="Q937" i="34"/>
  <c r="U937" i="34"/>
  <c r="Z937" i="34"/>
  <c r="O937" i="34"/>
  <c r="W937" i="34"/>
  <c r="P937" i="34"/>
  <c r="A937" i="34"/>
  <c r="Q933" i="34"/>
  <c r="U933" i="34"/>
  <c r="Z933" i="34"/>
  <c r="O933" i="34"/>
  <c r="W933" i="34"/>
  <c r="P933" i="34"/>
  <c r="A933" i="34"/>
  <c r="Q929" i="34"/>
  <c r="U929" i="34"/>
  <c r="Z929" i="34"/>
  <c r="O929" i="34"/>
  <c r="W929" i="34"/>
  <c r="P929" i="34"/>
  <c r="A929" i="34"/>
  <c r="Q925" i="34"/>
  <c r="U925" i="34"/>
  <c r="Z925" i="34"/>
  <c r="O925" i="34"/>
  <c r="W925" i="34"/>
  <c r="P925" i="34"/>
  <c r="A925" i="34"/>
  <c r="Q921" i="34"/>
  <c r="U921" i="34"/>
  <c r="Z921" i="34"/>
  <c r="O921" i="34"/>
  <c r="W921" i="34"/>
  <c r="P921" i="34"/>
  <c r="A921" i="34"/>
  <c r="Q917" i="34"/>
  <c r="U917" i="34"/>
  <c r="Z917" i="34"/>
  <c r="O917" i="34"/>
  <c r="W917" i="34"/>
  <c r="P917" i="34"/>
  <c r="A917" i="34"/>
  <c r="Q913" i="34"/>
  <c r="U913" i="34"/>
  <c r="Z913" i="34"/>
  <c r="O913" i="34"/>
  <c r="W913" i="34"/>
  <c r="P913" i="34"/>
  <c r="A913" i="34"/>
  <c r="Q909" i="34"/>
  <c r="U909" i="34"/>
  <c r="Z909" i="34"/>
  <c r="O909" i="34"/>
  <c r="W909" i="34"/>
  <c r="P909" i="34"/>
  <c r="A909" i="34"/>
  <c r="Q905" i="34"/>
  <c r="U905" i="34"/>
  <c r="Z905" i="34"/>
  <c r="O905" i="34"/>
  <c r="W905" i="34"/>
  <c r="P905" i="34"/>
  <c r="A905" i="34"/>
  <c r="Q901" i="34"/>
  <c r="U901" i="34"/>
  <c r="Z901" i="34"/>
  <c r="O901" i="34"/>
  <c r="W901" i="34"/>
  <c r="P901" i="34"/>
  <c r="A901" i="34"/>
  <c r="Q897" i="34"/>
  <c r="U897" i="34"/>
  <c r="Z897" i="34"/>
  <c r="O897" i="34"/>
  <c r="W897" i="34"/>
  <c r="P897" i="34"/>
  <c r="A897" i="34"/>
  <c r="Q893" i="34"/>
  <c r="U893" i="34"/>
  <c r="Z893" i="34"/>
  <c r="O893" i="34"/>
  <c r="W893" i="34"/>
  <c r="P893" i="34"/>
  <c r="A893" i="34"/>
  <c r="Q889" i="34"/>
  <c r="U889" i="34"/>
  <c r="Z889" i="34"/>
  <c r="O889" i="34"/>
  <c r="W889" i="34"/>
  <c r="P889" i="34"/>
  <c r="A889" i="34"/>
  <c r="O1010" i="34"/>
  <c r="W1010" i="34"/>
  <c r="P1010" i="34"/>
  <c r="Q1010" i="34"/>
  <c r="U1010" i="34"/>
  <c r="Z1010" i="34"/>
  <c r="A1010" i="34"/>
  <c r="Q1008" i="34"/>
  <c r="U1008" i="34"/>
  <c r="Z1008" i="34"/>
  <c r="O1008" i="34"/>
  <c r="W1008" i="34"/>
  <c r="P1008" i="34"/>
  <c r="A1008" i="34"/>
  <c r="Q1004" i="34"/>
  <c r="U1004" i="34"/>
  <c r="Z1004" i="34"/>
  <c r="O1004" i="34"/>
  <c r="W1004" i="34"/>
  <c r="P1004" i="34"/>
  <c r="A1004" i="34"/>
  <c r="Q1000" i="34"/>
  <c r="U1000" i="34"/>
  <c r="Z1000" i="34"/>
  <c r="O1000" i="34"/>
  <c r="W1000" i="34"/>
  <c r="P1000" i="34"/>
  <c r="A1000" i="34"/>
  <c r="Q996" i="34"/>
  <c r="U996" i="34"/>
  <c r="Z996" i="34"/>
  <c r="O996" i="34"/>
  <c r="W996" i="34"/>
  <c r="P996" i="34"/>
  <c r="A996" i="34"/>
  <c r="Q992" i="34"/>
  <c r="U992" i="34"/>
  <c r="Z992" i="34"/>
  <c r="O992" i="34"/>
  <c r="W992" i="34"/>
  <c r="P992" i="34"/>
  <c r="A992" i="34"/>
  <c r="Q988" i="34"/>
  <c r="U988" i="34"/>
  <c r="Z988" i="34"/>
  <c r="O988" i="34"/>
  <c r="W988" i="34"/>
  <c r="P988" i="34"/>
  <c r="A988" i="34"/>
  <c r="Q984" i="34"/>
  <c r="U984" i="34"/>
  <c r="Z984" i="34"/>
  <c r="O984" i="34"/>
  <c r="W984" i="34"/>
  <c r="P984" i="34"/>
  <c r="A984" i="34"/>
  <c r="Q980" i="34"/>
  <c r="U980" i="34"/>
  <c r="Z980" i="34"/>
  <c r="O980" i="34"/>
  <c r="W980" i="34"/>
  <c r="P980" i="34"/>
  <c r="A980" i="34"/>
  <c r="Z976" i="34"/>
  <c r="Q976" i="34"/>
  <c r="U976" i="34"/>
  <c r="O976" i="34"/>
  <c r="P976" i="34"/>
  <c r="W976" i="34"/>
  <c r="A976" i="34"/>
  <c r="Z972" i="34"/>
  <c r="O972" i="34"/>
  <c r="W972" i="34"/>
  <c r="Q972" i="34"/>
  <c r="U972" i="34"/>
  <c r="P972" i="34"/>
  <c r="A972" i="34"/>
  <c r="Z968" i="34"/>
  <c r="O968" i="34"/>
  <c r="W968" i="34"/>
  <c r="Q968" i="34"/>
  <c r="U968" i="34"/>
  <c r="P968" i="34"/>
  <c r="A968" i="34"/>
  <c r="Z964" i="34"/>
  <c r="O964" i="34"/>
  <c r="W964" i="34"/>
  <c r="Q964" i="34"/>
  <c r="U964" i="34"/>
  <c r="P964" i="34"/>
  <c r="A964" i="34"/>
  <c r="Z960" i="34"/>
  <c r="O960" i="34"/>
  <c r="W960" i="34"/>
  <c r="P960" i="34"/>
  <c r="Q960" i="34"/>
  <c r="U960" i="34"/>
  <c r="A960" i="34"/>
  <c r="Z956" i="34"/>
  <c r="O956" i="34"/>
  <c r="W956" i="34"/>
  <c r="P956" i="34"/>
  <c r="Q956" i="34"/>
  <c r="U956" i="34"/>
  <c r="A956" i="34"/>
  <c r="Z952" i="34"/>
  <c r="O952" i="34"/>
  <c r="W952" i="34"/>
  <c r="P952" i="34"/>
  <c r="Q952" i="34"/>
  <c r="U952" i="34"/>
  <c r="A952" i="34"/>
  <c r="Z948" i="34"/>
  <c r="O948" i="34"/>
  <c r="W948" i="34"/>
  <c r="P948" i="34"/>
  <c r="Q948" i="34"/>
  <c r="U948" i="34"/>
  <c r="A948" i="34"/>
  <c r="Z944" i="34"/>
  <c r="O944" i="34"/>
  <c r="W944" i="34"/>
  <c r="P944" i="34"/>
  <c r="Q944" i="34"/>
  <c r="U944" i="34"/>
  <c r="A944" i="34"/>
  <c r="Z940" i="34"/>
  <c r="O940" i="34"/>
  <c r="W940" i="34"/>
  <c r="P940" i="34"/>
  <c r="Q940" i="34"/>
  <c r="U940" i="34"/>
  <c r="A940" i="34"/>
  <c r="Z936" i="34"/>
  <c r="O936" i="34"/>
  <c r="W936" i="34"/>
  <c r="P936" i="34"/>
  <c r="Q936" i="34"/>
  <c r="U936" i="34"/>
  <c r="A936" i="34"/>
  <c r="Z932" i="34"/>
  <c r="O932" i="34"/>
  <c r="W932" i="34"/>
  <c r="P932" i="34"/>
  <c r="Q932" i="34"/>
  <c r="U932" i="34"/>
  <c r="A932" i="34"/>
  <c r="Z928" i="34"/>
  <c r="O928" i="34"/>
  <c r="W928" i="34"/>
  <c r="P928" i="34"/>
  <c r="Q928" i="34"/>
  <c r="U928" i="34"/>
  <c r="A928" i="34"/>
  <c r="Z924" i="34"/>
  <c r="O924" i="34"/>
  <c r="W924" i="34"/>
  <c r="P924" i="34"/>
  <c r="Q924" i="34"/>
  <c r="U924" i="34"/>
  <c r="A924" i="34"/>
  <c r="Z920" i="34"/>
  <c r="O920" i="34"/>
  <c r="W920" i="34"/>
  <c r="P920" i="34"/>
  <c r="Q920" i="34"/>
  <c r="U920" i="34"/>
  <c r="A920" i="34"/>
  <c r="Z916" i="34"/>
  <c r="O916" i="34"/>
  <c r="W916" i="34"/>
  <c r="P916" i="34"/>
  <c r="Q916" i="34"/>
  <c r="U916" i="34"/>
  <c r="A916" i="34"/>
  <c r="Z912" i="34"/>
  <c r="O912" i="34"/>
  <c r="W912" i="34"/>
  <c r="P912" i="34"/>
  <c r="Q912" i="34"/>
  <c r="U912" i="34"/>
  <c r="A912" i="34"/>
  <c r="Z908" i="34"/>
  <c r="O908" i="34"/>
  <c r="W908" i="34"/>
  <c r="P908" i="34"/>
  <c r="Q908" i="34"/>
  <c r="U908" i="34"/>
  <c r="A908" i="34"/>
  <c r="Z904" i="34"/>
  <c r="O904" i="34"/>
  <c r="W904" i="34"/>
  <c r="P904" i="34"/>
  <c r="Q904" i="34"/>
  <c r="U904" i="34"/>
  <c r="A904" i="34"/>
  <c r="Z900" i="34"/>
  <c r="O900" i="34"/>
  <c r="W900" i="34"/>
  <c r="P900" i="34"/>
  <c r="Q900" i="34"/>
  <c r="U900" i="34"/>
  <c r="A900" i="34"/>
  <c r="Z896" i="34"/>
  <c r="O896" i="34"/>
  <c r="W896" i="34"/>
  <c r="P896" i="34"/>
  <c r="Q896" i="34"/>
  <c r="U896" i="34"/>
  <c r="A896" i="34"/>
  <c r="Z892" i="34"/>
  <c r="O892" i="34"/>
  <c r="W892" i="34"/>
  <c r="P892" i="34"/>
  <c r="Q892" i="34"/>
  <c r="U892" i="34"/>
  <c r="A892" i="34"/>
  <c r="Z888" i="34"/>
  <c r="O888" i="34"/>
  <c r="W888" i="34"/>
  <c r="P888" i="34"/>
  <c r="Q888" i="34"/>
  <c r="U888" i="34"/>
  <c r="A888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073" i="34"/>
  <c r="K1072" i="34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46" i="34"/>
  <c r="K1045" i="34"/>
  <c r="K1017" i="34"/>
  <c r="K1018" i="34"/>
  <c r="K1019" i="34"/>
  <c r="K1020" i="34"/>
  <c r="K1021" i="34"/>
  <c r="K1022" i="34"/>
  <c r="K1023" i="34"/>
  <c r="K1024" i="34"/>
  <c r="K1016" i="34"/>
  <c r="K1015" i="34"/>
  <c r="C1025" i="34"/>
  <c r="B1025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59" i="34"/>
  <c r="B1059" i="34" s="1"/>
  <c r="Q1016" i="34" l="1"/>
  <c r="U1016" i="34"/>
  <c r="Z1016" i="34"/>
  <c r="O1016" i="34"/>
  <c r="W1016" i="34"/>
  <c r="P1016" i="34"/>
  <c r="A1016" i="34"/>
  <c r="P1053" i="34"/>
  <c r="Q1053" i="34"/>
  <c r="U1053" i="34"/>
  <c r="Z1053" i="34"/>
  <c r="O1053" i="34"/>
  <c r="W1053" i="34"/>
  <c r="A1053" i="34"/>
  <c r="P1185" i="34"/>
  <c r="Q1185" i="34"/>
  <c r="U1185" i="34"/>
  <c r="Z1185" i="34"/>
  <c r="O1185" i="34"/>
  <c r="W1185" i="34"/>
  <c r="A1185" i="34"/>
  <c r="Z1059" i="34"/>
  <c r="O1059" i="34"/>
  <c r="W1059" i="34"/>
  <c r="P1059" i="34"/>
  <c r="Q1059" i="34"/>
  <c r="U1059" i="34"/>
  <c r="A1059" i="34"/>
  <c r="P1021" i="34"/>
  <c r="Q1021" i="34"/>
  <c r="U1021" i="34"/>
  <c r="Z1021" i="34"/>
  <c r="O1021" i="34"/>
  <c r="W1021" i="34"/>
  <c r="A1021" i="34"/>
  <c r="P1017" i="34"/>
  <c r="Q1017" i="34"/>
  <c r="U1017" i="34"/>
  <c r="Z1017" i="34"/>
  <c r="O1017" i="34"/>
  <c r="W1017" i="34"/>
  <c r="A1017" i="34"/>
  <c r="O1058" i="34"/>
  <c r="W1058" i="34"/>
  <c r="P1058" i="34"/>
  <c r="Q1058" i="34"/>
  <c r="U1058" i="34"/>
  <c r="Z1058" i="34"/>
  <c r="A1058" i="34"/>
  <c r="O1054" i="34"/>
  <c r="W1054" i="34"/>
  <c r="P1054" i="34"/>
  <c r="Q1054" i="34"/>
  <c r="U1054" i="34"/>
  <c r="Z1054" i="34"/>
  <c r="A1054" i="34"/>
  <c r="O1050" i="34"/>
  <c r="W1050" i="34"/>
  <c r="P1050" i="34"/>
  <c r="Q1050" i="34"/>
  <c r="U1050" i="34"/>
  <c r="Z1050" i="34"/>
  <c r="A1050" i="34"/>
  <c r="O1046" i="34"/>
  <c r="W1046" i="34"/>
  <c r="P1046" i="34"/>
  <c r="Q1046" i="34"/>
  <c r="U1046" i="34"/>
  <c r="Z1046" i="34"/>
  <c r="A1046" i="34"/>
  <c r="P1198" i="34"/>
  <c r="Q1198" i="34"/>
  <c r="U1198" i="34"/>
  <c r="Z1198" i="34"/>
  <c r="O1198" i="34"/>
  <c r="W1198" i="34"/>
  <c r="A1198" i="34"/>
  <c r="O1194" i="34"/>
  <c r="W1194" i="34"/>
  <c r="P1194" i="34"/>
  <c r="Q1194" i="34"/>
  <c r="U1194" i="34"/>
  <c r="Z1194" i="34"/>
  <c r="A1194" i="34"/>
  <c r="O1190" i="34"/>
  <c r="W1190" i="34"/>
  <c r="P1190" i="34"/>
  <c r="Q1190" i="34"/>
  <c r="U1190" i="34"/>
  <c r="Z1190" i="34"/>
  <c r="A1190" i="34"/>
  <c r="O1186" i="34"/>
  <c r="W1186" i="34"/>
  <c r="P1186" i="34"/>
  <c r="Q1186" i="34"/>
  <c r="U1186" i="34"/>
  <c r="Z1186" i="34"/>
  <c r="A1186" i="34"/>
  <c r="O1182" i="34"/>
  <c r="W1182" i="34"/>
  <c r="P1182" i="34"/>
  <c r="Q1182" i="34"/>
  <c r="U1182" i="34"/>
  <c r="Z1182" i="34"/>
  <c r="A1182" i="34"/>
  <c r="O1178" i="34"/>
  <c r="W1178" i="34"/>
  <c r="P1178" i="34"/>
  <c r="Q1178" i="34"/>
  <c r="U1178" i="34"/>
  <c r="Z1178" i="34"/>
  <c r="A1178" i="34"/>
  <c r="O1174" i="34"/>
  <c r="W1174" i="34"/>
  <c r="P1174" i="34"/>
  <c r="Q1174" i="34"/>
  <c r="U1174" i="34"/>
  <c r="Z1174" i="34"/>
  <c r="A1174" i="34"/>
  <c r="O1170" i="34"/>
  <c r="W1170" i="34"/>
  <c r="P1170" i="34"/>
  <c r="Q1170" i="34"/>
  <c r="U1170" i="34"/>
  <c r="Z1170" i="34"/>
  <c r="A1170" i="34"/>
  <c r="O1166" i="34"/>
  <c r="W1166" i="34"/>
  <c r="P1166" i="34"/>
  <c r="Q1166" i="34"/>
  <c r="U1166" i="34"/>
  <c r="Z1166" i="34"/>
  <c r="A1166" i="34"/>
  <c r="O1162" i="34"/>
  <c r="W1162" i="34"/>
  <c r="P1162" i="34"/>
  <c r="Q1162" i="34"/>
  <c r="U1162" i="34"/>
  <c r="Z1162" i="34"/>
  <c r="A1162" i="34"/>
  <c r="O1158" i="34"/>
  <c r="W1158" i="34"/>
  <c r="P1158" i="34"/>
  <c r="Q1158" i="34"/>
  <c r="U1158" i="34"/>
  <c r="Z1158" i="34"/>
  <c r="A1158" i="34"/>
  <c r="O1154" i="34"/>
  <c r="W1154" i="34"/>
  <c r="P1154" i="34"/>
  <c r="Q1154" i="34"/>
  <c r="U1154" i="34"/>
  <c r="Z1154" i="34"/>
  <c r="A1154" i="34"/>
  <c r="O1150" i="34"/>
  <c r="W1150" i="34"/>
  <c r="P1150" i="34"/>
  <c r="Q1150" i="34"/>
  <c r="U1150" i="34"/>
  <c r="Z1150" i="34"/>
  <c r="A1150" i="34"/>
  <c r="O1146" i="34"/>
  <c r="W1146" i="34"/>
  <c r="P1146" i="34"/>
  <c r="Q1146" i="34"/>
  <c r="U1146" i="34"/>
  <c r="Z1146" i="34"/>
  <c r="A1146" i="34"/>
  <c r="O1142" i="34"/>
  <c r="W1142" i="34"/>
  <c r="P1142" i="34"/>
  <c r="Q1142" i="34"/>
  <c r="U1142" i="34"/>
  <c r="Z1142" i="34"/>
  <c r="A1142" i="34"/>
  <c r="O1138" i="34"/>
  <c r="W1138" i="34"/>
  <c r="P1138" i="34"/>
  <c r="Q1138" i="34"/>
  <c r="U1138" i="34"/>
  <c r="Z1138" i="34"/>
  <c r="A1138" i="34"/>
  <c r="O1134" i="34"/>
  <c r="W1134" i="34"/>
  <c r="P1134" i="34"/>
  <c r="Q1134" i="34"/>
  <c r="U1134" i="34"/>
  <c r="Z1134" i="34"/>
  <c r="A1134" i="34"/>
  <c r="O1130" i="34"/>
  <c r="W1130" i="34"/>
  <c r="P1130" i="34"/>
  <c r="Q1130" i="34"/>
  <c r="U1130" i="34"/>
  <c r="Z1130" i="34"/>
  <c r="A1130" i="34"/>
  <c r="O1126" i="34"/>
  <c r="W1126" i="34"/>
  <c r="P1126" i="34"/>
  <c r="Q1126" i="34"/>
  <c r="U1126" i="34"/>
  <c r="Z1126" i="34"/>
  <c r="A1126" i="34"/>
  <c r="O1122" i="34"/>
  <c r="W1122" i="34"/>
  <c r="P1122" i="34"/>
  <c r="Q1122" i="34"/>
  <c r="U1122" i="34"/>
  <c r="Z1122" i="34"/>
  <c r="A1122" i="34"/>
  <c r="O1118" i="34"/>
  <c r="W1118" i="34"/>
  <c r="P1118" i="34"/>
  <c r="Q1118" i="34"/>
  <c r="U1118" i="34"/>
  <c r="Z1118" i="34"/>
  <c r="A1118" i="34"/>
  <c r="O1114" i="34"/>
  <c r="W1114" i="34"/>
  <c r="P1114" i="34"/>
  <c r="Q1114" i="34"/>
  <c r="U1114" i="34"/>
  <c r="Z1114" i="34"/>
  <c r="A1114" i="34"/>
  <c r="O1110" i="34"/>
  <c r="W1110" i="34"/>
  <c r="P1110" i="34"/>
  <c r="Q1110" i="34"/>
  <c r="U1110" i="34"/>
  <c r="Z1110" i="34"/>
  <c r="A1110" i="34"/>
  <c r="O1106" i="34"/>
  <c r="W1106" i="34"/>
  <c r="P1106" i="34"/>
  <c r="Q1106" i="34"/>
  <c r="U1106" i="34"/>
  <c r="Z1106" i="34"/>
  <c r="A1106" i="34"/>
  <c r="O1102" i="34"/>
  <c r="W1102" i="34"/>
  <c r="P1102" i="34"/>
  <c r="Q1102" i="34"/>
  <c r="U1102" i="34"/>
  <c r="Z1102" i="34"/>
  <c r="A1102" i="34"/>
  <c r="O1098" i="34"/>
  <c r="W1098" i="34"/>
  <c r="P1098" i="34"/>
  <c r="Q1098" i="34"/>
  <c r="U1098" i="34"/>
  <c r="Z1098" i="34"/>
  <c r="A1098" i="34"/>
  <c r="O1094" i="34"/>
  <c r="W1094" i="34"/>
  <c r="P1094" i="34"/>
  <c r="Q1094" i="34"/>
  <c r="U1094" i="34"/>
  <c r="Z1094" i="34"/>
  <c r="A1094" i="34"/>
  <c r="O1090" i="34"/>
  <c r="W1090" i="34"/>
  <c r="P1090" i="34"/>
  <c r="Q1090" i="34"/>
  <c r="U1090" i="34"/>
  <c r="Z1090" i="34"/>
  <c r="A1090" i="34"/>
  <c r="O1086" i="34"/>
  <c r="W1086" i="34"/>
  <c r="P1086" i="34"/>
  <c r="Q1086" i="34"/>
  <c r="U1086" i="34"/>
  <c r="Z1086" i="34"/>
  <c r="A1086" i="34"/>
  <c r="O1082" i="34"/>
  <c r="W1082" i="34"/>
  <c r="P1082" i="34"/>
  <c r="Q1082" i="34"/>
  <c r="U1082" i="34"/>
  <c r="Z1082" i="34"/>
  <c r="A1082" i="34"/>
  <c r="O1078" i="34"/>
  <c r="W1078" i="34"/>
  <c r="P1078" i="34"/>
  <c r="Q1078" i="34"/>
  <c r="U1078" i="34"/>
  <c r="Z1078" i="34"/>
  <c r="A1078" i="34"/>
  <c r="O1074" i="34"/>
  <c r="W1074" i="34"/>
  <c r="P1074" i="34"/>
  <c r="Q1074" i="34"/>
  <c r="U1074" i="34"/>
  <c r="Z1074" i="34"/>
  <c r="A1074" i="34"/>
  <c r="Q1020" i="34"/>
  <c r="U1020" i="34"/>
  <c r="Z1020" i="34"/>
  <c r="O1020" i="34"/>
  <c r="W1020" i="34"/>
  <c r="P1020" i="34"/>
  <c r="A1020" i="34"/>
  <c r="P1057" i="34"/>
  <c r="Q1057" i="34"/>
  <c r="U1057" i="34"/>
  <c r="Z1057" i="34"/>
  <c r="O1057" i="34"/>
  <c r="W1057" i="34"/>
  <c r="A1057" i="34"/>
  <c r="Q1197" i="34"/>
  <c r="U1197" i="34"/>
  <c r="Z1197" i="34"/>
  <c r="O1197" i="34"/>
  <c r="W1197" i="34"/>
  <c r="P1197" i="34"/>
  <c r="A1197" i="34"/>
  <c r="P1181" i="34"/>
  <c r="Q1181" i="34"/>
  <c r="U1181" i="34"/>
  <c r="Z1181" i="34"/>
  <c r="O1181" i="34"/>
  <c r="W1181" i="34"/>
  <c r="A1181" i="34"/>
  <c r="P1169" i="34"/>
  <c r="Q1169" i="34"/>
  <c r="U1169" i="34"/>
  <c r="Z1169" i="34"/>
  <c r="O1169" i="34"/>
  <c r="W1169" i="34"/>
  <c r="A1169" i="34"/>
  <c r="P1157" i="34"/>
  <c r="Q1157" i="34"/>
  <c r="U1157" i="34"/>
  <c r="Z1157" i="34"/>
  <c r="O1157" i="34"/>
  <c r="W1157" i="34"/>
  <c r="A1157" i="34"/>
  <c r="P1149" i="34"/>
  <c r="Q1149" i="34"/>
  <c r="U1149" i="34"/>
  <c r="Z1149" i="34"/>
  <c r="O1149" i="34"/>
  <c r="W1149" i="34"/>
  <c r="A1149" i="34"/>
  <c r="P1141" i="34"/>
  <c r="Q1141" i="34"/>
  <c r="U1141" i="34"/>
  <c r="Z1141" i="34"/>
  <c r="O1141" i="34"/>
  <c r="W1141" i="34"/>
  <c r="A1141" i="34"/>
  <c r="P1133" i="34"/>
  <c r="Q1133" i="34"/>
  <c r="U1133" i="34"/>
  <c r="Z1133" i="34"/>
  <c r="O1133" i="34"/>
  <c r="W1133" i="34"/>
  <c r="A1133" i="34"/>
  <c r="P1125" i="34"/>
  <c r="Q1125" i="34"/>
  <c r="U1125" i="34"/>
  <c r="Z1125" i="34"/>
  <c r="O1125" i="34"/>
  <c r="W1125" i="34"/>
  <c r="A1125" i="34"/>
  <c r="P1117" i="34"/>
  <c r="Q1117" i="34"/>
  <c r="U1117" i="34"/>
  <c r="Z1117" i="34"/>
  <c r="O1117" i="34"/>
  <c r="W1117" i="34"/>
  <c r="A1117" i="34"/>
  <c r="P1109" i="34"/>
  <c r="Q1109" i="34"/>
  <c r="U1109" i="34"/>
  <c r="Z1109" i="34"/>
  <c r="O1109" i="34"/>
  <c r="W1109" i="34"/>
  <c r="A1109" i="34"/>
  <c r="P1101" i="34"/>
  <c r="Q1101" i="34"/>
  <c r="U1101" i="34"/>
  <c r="Z1101" i="34"/>
  <c r="O1101" i="34"/>
  <c r="W1101" i="34"/>
  <c r="A1101" i="34"/>
  <c r="P1089" i="34"/>
  <c r="Q1089" i="34"/>
  <c r="U1089" i="34"/>
  <c r="Z1089" i="34"/>
  <c r="O1089" i="34"/>
  <c r="W1089" i="34"/>
  <c r="A1089" i="34"/>
  <c r="P1081" i="34"/>
  <c r="Q1081" i="34"/>
  <c r="U1081" i="34"/>
  <c r="Z1081" i="34"/>
  <c r="O1081" i="34"/>
  <c r="W1081" i="34"/>
  <c r="A1081" i="34"/>
  <c r="P1073" i="34"/>
  <c r="Q1073" i="34"/>
  <c r="U1073" i="34"/>
  <c r="Z1073" i="34"/>
  <c r="O1073" i="34"/>
  <c r="W1073" i="34"/>
  <c r="A1073" i="34"/>
  <c r="P1045" i="34"/>
  <c r="Q1045" i="34"/>
  <c r="U1045" i="34"/>
  <c r="Z1045" i="34"/>
  <c r="O1045" i="34"/>
  <c r="W1045" i="34"/>
  <c r="A1045" i="34"/>
  <c r="P1189" i="34"/>
  <c r="Q1189" i="34"/>
  <c r="U1189" i="34"/>
  <c r="Z1189" i="34"/>
  <c r="O1189" i="34"/>
  <c r="W1189" i="34"/>
  <c r="A1189" i="34"/>
  <c r="P1177" i="34"/>
  <c r="Q1177" i="34"/>
  <c r="U1177" i="34"/>
  <c r="Z1177" i="34"/>
  <c r="O1177" i="34"/>
  <c r="W1177" i="34"/>
  <c r="A1177" i="34"/>
  <c r="P1165" i="34"/>
  <c r="Q1165" i="34"/>
  <c r="U1165" i="34"/>
  <c r="Z1165" i="34"/>
  <c r="O1165" i="34"/>
  <c r="W1165" i="34"/>
  <c r="A1165" i="34"/>
  <c r="P1161" i="34"/>
  <c r="Q1161" i="34"/>
  <c r="U1161" i="34"/>
  <c r="Z1161" i="34"/>
  <c r="O1161" i="34"/>
  <c r="W1161" i="34"/>
  <c r="A1161" i="34"/>
  <c r="P1153" i="34"/>
  <c r="Q1153" i="34"/>
  <c r="U1153" i="34"/>
  <c r="Z1153" i="34"/>
  <c r="O1153" i="34"/>
  <c r="W1153" i="34"/>
  <c r="A1153" i="34"/>
  <c r="P1145" i="34"/>
  <c r="Q1145" i="34"/>
  <c r="U1145" i="34"/>
  <c r="Z1145" i="34"/>
  <c r="O1145" i="34"/>
  <c r="W1145" i="34"/>
  <c r="A1145" i="34"/>
  <c r="P1137" i="34"/>
  <c r="Q1137" i="34"/>
  <c r="U1137" i="34"/>
  <c r="Z1137" i="34"/>
  <c r="O1137" i="34"/>
  <c r="W1137" i="34"/>
  <c r="A1137" i="34"/>
  <c r="P1129" i="34"/>
  <c r="Q1129" i="34"/>
  <c r="U1129" i="34"/>
  <c r="Z1129" i="34"/>
  <c r="O1129" i="34"/>
  <c r="W1129" i="34"/>
  <c r="A1129" i="34"/>
  <c r="P1121" i="34"/>
  <c r="Q1121" i="34"/>
  <c r="U1121" i="34"/>
  <c r="Z1121" i="34"/>
  <c r="O1121" i="34"/>
  <c r="W1121" i="34"/>
  <c r="A1121" i="34"/>
  <c r="P1113" i="34"/>
  <c r="Q1113" i="34"/>
  <c r="U1113" i="34"/>
  <c r="Z1113" i="34"/>
  <c r="O1113" i="34"/>
  <c r="W1113" i="34"/>
  <c r="A1113" i="34"/>
  <c r="P1105" i="34"/>
  <c r="Q1105" i="34"/>
  <c r="U1105" i="34"/>
  <c r="Z1105" i="34"/>
  <c r="O1105" i="34"/>
  <c r="W1105" i="34"/>
  <c r="A1105" i="34"/>
  <c r="P1097" i="34"/>
  <c r="Q1097" i="34"/>
  <c r="U1097" i="34"/>
  <c r="Z1097" i="34"/>
  <c r="O1097" i="34"/>
  <c r="W1097" i="34"/>
  <c r="A1097" i="34"/>
  <c r="P1093" i="34"/>
  <c r="Q1093" i="34"/>
  <c r="U1093" i="34"/>
  <c r="Z1093" i="34"/>
  <c r="O1093" i="34"/>
  <c r="W1093" i="34"/>
  <c r="A1093" i="34"/>
  <c r="P1085" i="34"/>
  <c r="Q1085" i="34"/>
  <c r="U1085" i="34"/>
  <c r="Z1085" i="34"/>
  <c r="O1085" i="34"/>
  <c r="W1085" i="34"/>
  <c r="A1085" i="34"/>
  <c r="P1077" i="34"/>
  <c r="Q1077" i="34"/>
  <c r="U1077" i="34"/>
  <c r="Z1077" i="34"/>
  <c r="O1077" i="34"/>
  <c r="W1077" i="34"/>
  <c r="A1077" i="34"/>
  <c r="Z1023" i="34"/>
  <c r="O1023" i="34"/>
  <c r="W1023" i="34"/>
  <c r="P1023" i="34"/>
  <c r="Q1023" i="34"/>
  <c r="U1023" i="34"/>
  <c r="A1023" i="34"/>
  <c r="Z1019" i="34"/>
  <c r="O1019" i="34"/>
  <c r="W1019" i="34"/>
  <c r="P1019" i="34"/>
  <c r="Q1019" i="34"/>
  <c r="U1019" i="34"/>
  <c r="A1019" i="34"/>
  <c r="Z1015" i="34"/>
  <c r="O1015" i="34"/>
  <c r="W1015" i="34"/>
  <c r="P1015" i="34"/>
  <c r="Q1015" i="34"/>
  <c r="U1015" i="34"/>
  <c r="A1015" i="34"/>
  <c r="Q1056" i="34"/>
  <c r="U1056" i="34"/>
  <c r="Z1056" i="34"/>
  <c r="O1056" i="34"/>
  <c r="W1056" i="34"/>
  <c r="P1056" i="34"/>
  <c r="A1056" i="34"/>
  <c r="Q1052" i="34"/>
  <c r="U1052" i="34"/>
  <c r="Z1052" i="34"/>
  <c r="O1052" i="34"/>
  <c r="W1052" i="34"/>
  <c r="P1052" i="34"/>
  <c r="A1052" i="34"/>
  <c r="Q1048" i="34"/>
  <c r="U1048" i="34"/>
  <c r="Z1048" i="34"/>
  <c r="O1048" i="34"/>
  <c r="W1048" i="34"/>
  <c r="P1048" i="34"/>
  <c r="A1048" i="34"/>
  <c r="P1200" i="34"/>
  <c r="O1200" i="34"/>
  <c r="Q1200" i="34"/>
  <c r="U1200" i="34"/>
  <c r="Z1200" i="34"/>
  <c r="W1200" i="34"/>
  <c r="A1200" i="34"/>
  <c r="Z1196" i="34"/>
  <c r="O1196" i="34"/>
  <c r="W1196" i="34"/>
  <c r="P1196" i="34"/>
  <c r="Q1196" i="34"/>
  <c r="U1196" i="34"/>
  <c r="A1196" i="34"/>
  <c r="Q1192" i="34"/>
  <c r="U1192" i="34"/>
  <c r="Z1192" i="34"/>
  <c r="O1192" i="34"/>
  <c r="W1192" i="34"/>
  <c r="P1192" i="34"/>
  <c r="A1192" i="34"/>
  <c r="Q1188" i="34"/>
  <c r="U1188" i="34"/>
  <c r="Z1188" i="34"/>
  <c r="O1188" i="34"/>
  <c r="W1188" i="34"/>
  <c r="P1188" i="34"/>
  <c r="A1188" i="34"/>
  <c r="Q1184" i="34"/>
  <c r="U1184" i="34"/>
  <c r="Z1184" i="34"/>
  <c r="O1184" i="34"/>
  <c r="W1184" i="34"/>
  <c r="P1184" i="34"/>
  <c r="A1184" i="34"/>
  <c r="Q1180" i="34"/>
  <c r="U1180" i="34"/>
  <c r="Z1180" i="34"/>
  <c r="O1180" i="34"/>
  <c r="W1180" i="34"/>
  <c r="P1180" i="34"/>
  <c r="A1180" i="34"/>
  <c r="Q1176" i="34"/>
  <c r="U1176" i="34"/>
  <c r="Z1176" i="34"/>
  <c r="O1176" i="34"/>
  <c r="W1176" i="34"/>
  <c r="P1176" i="34"/>
  <c r="A1176" i="34"/>
  <c r="Q1172" i="34"/>
  <c r="U1172" i="34"/>
  <c r="Z1172" i="34"/>
  <c r="O1172" i="34"/>
  <c r="W1172" i="34"/>
  <c r="P1172" i="34"/>
  <c r="A1172" i="34"/>
  <c r="Q1168" i="34"/>
  <c r="U1168" i="34"/>
  <c r="Z1168" i="34"/>
  <c r="O1168" i="34"/>
  <c r="W1168" i="34"/>
  <c r="P1168" i="34"/>
  <c r="A1168" i="34"/>
  <c r="Q1164" i="34"/>
  <c r="U1164" i="34"/>
  <c r="Z1164" i="34"/>
  <c r="O1164" i="34"/>
  <c r="W1164" i="34"/>
  <c r="P1164" i="34"/>
  <c r="A1164" i="34"/>
  <c r="Q1160" i="34"/>
  <c r="U1160" i="34"/>
  <c r="Z1160" i="34"/>
  <c r="O1160" i="34"/>
  <c r="W1160" i="34"/>
  <c r="P1160" i="34"/>
  <c r="A1160" i="34"/>
  <c r="Q1156" i="34"/>
  <c r="U1156" i="34"/>
  <c r="Z1156" i="34"/>
  <c r="O1156" i="34"/>
  <c r="W1156" i="34"/>
  <c r="P1156" i="34"/>
  <c r="A1156" i="34"/>
  <c r="Q1152" i="34"/>
  <c r="U1152" i="34"/>
  <c r="Z1152" i="34"/>
  <c r="O1152" i="34"/>
  <c r="W1152" i="34"/>
  <c r="P1152" i="34"/>
  <c r="A1152" i="34"/>
  <c r="Q1148" i="34"/>
  <c r="U1148" i="34"/>
  <c r="Z1148" i="34"/>
  <c r="O1148" i="34"/>
  <c r="W1148" i="34"/>
  <c r="P1148" i="34"/>
  <c r="A1148" i="34"/>
  <c r="Q1144" i="34"/>
  <c r="U1144" i="34"/>
  <c r="Z1144" i="34"/>
  <c r="O1144" i="34"/>
  <c r="W1144" i="34"/>
  <c r="P1144" i="34"/>
  <c r="A1144" i="34"/>
  <c r="Q1140" i="34"/>
  <c r="U1140" i="34"/>
  <c r="Z1140" i="34"/>
  <c r="O1140" i="34"/>
  <c r="W1140" i="34"/>
  <c r="P1140" i="34"/>
  <c r="A1140" i="34"/>
  <c r="Q1136" i="34"/>
  <c r="U1136" i="34"/>
  <c r="Z1136" i="34"/>
  <c r="O1136" i="34"/>
  <c r="W1136" i="34"/>
  <c r="P1136" i="34"/>
  <c r="A1136" i="34"/>
  <c r="Q1132" i="34"/>
  <c r="U1132" i="34"/>
  <c r="Z1132" i="34"/>
  <c r="O1132" i="34"/>
  <c r="W1132" i="34"/>
  <c r="P1132" i="34"/>
  <c r="A1132" i="34"/>
  <c r="Q1128" i="34"/>
  <c r="U1128" i="34"/>
  <c r="Z1128" i="34"/>
  <c r="O1128" i="34"/>
  <c r="W1128" i="34"/>
  <c r="P1128" i="34"/>
  <c r="A1128" i="34"/>
  <c r="Q1124" i="34"/>
  <c r="U1124" i="34"/>
  <c r="Z1124" i="34"/>
  <c r="O1124" i="34"/>
  <c r="W1124" i="34"/>
  <c r="P1124" i="34"/>
  <c r="A1124" i="34"/>
  <c r="Q1120" i="34"/>
  <c r="U1120" i="34"/>
  <c r="Z1120" i="34"/>
  <c r="O1120" i="34"/>
  <c r="W1120" i="34"/>
  <c r="P1120" i="34"/>
  <c r="A1120" i="34"/>
  <c r="Q1116" i="34"/>
  <c r="U1116" i="34"/>
  <c r="Z1116" i="34"/>
  <c r="O1116" i="34"/>
  <c r="W1116" i="34"/>
  <c r="P1116" i="34"/>
  <c r="A1116" i="34"/>
  <c r="Q1112" i="34"/>
  <c r="U1112" i="34"/>
  <c r="Z1112" i="34"/>
  <c r="O1112" i="34"/>
  <c r="W1112" i="34"/>
  <c r="P1112" i="34"/>
  <c r="A1112" i="34"/>
  <c r="Q1108" i="34"/>
  <c r="U1108" i="34"/>
  <c r="Z1108" i="34"/>
  <c r="O1108" i="34"/>
  <c r="W1108" i="34"/>
  <c r="P1108" i="34"/>
  <c r="A1108" i="34"/>
  <c r="Q1104" i="34"/>
  <c r="U1104" i="34"/>
  <c r="Z1104" i="34"/>
  <c r="O1104" i="34"/>
  <c r="W1104" i="34"/>
  <c r="P1104" i="34"/>
  <c r="A1104" i="34"/>
  <c r="Q1100" i="34"/>
  <c r="U1100" i="34"/>
  <c r="Z1100" i="34"/>
  <c r="O1100" i="34"/>
  <c r="W1100" i="34"/>
  <c r="P1100" i="34"/>
  <c r="A1100" i="34"/>
  <c r="Q1096" i="34"/>
  <c r="U1096" i="34"/>
  <c r="Z1096" i="34"/>
  <c r="O1096" i="34"/>
  <c r="W1096" i="34"/>
  <c r="P1096" i="34"/>
  <c r="A1096" i="34"/>
  <c r="Q1092" i="34"/>
  <c r="U1092" i="34"/>
  <c r="Z1092" i="34"/>
  <c r="O1092" i="34"/>
  <c r="W1092" i="34"/>
  <c r="P1092" i="34"/>
  <c r="A1092" i="34"/>
  <c r="Q1088" i="34"/>
  <c r="U1088" i="34"/>
  <c r="Z1088" i="34"/>
  <c r="O1088" i="34"/>
  <c r="W1088" i="34"/>
  <c r="P1088" i="34"/>
  <c r="A1088" i="34"/>
  <c r="Q1084" i="34"/>
  <c r="U1084" i="34"/>
  <c r="Z1084" i="34"/>
  <c r="O1084" i="34"/>
  <c r="W1084" i="34"/>
  <c r="P1084" i="34"/>
  <c r="A1084" i="34"/>
  <c r="Q1080" i="34"/>
  <c r="U1080" i="34"/>
  <c r="Z1080" i="34"/>
  <c r="O1080" i="34"/>
  <c r="W1080" i="34"/>
  <c r="P1080" i="34"/>
  <c r="A1080" i="34"/>
  <c r="Q1076" i="34"/>
  <c r="U1076" i="34"/>
  <c r="Z1076" i="34"/>
  <c r="O1076" i="34"/>
  <c r="W1076" i="34"/>
  <c r="P1076" i="34"/>
  <c r="A1076" i="34"/>
  <c r="Q1072" i="34"/>
  <c r="U1072" i="34"/>
  <c r="Z1072" i="34"/>
  <c r="O1072" i="34"/>
  <c r="W1072" i="34"/>
  <c r="P1072" i="34"/>
  <c r="A1072" i="34"/>
  <c r="Q1024" i="34"/>
  <c r="U1024" i="34"/>
  <c r="Z1024" i="34"/>
  <c r="O1024" i="34"/>
  <c r="W1024" i="34"/>
  <c r="P1024" i="34"/>
  <c r="A1024" i="34"/>
  <c r="P1049" i="34"/>
  <c r="Q1049" i="34"/>
  <c r="U1049" i="34"/>
  <c r="Z1049" i="34"/>
  <c r="O1049" i="34"/>
  <c r="W1049" i="34"/>
  <c r="A1049" i="34"/>
  <c r="P1193" i="34"/>
  <c r="Q1193" i="34"/>
  <c r="U1193" i="34"/>
  <c r="Z1193" i="34"/>
  <c r="O1193" i="34"/>
  <c r="W1193" i="34"/>
  <c r="A1193" i="34"/>
  <c r="P1173" i="34"/>
  <c r="Q1173" i="34"/>
  <c r="U1173" i="34"/>
  <c r="Z1173" i="34"/>
  <c r="O1173" i="34"/>
  <c r="W1173" i="34"/>
  <c r="A1173" i="34"/>
  <c r="O1022" i="34"/>
  <c r="W1022" i="34"/>
  <c r="P1022" i="34"/>
  <c r="Q1022" i="34"/>
  <c r="U1022" i="34"/>
  <c r="Z1022" i="34"/>
  <c r="A1022" i="34"/>
  <c r="O1018" i="34"/>
  <c r="W1018" i="34"/>
  <c r="P1018" i="34"/>
  <c r="Q1018" i="34"/>
  <c r="U1018" i="34"/>
  <c r="Z1018" i="34"/>
  <c r="A1018" i="34"/>
  <c r="P1025" i="34"/>
  <c r="Q1025" i="34"/>
  <c r="U1025" i="34"/>
  <c r="Z1025" i="34"/>
  <c r="O1025" i="34"/>
  <c r="W1025" i="34"/>
  <c r="A1025" i="34"/>
  <c r="Z1055" i="34"/>
  <c r="O1055" i="34"/>
  <c r="W1055" i="34"/>
  <c r="P1055" i="34"/>
  <c r="Q1055" i="34"/>
  <c r="U1055" i="34"/>
  <c r="A1055" i="34"/>
  <c r="Z1051" i="34"/>
  <c r="O1051" i="34"/>
  <c r="W1051" i="34"/>
  <c r="P1051" i="34"/>
  <c r="Q1051" i="34"/>
  <c r="U1051" i="34"/>
  <c r="A1051" i="34"/>
  <c r="Z1047" i="34"/>
  <c r="O1047" i="34"/>
  <c r="W1047" i="34"/>
  <c r="P1047" i="34"/>
  <c r="Q1047" i="34"/>
  <c r="U1047" i="34"/>
  <c r="A1047" i="34"/>
  <c r="O1199" i="34"/>
  <c r="W1199" i="34"/>
  <c r="Q1199" i="34"/>
  <c r="U1199" i="34"/>
  <c r="Z1199" i="34"/>
  <c r="P1199" i="34"/>
  <c r="A1199" i="34"/>
  <c r="O1195" i="34"/>
  <c r="W1195" i="34"/>
  <c r="P1195" i="34"/>
  <c r="Q1195" i="34"/>
  <c r="U1195" i="34"/>
  <c r="Z1195" i="34"/>
  <c r="A1195" i="34"/>
  <c r="Z1191" i="34"/>
  <c r="O1191" i="34"/>
  <c r="W1191" i="34"/>
  <c r="P1191" i="34"/>
  <c r="Q1191" i="34"/>
  <c r="U1191" i="34"/>
  <c r="A1191" i="34"/>
  <c r="Z1187" i="34"/>
  <c r="O1187" i="34"/>
  <c r="W1187" i="34"/>
  <c r="P1187" i="34"/>
  <c r="Q1187" i="34"/>
  <c r="U1187" i="34"/>
  <c r="A1187" i="34"/>
  <c r="Z1183" i="34"/>
  <c r="O1183" i="34"/>
  <c r="W1183" i="34"/>
  <c r="P1183" i="34"/>
  <c r="Q1183" i="34"/>
  <c r="U1183" i="34"/>
  <c r="A1183" i="34"/>
  <c r="Z1179" i="34"/>
  <c r="O1179" i="34"/>
  <c r="W1179" i="34"/>
  <c r="P1179" i="34"/>
  <c r="Q1179" i="34"/>
  <c r="U1179" i="34"/>
  <c r="A1179" i="34"/>
  <c r="Z1175" i="34"/>
  <c r="O1175" i="34"/>
  <c r="W1175" i="34"/>
  <c r="P1175" i="34"/>
  <c r="Q1175" i="34"/>
  <c r="U1175" i="34"/>
  <c r="A1175" i="34"/>
  <c r="Z1171" i="34"/>
  <c r="O1171" i="34"/>
  <c r="W1171" i="34"/>
  <c r="P1171" i="34"/>
  <c r="Q1171" i="34"/>
  <c r="U1171" i="34"/>
  <c r="A1171" i="34"/>
  <c r="Z1167" i="34"/>
  <c r="O1167" i="34"/>
  <c r="W1167" i="34"/>
  <c r="P1167" i="34"/>
  <c r="Q1167" i="34"/>
  <c r="U1167" i="34"/>
  <c r="A1167" i="34"/>
  <c r="Z1163" i="34"/>
  <c r="O1163" i="34"/>
  <c r="W1163" i="34"/>
  <c r="P1163" i="34"/>
  <c r="Q1163" i="34"/>
  <c r="U1163" i="34"/>
  <c r="A1163" i="34"/>
  <c r="Z1159" i="34"/>
  <c r="O1159" i="34"/>
  <c r="W1159" i="34"/>
  <c r="P1159" i="34"/>
  <c r="Q1159" i="34"/>
  <c r="U1159" i="34"/>
  <c r="A1159" i="34"/>
  <c r="Z1155" i="34"/>
  <c r="O1155" i="34"/>
  <c r="W1155" i="34"/>
  <c r="P1155" i="34"/>
  <c r="Q1155" i="34"/>
  <c r="U1155" i="34"/>
  <c r="A1155" i="34"/>
  <c r="Z1151" i="34"/>
  <c r="O1151" i="34"/>
  <c r="W1151" i="34"/>
  <c r="P1151" i="34"/>
  <c r="Q1151" i="34"/>
  <c r="U1151" i="34"/>
  <c r="A1151" i="34"/>
  <c r="Z1147" i="34"/>
  <c r="O1147" i="34"/>
  <c r="W1147" i="34"/>
  <c r="P1147" i="34"/>
  <c r="Q1147" i="34"/>
  <c r="U1147" i="34"/>
  <c r="A1147" i="34"/>
  <c r="Z1143" i="34"/>
  <c r="O1143" i="34"/>
  <c r="W1143" i="34"/>
  <c r="P1143" i="34"/>
  <c r="Q1143" i="34"/>
  <c r="U1143" i="34"/>
  <c r="A1143" i="34"/>
  <c r="Z1139" i="34"/>
  <c r="O1139" i="34"/>
  <c r="W1139" i="34"/>
  <c r="P1139" i="34"/>
  <c r="Q1139" i="34"/>
  <c r="U1139" i="34"/>
  <c r="A1139" i="34"/>
  <c r="Z1135" i="34"/>
  <c r="O1135" i="34"/>
  <c r="W1135" i="34"/>
  <c r="P1135" i="34"/>
  <c r="Q1135" i="34"/>
  <c r="U1135" i="34"/>
  <c r="A1135" i="34"/>
  <c r="Z1131" i="34"/>
  <c r="O1131" i="34"/>
  <c r="W1131" i="34"/>
  <c r="P1131" i="34"/>
  <c r="Q1131" i="34"/>
  <c r="U1131" i="34"/>
  <c r="A1131" i="34"/>
  <c r="Z1127" i="34"/>
  <c r="O1127" i="34"/>
  <c r="W1127" i="34"/>
  <c r="P1127" i="34"/>
  <c r="Q1127" i="34"/>
  <c r="U1127" i="34"/>
  <c r="A1127" i="34"/>
  <c r="Z1123" i="34"/>
  <c r="O1123" i="34"/>
  <c r="W1123" i="34"/>
  <c r="P1123" i="34"/>
  <c r="Q1123" i="34"/>
  <c r="U1123" i="34"/>
  <c r="A1123" i="34"/>
  <c r="Z1119" i="34"/>
  <c r="O1119" i="34"/>
  <c r="W1119" i="34"/>
  <c r="P1119" i="34"/>
  <c r="Q1119" i="34"/>
  <c r="U1119" i="34"/>
  <c r="A1119" i="34"/>
  <c r="Z1115" i="34"/>
  <c r="O1115" i="34"/>
  <c r="W1115" i="34"/>
  <c r="P1115" i="34"/>
  <c r="Q1115" i="34"/>
  <c r="U1115" i="34"/>
  <c r="A1115" i="34"/>
  <c r="Z1111" i="34"/>
  <c r="O1111" i="34"/>
  <c r="W1111" i="34"/>
  <c r="P1111" i="34"/>
  <c r="Q1111" i="34"/>
  <c r="U1111" i="34"/>
  <c r="A1111" i="34"/>
  <c r="Z1107" i="34"/>
  <c r="O1107" i="34"/>
  <c r="W1107" i="34"/>
  <c r="P1107" i="34"/>
  <c r="Q1107" i="34"/>
  <c r="U1107" i="34"/>
  <c r="A1107" i="34"/>
  <c r="Z1103" i="34"/>
  <c r="O1103" i="34"/>
  <c r="W1103" i="34"/>
  <c r="P1103" i="34"/>
  <c r="Q1103" i="34"/>
  <c r="U1103" i="34"/>
  <c r="A1103" i="34"/>
  <c r="Z1099" i="34"/>
  <c r="O1099" i="34"/>
  <c r="W1099" i="34"/>
  <c r="P1099" i="34"/>
  <c r="Q1099" i="34"/>
  <c r="U1099" i="34"/>
  <c r="A1099" i="34"/>
  <c r="Z1095" i="34"/>
  <c r="O1095" i="34"/>
  <c r="W1095" i="34"/>
  <c r="P1095" i="34"/>
  <c r="Q1095" i="34"/>
  <c r="U1095" i="34"/>
  <c r="A1095" i="34"/>
  <c r="Z1091" i="34"/>
  <c r="O1091" i="34"/>
  <c r="W1091" i="34"/>
  <c r="P1091" i="34"/>
  <c r="Q1091" i="34"/>
  <c r="U1091" i="34"/>
  <c r="A1091" i="34"/>
  <c r="Z1087" i="34"/>
  <c r="O1087" i="34"/>
  <c r="W1087" i="34"/>
  <c r="P1087" i="34"/>
  <c r="Q1087" i="34"/>
  <c r="U1087" i="34"/>
  <c r="A1087" i="34"/>
  <c r="Z1083" i="34"/>
  <c r="O1083" i="34"/>
  <c r="W1083" i="34"/>
  <c r="P1083" i="34"/>
  <c r="Q1083" i="34"/>
  <c r="U1083" i="34"/>
  <c r="A1083" i="34"/>
  <c r="Z1079" i="34"/>
  <c r="O1079" i="34"/>
  <c r="W1079" i="34"/>
  <c r="P1079" i="34"/>
  <c r="Q1079" i="34"/>
  <c r="U1079" i="34"/>
  <c r="A1079" i="34"/>
  <c r="Z1075" i="34"/>
  <c r="O1075" i="34"/>
  <c r="W1075" i="34"/>
  <c r="P1075" i="34"/>
  <c r="Q1075" i="34"/>
  <c r="U1075" i="34"/>
  <c r="A107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881" i="34"/>
  <c r="K882" i="34"/>
  <c r="K883" i="34"/>
  <c r="K884" i="34"/>
  <c r="K885" i="34"/>
  <c r="K886" i="34"/>
  <c r="K880" i="34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7" i="34"/>
  <c r="B887" i="34" s="1"/>
  <c r="C880" i="34"/>
  <c r="B880" i="34" s="1"/>
  <c r="C1012" i="34"/>
  <c r="B1012" i="34" s="1"/>
  <c r="C1201" i="34"/>
  <c r="B1201" i="34" s="1"/>
  <c r="O887" i="34" l="1"/>
  <c r="W887" i="34"/>
  <c r="P887" i="34"/>
  <c r="Q887" i="34"/>
  <c r="U887" i="34"/>
  <c r="Z887" i="34"/>
  <c r="A887" i="34"/>
  <c r="Z884" i="34"/>
  <c r="O884" i="34"/>
  <c r="W884" i="34"/>
  <c r="P884" i="34"/>
  <c r="Q884" i="34"/>
  <c r="U884" i="34"/>
  <c r="A884" i="34"/>
  <c r="O1201" i="34"/>
  <c r="W1201" i="34"/>
  <c r="P1201" i="34"/>
  <c r="Q1201" i="34"/>
  <c r="U1201" i="34"/>
  <c r="Z1201" i="34"/>
  <c r="A1201" i="34"/>
  <c r="Q881" i="34"/>
  <c r="U881" i="34"/>
  <c r="Z881" i="34"/>
  <c r="O881" i="34"/>
  <c r="W881" i="34"/>
  <c r="P881" i="34"/>
  <c r="A881" i="34"/>
  <c r="Q885" i="34"/>
  <c r="U885" i="34"/>
  <c r="Z885" i="34"/>
  <c r="O885" i="34"/>
  <c r="W885" i="34"/>
  <c r="P885" i="34"/>
  <c r="A885" i="34"/>
  <c r="Q1012" i="34"/>
  <c r="U1012" i="34"/>
  <c r="Z1012" i="34"/>
  <c r="O1012" i="34"/>
  <c r="W1012" i="34"/>
  <c r="P1012" i="34"/>
  <c r="A1012" i="34"/>
  <c r="P882" i="34"/>
  <c r="Q882" i="34"/>
  <c r="U882" i="34"/>
  <c r="Z882" i="34"/>
  <c r="O882" i="34"/>
  <c r="W882" i="34"/>
  <c r="A882" i="34"/>
  <c r="P886" i="34"/>
  <c r="Q886" i="34"/>
  <c r="U886" i="34"/>
  <c r="Z886" i="34"/>
  <c r="O886" i="34"/>
  <c r="W886" i="34"/>
  <c r="A886" i="34"/>
  <c r="Z880" i="34"/>
  <c r="O880" i="34"/>
  <c r="W880" i="34"/>
  <c r="P880" i="34"/>
  <c r="Q880" i="34"/>
  <c r="U880" i="34"/>
  <c r="A880" i="34"/>
  <c r="O883" i="34"/>
  <c r="W883" i="34"/>
  <c r="P883" i="34"/>
  <c r="Q883" i="34"/>
  <c r="U883" i="34"/>
  <c r="Z883" i="34"/>
  <c r="A88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W145" i="34"/>
  <c r="A145" i="34"/>
  <c r="P149" i="34"/>
  <c r="T149" i="34"/>
  <c r="Q149" i="34"/>
  <c r="U149" i="34"/>
  <c r="R149" i="34"/>
  <c r="Z149" i="34"/>
  <c r="O149" i="34"/>
  <c r="S149" i="34"/>
  <c r="W149" i="34"/>
  <c r="A149" i="34"/>
  <c r="Q140" i="34"/>
  <c r="U140" i="34"/>
  <c r="R140" i="34"/>
  <c r="Z140" i="34"/>
  <c r="O140" i="34"/>
  <c r="S140" i="34"/>
  <c r="W140" i="34"/>
  <c r="P140" i="34"/>
  <c r="T140" i="34"/>
  <c r="A140" i="34"/>
  <c r="R143" i="34"/>
  <c r="Z143" i="34"/>
  <c r="O143" i="34"/>
  <c r="S143" i="34"/>
  <c r="W143" i="34"/>
  <c r="P143" i="34"/>
  <c r="T143" i="34"/>
  <c r="Q143" i="34"/>
  <c r="U143" i="34"/>
  <c r="A143" i="34"/>
  <c r="C1942" i="34"/>
  <c r="B1942" i="34" s="1"/>
  <c r="K1942" i="34"/>
  <c r="Z1942" i="34" l="1"/>
  <c r="O1942" i="34"/>
  <c r="W1942" i="34"/>
  <c r="P1942" i="34"/>
  <c r="Q1942" i="34"/>
  <c r="U1942" i="34"/>
  <c r="A1942" i="34"/>
  <c r="G42" i="15"/>
  <c r="H42" i="15"/>
  <c r="K2180" i="34" l="1"/>
  <c r="K2191" i="34"/>
  <c r="K2139" i="34"/>
  <c r="K2166" i="34"/>
  <c r="K2141" i="34"/>
  <c r="K2181" i="34"/>
  <c r="K2140" i="34"/>
  <c r="K2184" i="34"/>
  <c r="K2185" i="34"/>
  <c r="K2171" i="34"/>
  <c r="K2177" i="34"/>
  <c r="K2157" i="34"/>
  <c r="K2159" i="34"/>
  <c r="K2135" i="34"/>
  <c r="K2174" i="34"/>
  <c r="K2136" i="34"/>
  <c r="K2173" i="34"/>
  <c r="K2132" i="34"/>
  <c r="K2160" i="34"/>
  <c r="K2169" i="34"/>
  <c r="K2175" i="34"/>
  <c r="K2192" i="34"/>
  <c r="K2196" i="34"/>
  <c r="K2195" i="34"/>
  <c r="K2129" i="34"/>
  <c r="K2182" i="34"/>
  <c r="K2130" i="34"/>
  <c r="K2158" i="34"/>
  <c r="K2188" i="34"/>
  <c r="K2176" i="34"/>
  <c r="K2133" i="34"/>
  <c r="K2193" i="34"/>
  <c r="K2142" i="34"/>
  <c r="K2190" i="34"/>
  <c r="K2138" i="34"/>
  <c r="K2187" i="34"/>
  <c r="K2194" i="34"/>
  <c r="K2167" i="34"/>
  <c r="K2189" i="34"/>
  <c r="K2128" i="34"/>
  <c r="K2125" i="34" l="1"/>
  <c r="K2126" i="34"/>
  <c r="K2147" i="34"/>
  <c r="K2149" i="34"/>
  <c r="K2154" i="34"/>
  <c r="K2145" i="34"/>
  <c r="K2155" i="34"/>
  <c r="K2152" i="34"/>
  <c r="K2156" i="34"/>
  <c r="K2170" i="34"/>
  <c r="K2143" i="34"/>
  <c r="K2144" i="34"/>
  <c r="K2150" i="34"/>
  <c r="K2164" i="34"/>
  <c r="K2161" i="34"/>
  <c r="K2168" i="34"/>
  <c r="K2146" i="34"/>
  <c r="K2151" i="34"/>
  <c r="K2148" i="34"/>
  <c r="K2172" i="34"/>
  <c r="K2153" i="34"/>
  <c r="K2162" i="34"/>
  <c r="K2178" i="34"/>
  <c r="K2163" i="34"/>
  <c r="K2165" i="34"/>
  <c r="K2179" i="34"/>
  <c r="K2186" i="34"/>
  <c r="K2131" i="34"/>
  <c r="K2134" i="34"/>
  <c r="K2137" i="34"/>
  <c r="K2183" i="34"/>
  <c r="K2062" i="34" l="1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3" i="34"/>
  <c r="K2084" i="34"/>
  <c r="K2085" i="34"/>
  <c r="K2086" i="34"/>
  <c r="K2090" i="34"/>
  <c r="K2092" i="34"/>
  <c r="K2093" i="34"/>
  <c r="K2095" i="34"/>
  <c r="K2097" i="34"/>
  <c r="K2098" i="34"/>
  <c r="K2099" i="34"/>
  <c r="K2100" i="34"/>
  <c r="K2102" i="34"/>
  <c r="K2104" i="34"/>
  <c r="K2106" i="34"/>
  <c r="K2107" i="34"/>
  <c r="K2108" i="34"/>
  <c r="K2109" i="34"/>
  <c r="K2111" i="34"/>
  <c r="K2113" i="34"/>
  <c r="K2117" i="34"/>
  <c r="K2118" i="34"/>
  <c r="K2119" i="34"/>
  <c r="K2120" i="34"/>
  <c r="K2121" i="34"/>
  <c r="K2123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19" i="34"/>
  <c r="K2020" i="34"/>
  <c r="K2021" i="34"/>
  <c r="K2022" i="34"/>
  <c r="K2023" i="34"/>
  <c r="K2024" i="34"/>
  <c r="K2025" i="34"/>
  <c r="K2026" i="34"/>
  <c r="K2028" i="34"/>
  <c r="K2030" i="34"/>
  <c r="K2032" i="34"/>
  <c r="K2034" i="34"/>
  <c r="K2035" i="34"/>
  <c r="K2036" i="34"/>
  <c r="K2037" i="34"/>
  <c r="K2038" i="34"/>
  <c r="K2039" i="34"/>
  <c r="K2040" i="34"/>
  <c r="K2041" i="34"/>
  <c r="K2017" i="34"/>
  <c r="K1981" i="34"/>
  <c r="K1961" i="34"/>
  <c r="K1937" i="34"/>
  <c r="K1931" i="34"/>
  <c r="K1932" i="34"/>
  <c r="K1945" i="34"/>
  <c r="K2005" i="34"/>
  <c r="K1996" i="34"/>
  <c r="K1938" i="34"/>
  <c r="K2010" i="34"/>
  <c r="K1959" i="34"/>
  <c r="K1980" i="34"/>
  <c r="K2011" i="34"/>
  <c r="K1925" i="34"/>
  <c r="K2001" i="34"/>
  <c r="K1954" i="34"/>
  <c r="K1967" i="34"/>
  <c r="K1968" i="34"/>
  <c r="K1939" i="34"/>
  <c r="K1934" i="34"/>
  <c r="K1936" i="34"/>
  <c r="K1922" i="34"/>
  <c r="K1979" i="34"/>
  <c r="K1994" i="34"/>
  <c r="K1941" i="34"/>
  <c r="K1957" i="34"/>
  <c r="K1965" i="34"/>
  <c r="K1956" i="34"/>
  <c r="K1940" i="34"/>
  <c r="K1997" i="34"/>
  <c r="K2014" i="34"/>
  <c r="K1916" i="34"/>
  <c r="K1986" i="34"/>
  <c r="K1999" i="34"/>
  <c r="K1973" i="34"/>
  <c r="K1987" i="34"/>
  <c r="K1909" i="34"/>
  <c r="K1970" i="34"/>
  <c r="K1998" i="34"/>
  <c r="K2008" i="34"/>
  <c r="K1989" i="34"/>
  <c r="K1992" i="34"/>
  <c r="K1962" i="34"/>
  <c r="K1943" i="34"/>
  <c r="K1917" i="34"/>
  <c r="K1988" i="34"/>
  <c r="K2015" i="34"/>
  <c r="K1913" i="34"/>
  <c r="K1947" i="34"/>
  <c r="K1963" i="34"/>
  <c r="K1990" i="34"/>
  <c r="K1982" i="34"/>
  <c r="K2007" i="34"/>
  <c r="K2012" i="34"/>
  <c r="K1946" i="34"/>
  <c r="K1955" i="34"/>
  <c r="K1972" i="34"/>
  <c r="K1971" i="34"/>
  <c r="K1914" i="34"/>
  <c r="K1927" i="34"/>
  <c r="K1960" i="34"/>
  <c r="K1958" i="34"/>
  <c r="K2002" i="34"/>
  <c r="K1928" i="34"/>
  <c r="K1921" i="34"/>
  <c r="K1919" i="34"/>
  <c r="K1949" i="34"/>
  <c r="K1977" i="34"/>
  <c r="K1929" i="34"/>
  <c r="K1983" i="34"/>
  <c r="K1952" i="34"/>
  <c r="C1903" i="34" l="1"/>
  <c r="K1903" i="34"/>
  <c r="C1904" i="34"/>
  <c r="K1812" i="34"/>
  <c r="K1796" i="34" l="1"/>
  <c r="K1798" i="34"/>
  <c r="K1881" i="34"/>
  <c r="K1849" i="34"/>
  <c r="K1858" i="34"/>
  <c r="K1859" i="34"/>
  <c r="K1853" i="34"/>
  <c r="K1854" i="34"/>
  <c r="K1876" i="34"/>
  <c r="K1826" i="34"/>
  <c r="K1845" i="34"/>
  <c r="K1870" i="34"/>
  <c r="K1846" i="34"/>
  <c r="K1874" i="34"/>
  <c r="K1848" i="34"/>
  <c r="K1865" i="34"/>
  <c r="K1822" i="34"/>
  <c r="K1860" i="34"/>
  <c r="K1814" i="34"/>
  <c r="K1820" i="34"/>
  <c r="K1877" i="34"/>
  <c r="K1842" i="34"/>
  <c r="K1862" i="34"/>
  <c r="K1879" i="34"/>
  <c r="K1827" i="34"/>
  <c r="K1871" i="34"/>
  <c r="K1872" i="34"/>
  <c r="K1878" i="34"/>
  <c r="K1813" i="34"/>
  <c r="K1861" i="34"/>
  <c r="K1821" i="34"/>
  <c r="K1843" i="34"/>
  <c r="K1819" i="34"/>
  <c r="K1818" i="34"/>
  <c r="K1823" i="34"/>
  <c r="K1816" i="34"/>
  <c r="K1839" i="34"/>
  <c r="K1841" i="34"/>
  <c r="K1850" i="34"/>
  <c r="K1824" i="34"/>
  <c r="K1867" i="34"/>
  <c r="K1851" i="34"/>
  <c r="K1856" i="34"/>
  <c r="K1852" i="34"/>
  <c r="K1875" i="34"/>
  <c r="K1869" i="34"/>
  <c r="K1880" i="34"/>
  <c r="K1857" i="34"/>
  <c r="K1832" i="34"/>
  <c r="K1868" i="34"/>
  <c r="K1828" i="34"/>
  <c r="K1825" i="34"/>
  <c r="K1831" i="34"/>
  <c r="K1830" i="34"/>
  <c r="K1829" i="34"/>
  <c r="K1855" i="34"/>
  <c r="K1840" i="34"/>
  <c r="K1864" i="34"/>
  <c r="K1863" i="34"/>
  <c r="K1866" i="34"/>
  <c r="K1836" i="34"/>
  <c r="K1837" i="34"/>
  <c r="K1838" i="34"/>
  <c r="K1833" i="34"/>
  <c r="K1847" i="34"/>
  <c r="K1834" i="34"/>
  <c r="K1844" i="34"/>
  <c r="K1835" i="34"/>
  <c r="K1815" i="34"/>
  <c r="K1817" i="34"/>
  <c r="K1811" i="34"/>
  <c r="K1873" i="34"/>
  <c r="K1802" i="34"/>
  <c r="K1803" i="34"/>
  <c r="K1804" i="34"/>
  <c r="K1805" i="34"/>
  <c r="K1883" i="34"/>
  <c r="K1887" i="34"/>
  <c r="K1889" i="34"/>
  <c r="K1891" i="34"/>
  <c r="K1893" i="34"/>
  <c r="K1895" i="34"/>
  <c r="K1900" i="34"/>
  <c r="K1901" i="34"/>
  <c r="K1902" i="34"/>
  <c r="K1897" i="34"/>
  <c r="K1898" i="34"/>
  <c r="K1905" i="34"/>
  <c r="K1944" i="34"/>
  <c r="K2004" i="34"/>
  <c r="K1966" i="34"/>
  <c r="K1985" i="34"/>
  <c r="K2000" i="34"/>
  <c r="K1978" i="34"/>
  <c r="K1964" i="34"/>
  <c r="K1991" i="34"/>
  <c r="K1969" i="34"/>
  <c r="K1951" i="34"/>
  <c r="K2013" i="34"/>
  <c r="K1908" i="34"/>
  <c r="K2009" i="34"/>
  <c r="K1912" i="34"/>
  <c r="K1984" i="34"/>
  <c r="K1930" i="34"/>
  <c r="K1953" i="34"/>
  <c r="K1918" i="34"/>
  <c r="K1920" i="34"/>
  <c r="K1935" i="34"/>
  <c r="K1915" i="34"/>
  <c r="K1948" i="34"/>
  <c r="K1950" i="34"/>
  <c r="K1976" i="34"/>
  <c r="K1910" i="34"/>
  <c r="K1911" i="34"/>
  <c r="K1974" i="34"/>
  <c r="K1995" i="34"/>
  <c r="K2006" i="34"/>
  <c r="K2003" i="34"/>
  <c r="K1975" i="34"/>
  <c r="K1924" i="34"/>
  <c r="K1907" i="34"/>
  <c r="K1926" i="34"/>
  <c r="K1933" i="34"/>
  <c r="K1923" i="34"/>
  <c r="K1993" i="34"/>
  <c r="K18" i="34"/>
  <c r="C18" i="34"/>
  <c r="B18" i="34" s="1"/>
  <c r="K1782" i="34"/>
  <c r="K1780" i="34"/>
  <c r="K1772" i="34"/>
  <c r="K1754" i="34"/>
  <c r="K1756" i="34"/>
  <c r="K1758" i="34"/>
  <c r="K1760" i="34"/>
  <c r="K1761" i="34"/>
  <c r="K1762" i="34"/>
  <c r="K1764" i="34"/>
  <c r="K1766" i="34"/>
  <c r="K1768" i="34"/>
  <c r="K1770" i="34"/>
  <c r="K1774" i="34"/>
  <c r="K1776" i="34"/>
  <c r="K1778" i="34"/>
  <c r="K1784" i="34"/>
  <c r="K1786" i="34"/>
  <c r="K1787" i="34"/>
  <c r="K1789" i="34"/>
  <c r="K1791" i="34"/>
  <c r="K1793" i="34"/>
  <c r="K1794" i="34"/>
  <c r="K1795" i="34"/>
  <c r="K468" i="34"/>
  <c r="K467" i="34"/>
  <c r="K450" i="34"/>
  <c r="K449" i="34"/>
  <c r="O18" i="34" l="1"/>
  <c r="W18" i="34"/>
  <c r="P18" i="34"/>
  <c r="Q18" i="34"/>
  <c r="U18" i="34"/>
  <c r="Z18" i="34"/>
  <c r="A1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758" i="34"/>
  <c r="K754" i="34"/>
  <c r="K755" i="34"/>
  <c r="K756" i="34"/>
  <c r="K753" i="34"/>
  <c r="K748" i="34"/>
  <c r="K747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28" i="34"/>
  <c r="K702" i="34"/>
  <c r="K703" i="34"/>
  <c r="K704" i="34"/>
  <c r="K705" i="34"/>
  <c r="K696" i="34"/>
  <c r="K697" i="34"/>
  <c r="K698" i="34"/>
  <c r="K699" i="34"/>
  <c r="K700" i="34"/>
  <c r="K701" i="34"/>
  <c r="K695" i="34"/>
  <c r="K691" i="34"/>
  <c r="K692" i="34"/>
  <c r="K693" i="34"/>
  <c r="K690" i="34"/>
  <c r="K671" i="34"/>
  <c r="K670" i="34"/>
  <c r="K669" i="34"/>
  <c r="K1203" i="34"/>
  <c r="K1202" i="34"/>
  <c r="K1063" i="34"/>
  <c r="K1065" i="34"/>
  <c r="K1062" i="34"/>
  <c r="K1060" i="34"/>
  <c r="K1026" i="34"/>
  <c r="K1013" i="34"/>
  <c r="K751" i="34"/>
  <c r="K750" i="34"/>
  <c r="K68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95" i="34" l="1"/>
  <c r="C2006" i="34"/>
  <c r="C2003" i="34"/>
  <c r="C1975" i="34"/>
  <c r="C1924" i="34"/>
  <c r="C1907" i="34"/>
  <c r="C1926" i="34"/>
  <c r="C1933" i="34"/>
  <c r="C1923" i="34"/>
  <c r="C1993" i="34"/>
  <c r="C1981" i="34"/>
  <c r="C1961" i="34"/>
  <c r="C1937" i="34"/>
  <c r="C1931" i="34"/>
  <c r="C1932" i="34"/>
  <c r="C1945" i="34"/>
  <c r="C2005" i="34"/>
  <c r="C1996" i="34"/>
  <c r="C1938" i="34"/>
  <c r="C2010" i="34"/>
  <c r="C1959" i="34"/>
  <c r="C1980" i="34"/>
  <c r="C2011" i="34"/>
  <c r="C1925" i="34"/>
  <c r="C2001" i="34"/>
  <c r="C1954" i="34"/>
  <c r="C1967" i="34"/>
  <c r="C1968" i="34"/>
  <c r="C1939" i="34"/>
  <c r="C1934" i="34"/>
  <c r="C1936" i="34"/>
  <c r="C1922" i="34"/>
  <c r="C1979" i="34"/>
  <c r="C1994" i="34"/>
  <c r="C1941" i="34"/>
  <c r="C1957" i="34"/>
  <c r="C1965" i="34"/>
  <c r="C1956" i="34"/>
  <c r="C1940" i="34"/>
  <c r="C1997" i="34"/>
  <c r="C2014" i="34"/>
  <c r="C1916" i="34"/>
  <c r="C1986" i="34"/>
  <c r="C1999" i="34"/>
  <c r="C1973" i="34"/>
  <c r="C1987" i="34"/>
  <c r="C1909" i="34"/>
  <c r="C1970" i="34"/>
  <c r="C1998" i="34"/>
  <c r="C2008" i="34"/>
  <c r="C1989" i="34"/>
  <c r="C1992" i="34"/>
  <c r="C1962" i="34"/>
  <c r="C1943" i="34"/>
  <c r="C1917" i="34"/>
  <c r="C1988" i="34"/>
  <c r="C2015" i="34"/>
  <c r="C1913" i="34"/>
  <c r="C1947" i="34"/>
  <c r="C1963" i="34"/>
  <c r="C1990" i="34"/>
  <c r="C1982" i="34"/>
  <c r="C2007" i="34"/>
  <c r="C2012" i="34"/>
  <c r="C1946" i="34"/>
  <c r="C1955" i="34"/>
  <c r="C1972" i="34"/>
  <c r="C1971" i="34"/>
  <c r="C1914" i="34"/>
  <c r="C1927" i="34"/>
  <c r="C1960" i="34"/>
  <c r="C1958" i="34"/>
  <c r="C2002" i="34"/>
  <c r="C1928" i="34"/>
  <c r="C1921" i="34"/>
  <c r="C1919" i="34"/>
  <c r="C1949" i="34"/>
  <c r="C1977" i="34"/>
  <c r="C1929" i="34"/>
  <c r="C1983" i="34"/>
  <c r="C1952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47" i="34"/>
  <c r="C2149" i="34"/>
  <c r="C2154" i="34"/>
  <c r="C2145" i="34"/>
  <c r="C2155" i="34"/>
  <c r="C2152" i="34"/>
  <c r="C2156" i="34"/>
  <c r="C2170" i="34"/>
  <c r="C2143" i="34"/>
  <c r="C2144" i="34"/>
  <c r="C2150" i="34"/>
  <c r="C2164" i="34"/>
  <c r="C2161" i="34"/>
  <c r="C2168" i="34"/>
  <c r="C2146" i="34"/>
  <c r="C2151" i="34"/>
  <c r="C2148" i="34"/>
  <c r="C2172" i="34"/>
  <c r="C2153" i="34"/>
  <c r="C2162" i="34"/>
  <c r="C2178" i="34"/>
  <c r="C2163" i="34"/>
  <c r="C2165" i="34"/>
  <c r="C2179" i="34"/>
  <c r="C2186" i="34"/>
  <c r="C2131" i="34"/>
  <c r="C2134" i="34"/>
  <c r="C2137" i="34"/>
  <c r="C2183" i="34"/>
  <c r="C2180" i="34"/>
  <c r="C2191" i="34"/>
  <c r="C2139" i="34"/>
  <c r="C2166" i="34"/>
  <c r="C2141" i="34"/>
  <c r="C2181" i="34"/>
  <c r="C2140" i="34"/>
  <c r="C2184" i="34"/>
  <c r="C2185" i="34"/>
  <c r="C2171" i="34"/>
  <c r="C2177" i="34"/>
  <c r="C2157" i="34"/>
  <c r="C2159" i="34"/>
  <c r="C2135" i="34"/>
  <c r="C2174" i="34"/>
  <c r="C2136" i="34"/>
  <c r="C2173" i="34"/>
  <c r="C2132" i="34"/>
  <c r="C2160" i="34"/>
  <c r="C2169" i="34"/>
  <c r="C2175" i="34"/>
  <c r="C2192" i="34"/>
  <c r="C2196" i="34"/>
  <c r="C2195" i="34"/>
  <c r="C2129" i="34"/>
  <c r="C2182" i="34"/>
  <c r="C2130" i="34"/>
  <c r="C2158" i="34"/>
  <c r="C2188" i="34"/>
  <c r="C2176" i="34"/>
  <c r="C2133" i="34"/>
  <c r="C2193" i="34"/>
  <c r="C2142" i="34"/>
  <c r="C2190" i="34"/>
  <c r="C2138" i="34"/>
  <c r="C2187" i="34"/>
  <c r="C2194" i="34"/>
  <c r="C2167" i="34"/>
  <c r="C2189" i="34"/>
  <c r="C2128" i="34"/>
  <c r="C219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74" i="34"/>
  <c r="C1911" i="34"/>
  <c r="C1910" i="34"/>
  <c r="C1976" i="34"/>
  <c r="C1950" i="34"/>
  <c r="C1948" i="34"/>
  <c r="C1915" i="34"/>
  <c r="C1935" i="34"/>
  <c r="C1920" i="34"/>
  <c r="C1918" i="34"/>
  <c r="C1953" i="34"/>
  <c r="C1930" i="34"/>
  <c r="C1984" i="34"/>
  <c r="C1912" i="34"/>
  <c r="C2009" i="34"/>
  <c r="C1908" i="34"/>
  <c r="C2013" i="34"/>
  <c r="C1951" i="34"/>
  <c r="C1969" i="34"/>
  <c r="C1991" i="34"/>
  <c r="C1964" i="34"/>
  <c r="C1978" i="34"/>
  <c r="C2000" i="34"/>
  <c r="C1985" i="34"/>
  <c r="C1966" i="34"/>
  <c r="C2004" i="34"/>
  <c r="C1944" i="34"/>
  <c r="C1906" i="34"/>
  <c r="C1905" i="34"/>
  <c r="C1899" i="34"/>
  <c r="C1898" i="34"/>
  <c r="C1897" i="34"/>
  <c r="C1902" i="34"/>
  <c r="C1901" i="34"/>
  <c r="C1900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06" i="34"/>
  <c r="C1805" i="34"/>
  <c r="C1804" i="34"/>
  <c r="C1803" i="34"/>
  <c r="C1802" i="34"/>
  <c r="C1808" i="34"/>
  <c r="C1807" i="34"/>
  <c r="C1882" i="34"/>
  <c r="C1873" i="34"/>
  <c r="C1811" i="34"/>
  <c r="C1817" i="34"/>
  <c r="C1815" i="34"/>
  <c r="C1835" i="34"/>
  <c r="C1844" i="34"/>
  <c r="C1834" i="34"/>
  <c r="C1847" i="34"/>
  <c r="C1833" i="34"/>
  <c r="C1838" i="34"/>
  <c r="C1837" i="34"/>
  <c r="C1836" i="34"/>
  <c r="C1866" i="34"/>
  <c r="C1863" i="34"/>
  <c r="C1864" i="34"/>
  <c r="C1840" i="34"/>
  <c r="C1855" i="34"/>
  <c r="C1829" i="34"/>
  <c r="C1830" i="34"/>
  <c r="C1831" i="34"/>
  <c r="C1825" i="34"/>
  <c r="C1828" i="34"/>
  <c r="C1868" i="34"/>
  <c r="C1832" i="34"/>
  <c r="C1857" i="34"/>
  <c r="C1880" i="34"/>
  <c r="C1869" i="34"/>
  <c r="C1875" i="34"/>
  <c r="C1852" i="34"/>
  <c r="C1856" i="34"/>
  <c r="C1851" i="34"/>
  <c r="C1867" i="34"/>
  <c r="C1824" i="34"/>
  <c r="C1850" i="34"/>
  <c r="C1841" i="34"/>
  <c r="C1839" i="34"/>
  <c r="C1816" i="34"/>
  <c r="C1823" i="34"/>
  <c r="C1818" i="34"/>
  <c r="C1819" i="34"/>
  <c r="C1843" i="34"/>
  <c r="C1821" i="34"/>
  <c r="C1861" i="34"/>
  <c r="C1813" i="34"/>
  <c r="C1878" i="34"/>
  <c r="C1872" i="34"/>
  <c r="C1871" i="34"/>
  <c r="C1827" i="34"/>
  <c r="C1879" i="34"/>
  <c r="C1862" i="34"/>
  <c r="C1842" i="34"/>
  <c r="C1877" i="34"/>
  <c r="C1820" i="34"/>
  <c r="C1814" i="34"/>
  <c r="C1860" i="34"/>
  <c r="C1822" i="34"/>
  <c r="C1865" i="34"/>
  <c r="C1848" i="34"/>
  <c r="C1874" i="34"/>
  <c r="C1846" i="34"/>
  <c r="C1870" i="34"/>
  <c r="C1845" i="34"/>
  <c r="C1826" i="34"/>
  <c r="C1876" i="34"/>
  <c r="C1854" i="34"/>
  <c r="C1853" i="34"/>
  <c r="C1859" i="34"/>
  <c r="C1858" i="34"/>
  <c r="C1849" i="34"/>
  <c r="C1881" i="34"/>
  <c r="C1812" i="34"/>
  <c r="C1810" i="34"/>
  <c r="C1809" i="34"/>
  <c r="C1801" i="34"/>
  <c r="C1800" i="34"/>
  <c r="C1799" i="34"/>
  <c r="C1798" i="34"/>
  <c r="C1797" i="34"/>
  <c r="C1796" i="34"/>
  <c r="C1795" i="34"/>
  <c r="C1794" i="34"/>
  <c r="C1793" i="34"/>
  <c r="C1792" i="34"/>
  <c r="C1791" i="34"/>
  <c r="C1790" i="34"/>
  <c r="C1789" i="34"/>
  <c r="C1788" i="34"/>
  <c r="C1787" i="34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484" i="34"/>
  <c r="C483" i="34"/>
  <c r="C474" i="34"/>
  <c r="C473" i="34"/>
  <c r="C458" i="34"/>
  <c r="C457" i="34"/>
  <c r="C472" i="34"/>
  <c r="C471" i="34"/>
  <c r="C456" i="34"/>
  <c r="C455" i="34"/>
  <c r="C462" i="34"/>
  <c r="C461" i="34"/>
  <c r="C454" i="34"/>
  <c r="C453" i="34"/>
  <c r="C476" i="34"/>
  <c r="C475" i="34"/>
  <c r="C460" i="34"/>
  <c r="C459" i="34"/>
  <c r="C468" i="34"/>
  <c r="C467" i="34"/>
  <c r="C450" i="34"/>
  <c r="C449" i="34"/>
  <c r="C478" i="34"/>
  <c r="C477" i="34"/>
  <c r="C470" i="34"/>
  <c r="C469" i="34"/>
  <c r="C452" i="34"/>
  <c r="C451" i="34"/>
  <c r="C486" i="34"/>
  <c r="C485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49" i="34"/>
  <c r="C748" i="34"/>
  <c r="C747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72" i="34"/>
  <c r="C671" i="34"/>
  <c r="C670" i="34"/>
  <c r="C669" i="34"/>
  <c r="C1204" i="34"/>
  <c r="C1203" i="34"/>
  <c r="C1202" i="34"/>
  <c r="C1066" i="34"/>
  <c r="C1065" i="34"/>
  <c r="C1064" i="34"/>
  <c r="C1063" i="34"/>
  <c r="C1062" i="34"/>
  <c r="C1061" i="34"/>
  <c r="C1060" i="34"/>
  <c r="C1027" i="34"/>
  <c r="C1026" i="34"/>
  <c r="C1014" i="34"/>
  <c r="C1013" i="34"/>
  <c r="C752" i="34"/>
  <c r="C751" i="34"/>
  <c r="C750" i="34"/>
  <c r="C681" i="34"/>
  <c r="C680" i="34"/>
  <c r="C466" i="34"/>
  <c r="C465" i="34"/>
  <c r="C448" i="34"/>
  <c r="C44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W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86" i="34" l="1"/>
  <c r="B4084" i="34"/>
  <c r="B2876" i="34"/>
  <c r="B2874" i="34"/>
  <c r="B630" i="34"/>
  <c r="B112" i="34"/>
  <c r="B110" i="34"/>
  <c r="B2701" i="34"/>
  <c r="Z2701" i="34" l="1"/>
  <c r="O2701" i="34"/>
  <c r="W2701" i="34"/>
  <c r="P2701" i="34"/>
  <c r="Q2701" i="34"/>
  <c r="U2701" i="34"/>
  <c r="A2701" i="34"/>
  <c r="Z2874" i="34"/>
  <c r="O2874" i="34"/>
  <c r="W2874" i="34"/>
  <c r="P2874" i="34"/>
  <c r="Q2874" i="34"/>
  <c r="U2874" i="34"/>
  <c r="A2874" i="34"/>
  <c r="R110" i="34"/>
  <c r="Z110" i="34"/>
  <c r="O110" i="34"/>
  <c r="S110" i="34"/>
  <c r="W110" i="34"/>
  <c r="P110" i="34"/>
  <c r="T110" i="34"/>
  <c r="Q110" i="34"/>
  <c r="U110" i="34"/>
  <c r="A110" i="34"/>
  <c r="P2876" i="34"/>
  <c r="Q2876" i="34"/>
  <c r="U2876" i="34"/>
  <c r="Z2876" i="34"/>
  <c r="O2876" i="34"/>
  <c r="W2876" i="34"/>
  <c r="A2876" i="34"/>
  <c r="P112" i="34"/>
  <c r="T112" i="34"/>
  <c r="Q112" i="34"/>
  <c r="U112" i="34"/>
  <c r="R112" i="34"/>
  <c r="Z112" i="34"/>
  <c r="O112" i="34"/>
  <c r="S112" i="34"/>
  <c r="W112" i="34"/>
  <c r="A112" i="34"/>
  <c r="Q4084" i="34"/>
  <c r="U4084" i="34"/>
  <c r="Z4084" i="34"/>
  <c r="O4084" i="34"/>
  <c r="W4084" i="34"/>
  <c r="P4084" i="34"/>
  <c r="A4084" i="34"/>
  <c r="O630" i="34"/>
  <c r="W630" i="34"/>
  <c r="P630" i="34"/>
  <c r="Q630" i="34"/>
  <c r="U630" i="34"/>
  <c r="Z630" i="34"/>
  <c r="A630" i="34"/>
  <c r="O4086" i="34"/>
  <c r="W4086" i="34"/>
  <c r="P4086" i="34"/>
  <c r="Q4086" i="34"/>
  <c r="U4086" i="34"/>
  <c r="Z4086" i="34"/>
  <c r="A4086" i="34"/>
  <c r="B4427" i="34"/>
  <c r="B3004" i="34"/>
  <c r="B3824" i="34"/>
  <c r="B3823" i="34"/>
  <c r="B3822" i="34"/>
  <c r="B3821" i="34"/>
  <c r="B3820" i="34"/>
  <c r="B3819" i="34"/>
  <c r="B3818" i="34"/>
  <c r="B3817" i="34"/>
  <c r="B2777" i="34"/>
  <c r="B2776" i="34"/>
  <c r="B2775" i="34"/>
  <c r="B2774" i="34"/>
  <c r="B2773" i="34"/>
  <c r="B2772" i="34"/>
  <c r="B2744" i="34"/>
  <c r="B2743" i="34"/>
  <c r="B2742" i="34"/>
  <c r="B2741" i="34"/>
  <c r="B2740" i="34"/>
  <c r="B2739" i="34"/>
  <c r="B2738" i="34"/>
  <c r="B2737" i="34"/>
  <c r="B2736" i="34"/>
  <c r="B3788" i="34"/>
  <c r="B3787" i="34"/>
  <c r="B3786" i="34"/>
  <c r="B3785" i="34"/>
  <c r="B3784" i="34"/>
  <c r="B3783" i="34"/>
  <c r="B3782" i="34"/>
  <c r="B3781" i="34"/>
  <c r="B3780" i="34"/>
  <c r="B3753" i="34"/>
  <c r="B3752" i="34"/>
  <c r="B3751" i="34"/>
  <c r="B3750" i="34"/>
  <c r="B3749" i="34"/>
  <c r="B3748" i="34"/>
  <c r="B3747" i="34"/>
  <c r="B3746" i="34"/>
  <c r="B3745" i="34"/>
  <c r="B425" i="34"/>
  <c r="B100" i="34"/>
  <c r="B99" i="34"/>
  <c r="B3608" i="34"/>
  <c r="B3607" i="34"/>
  <c r="B3606" i="34"/>
  <c r="B563" i="34"/>
  <c r="B528" i="34"/>
  <c r="B527" i="34"/>
  <c r="B746" i="34"/>
  <c r="B745" i="34"/>
  <c r="B714" i="34"/>
  <c r="B713" i="34"/>
  <c r="B712" i="34"/>
  <c r="B711" i="34"/>
  <c r="B710" i="34"/>
  <c r="B709" i="34"/>
  <c r="B708" i="34"/>
  <c r="B664" i="34"/>
  <c r="B663" i="34"/>
  <c r="B662" i="34"/>
  <c r="B661" i="34"/>
  <c r="B660" i="34"/>
  <c r="B659" i="34"/>
  <c r="B658" i="34"/>
  <c r="B657" i="34"/>
  <c r="B656" i="34"/>
  <c r="B603" i="34"/>
  <c r="B602" i="34"/>
  <c r="B601" i="34"/>
  <c r="B600" i="34"/>
  <c r="B599" i="34"/>
  <c r="B598" i="34"/>
  <c r="B597" i="34"/>
  <c r="B596" i="34"/>
  <c r="B595" i="34"/>
  <c r="B594" i="34"/>
  <c r="B593" i="34"/>
  <c r="B553" i="34"/>
  <c r="B552" i="34"/>
  <c r="B432" i="34"/>
  <c r="B431" i="34"/>
  <c r="B440" i="34"/>
  <c r="B439" i="34"/>
  <c r="B422" i="34"/>
  <c r="B421" i="34"/>
  <c r="B426" i="34"/>
  <c r="B574" i="34"/>
  <c r="B573" i="34"/>
  <c r="B572" i="34"/>
  <c r="B571" i="34"/>
  <c r="B570" i="34"/>
  <c r="B569" i="34"/>
  <c r="B568" i="34"/>
  <c r="B567" i="34"/>
  <c r="B566" i="34"/>
  <c r="B565" i="34"/>
  <c r="B564" i="34"/>
  <c r="B47" i="34"/>
  <c r="B45" i="34"/>
  <c r="B44" i="34"/>
  <c r="B43" i="34"/>
  <c r="B42" i="34"/>
  <c r="B41" i="34"/>
  <c r="B40" i="34"/>
  <c r="B38" i="34"/>
  <c r="B1989" i="34"/>
  <c r="O38" i="34" l="1"/>
  <c r="S38" i="34"/>
  <c r="W38" i="34"/>
  <c r="P38" i="34"/>
  <c r="T38" i="34"/>
  <c r="Q38" i="34"/>
  <c r="U38" i="34"/>
  <c r="R38" i="34"/>
  <c r="Z38" i="34"/>
  <c r="A38" i="34"/>
  <c r="Q572" i="34"/>
  <c r="U572" i="34"/>
  <c r="Z572" i="34"/>
  <c r="O572" i="34"/>
  <c r="W572" i="34"/>
  <c r="P572" i="34"/>
  <c r="A572" i="34"/>
  <c r="O1989" i="34"/>
  <c r="W1989" i="34"/>
  <c r="P1989" i="34"/>
  <c r="Q1989" i="34"/>
  <c r="U1989" i="34"/>
  <c r="Z1989" i="34"/>
  <c r="A1989" i="34"/>
  <c r="O42" i="34"/>
  <c r="S42" i="34"/>
  <c r="W42" i="34"/>
  <c r="P42" i="34"/>
  <c r="T42" i="34"/>
  <c r="Q42" i="34"/>
  <c r="U42" i="34"/>
  <c r="R42" i="34"/>
  <c r="Z42" i="34"/>
  <c r="A42" i="34"/>
  <c r="R47" i="34"/>
  <c r="Z47" i="34"/>
  <c r="O47" i="34"/>
  <c r="S47" i="34"/>
  <c r="W47" i="34"/>
  <c r="P47" i="34"/>
  <c r="T47" i="34"/>
  <c r="Q47" i="34"/>
  <c r="U47" i="34"/>
  <c r="A47" i="34"/>
  <c r="Z567" i="34"/>
  <c r="O567" i="34"/>
  <c r="W567" i="34"/>
  <c r="P567" i="34"/>
  <c r="Q567" i="34"/>
  <c r="U567" i="34"/>
  <c r="A567" i="34"/>
  <c r="Z571" i="34"/>
  <c r="O571" i="34"/>
  <c r="W571" i="34"/>
  <c r="P571" i="34"/>
  <c r="Q571" i="34"/>
  <c r="U571" i="34"/>
  <c r="A571" i="34"/>
  <c r="Z426" i="34"/>
  <c r="O426" i="34"/>
  <c r="W426" i="34"/>
  <c r="P426" i="34"/>
  <c r="Q426" i="34"/>
  <c r="U426" i="34"/>
  <c r="A426" i="34"/>
  <c r="Z440" i="34"/>
  <c r="O440" i="34"/>
  <c r="W440" i="34"/>
  <c r="P440" i="34"/>
  <c r="Q440" i="34"/>
  <c r="U440" i="34"/>
  <c r="A440" i="34"/>
  <c r="P553" i="34"/>
  <c r="Q553" i="34"/>
  <c r="U553" i="34"/>
  <c r="Z553" i="34"/>
  <c r="O553" i="34"/>
  <c r="W553" i="34"/>
  <c r="A553" i="34"/>
  <c r="Q596" i="34"/>
  <c r="U596" i="34"/>
  <c r="Z596" i="34"/>
  <c r="O596" i="34"/>
  <c r="W596" i="34"/>
  <c r="P596" i="34"/>
  <c r="A596" i="34"/>
  <c r="Q600" i="34"/>
  <c r="U600" i="34"/>
  <c r="Z600" i="34"/>
  <c r="O600" i="34"/>
  <c r="W600" i="34"/>
  <c r="P600" i="34"/>
  <c r="A600" i="34"/>
  <c r="Q656" i="34"/>
  <c r="U656" i="34"/>
  <c r="Z656" i="34"/>
  <c r="O656" i="34"/>
  <c r="W656" i="34"/>
  <c r="P656" i="34"/>
  <c r="A656" i="34"/>
  <c r="Q660" i="34"/>
  <c r="U660" i="34"/>
  <c r="Z660" i="34"/>
  <c r="O660" i="34"/>
  <c r="W660" i="34"/>
  <c r="P660" i="34"/>
  <c r="A660" i="34"/>
  <c r="Q664" i="34"/>
  <c r="U664" i="34"/>
  <c r="Z664" i="34"/>
  <c r="O664" i="34"/>
  <c r="W664" i="34"/>
  <c r="P664" i="34"/>
  <c r="A664" i="34"/>
  <c r="Z711" i="34"/>
  <c r="O711" i="34"/>
  <c r="W711" i="34"/>
  <c r="P711" i="34"/>
  <c r="Q711" i="34"/>
  <c r="U711" i="34"/>
  <c r="A711" i="34"/>
  <c r="P745" i="34"/>
  <c r="Q745" i="34"/>
  <c r="U745" i="34"/>
  <c r="O745" i="34"/>
  <c r="W745" i="34"/>
  <c r="Z745" i="34"/>
  <c r="A745" i="34"/>
  <c r="Z563" i="34"/>
  <c r="O563" i="34"/>
  <c r="W563" i="34"/>
  <c r="P563" i="34"/>
  <c r="Q563" i="34"/>
  <c r="U563" i="34"/>
  <c r="A563" i="34"/>
  <c r="Q99" i="34"/>
  <c r="U99" i="34"/>
  <c r="R99" i="34"/>
  <c r="Z99" i="34"/>
  <c r="O99" i="34"/>
  <c r="S99" i="34"/>
  <c r="W99" i="34"/>
  <c r="P99" i="34"/>
  <c r="T99" i="34"/>
  <c r="A99" i="34"/>
  <c r="O3746" i="34"/>
  <c r="W3746" i="34"/>
  <c r="P3746" i="34"/>
  <c r="Q3746" i="34"/>
  <c r="U3746" i="34"/>
  <c r="Z3746" i="34"/>
  <c r="A3746" i="34"/>
  <c r="O3750" i="34"/>
  <c r="W3750" i="34"/>
  <c r="P3750" i="34"/>
  <c r="Q3750" i="34"/>
  <c r="U3750" i="34"/>
  <c r="Z3750" i="34"/>
  <c r="A3750" i="34"/>
  <c r="Q3780" i="34"/>
  <c r="U3780" i="34"/>
  <c r="Z3780" i="34"/>
  <c r="O3780" i="34"/>
  <c r="W3780" i="34"/>
  <c r="P3780" i="34"/>
  <c r="A3780" i="34"/>
  <c r="Q3784" i="34"/>
  <c r="U3784" i="34"/>
  <c r="Z3784" i="34"/>
  <c r="O3784" i="34"/>
  <c r="W3784" i="34"/>
  <c r="P3784" i="34"/>
  <c r="A3784" i="34"/>
  <c r="Q3788" i="34"/>
  <c r="U3788" i="34"/>
  <c r="Z3788" i="34"/>
  <c r="O3788" i="34"/>
  <c r="W3788" i="34"/>
  <c r="P3788" i="34"/>
  <c r="A3788" i="34"/>
  <c r="P2739" i="34"/>
  <c r="Q2739" i="34"/>
  <c r="U2739" i="34"/>
  <c r="Z2739" i="34"/>
  <c r="O2739" i="34"/>
  <c r="W2739" i="34"/>
  <c r="A2739" i="34"/>
  <c r="P2743" i="34"/>
  <c r="Q2743" i="34"/>
  <c r="U2743" i="34"/>
  <c r="Z2743" i="34"/>
  <c r="O2743" i="34"/>
  <c r="W2743" i="34"/>
  <c r="A2743" i="34"/>
  <c r="Z2774" i="34"/>
  <c r="O2774" i="34"/>
  <c r="W2774" i="34"/>
  <c r="P2774" i="34"/>
  <c r="Q2774" i="34"/>
  <c r="U2774" i="34"/>
  <c r="A2774" i="34"/>
  <c r="P3817" i="34"/>
  <c r="Q3817" i="34"/>
  <c r="U3817" i="34"/>
  <c r="Z3817" i="34"/>
  <c r="O3817" i="34"/>
  <c r="W3817" i="34"/>
  <c r="A3817" i="34"/>
  <c r="P3821" i="34"/>
  <c r="Q3821" i="34"/>
  <c r="U3821" i="34"/>
  <c r="Z3821" i="34"/>
  <c r="O3821" i="34"/>
  <c r="W3821" i="34"/>
  <c r="A3821" i="34"/>
  <c r="P3004" i="34"/>
  <c r="Q3004" i="34"/>
  <c r="U3004" i="34"/>
  <c r="Z3004" i="34"/>
  <c r="O3004" i="34"/>
  <c r="W3004" i="34"/>
  <c r="A3004" i="34"/>
  <c r="Q568" i="34"/>
  <c r="U568" i="34"/>
  <c r="Z568" i="34"/>
  <c r="O568" i="34"/>
  <c r="W568" i="34"/>
  <c r="P568" i="34"/>
  <c r="A568" i="34"/>
  <c r="Q421" i="34"/>
  <c r="U421" i="34"/>
  <c r="Z421" i="34"/>
  <c r="O421" i="34"/>
  <c r="W421" i="34"/>
  <c r="P421" i="34"/>
  <c r="A421" i="34"/>
  <c r="P597" i="34"/>
  <c r="Q597" i="34"/>
  <c r="U597" i="34"/>
  <c r="Z597" i="34"/>
  <c r="O597" i="34"/>
  <c r="W597" i="34"/>
  <c r="A597" i="34"/>
  <c r="P601" i="34"/>
  <c r="Q601" i="34"/>
  <c r="U601" i="34"/>
  <c r="Z601" i="34"/>
  <c r="O601" i="34"/>
  <c r="W601" i="34"/>
  <c r="A601" i="34"/>
  <c r="P657" i="34"/>
  <c r="Q657" i="34"/>
  <c r="U657" i="34"/>
  <c r="Z657" i="34"/>
  <c r="O657" i="34"/>
  <c r="W657" i="34"/>
  <c r="A657" i="34"/>
  <c r="P661" i="34"/>
  <c r="Q661" i="34"/>
  <c r="U661" i="34"/>
  <c r="Z661" i="34"/>
  <c r="O661" i="34"/>
  <c r="W661" i="34"/>
  <c r="A661" i="34"/>
  <c r="Q708" i="34"/>
  <c r="U708" i="34"/>
  <c r="Z708" i="34"/>
  <c r="O708" i="34"/>
  <c r="W708" i="34"/>
  <c r="P708" i="34"/>
  <c r="A708" i="34"/>
  <c r="Q712" i="34"/>
  <c r="U712" i="34"/>
  <c r="Z712" i="34"/>
  <c r="O712" i="34"/>
  <c r="W712" i="34"/>
  <c r="P712" i="34"/>
  <c r="A712" i="34"/>
  <c r="O746" i="34"/>
  <c r="W746" i="34"/>
  <c r="P746" i="34"/>
  <c r="Z746" i="34"/>
  <c r="Q746" i="34"/>
  <c r="U746" i="34"/>
  <c r="A746" i="34"/>
  <c r="O3606" i="34"/>
  <c r="W3606" i="34"/>
  <c r="P3606" i="34"/>
  <c r="Q3606" i="34"/>
  <c r="U3606" i="34"/>
  <c r="Z3606" i="34"/>
  <c r="A3606" i="34"/>
  <c r="P100" i="34"/>
  <c r="T100" i="34"/>
  <c r="Q100" i="34"/>
  <c r="U100" i="34"/>
  <c r="R100" i="34"/>
  <c r="Z100" i="34"/>
  <c r="O100" i="34"/>
  <c r="S100" i="34"/>
  <c r="W100" i="34"/>
  <c r="A100" i="34"/>
  <c r="Z3747" i="34"/>
  <c r="O3747" i="34"/>
  <c r="W3747" i="34"/>
  <c r="P3747" i="34"/>
  <c r="Q3747" i="34"/>
  <c r="U3747" i="34"/>
  <c r="A3747" i="34"/>
  <c r="Z3751" i="34"/>
  <c r="O3751" i="34"/>
  <c r="W3751" i="34"/>
  <c r="P3751" i="34"/>
  <c r="Q3751" i="34"/>
  <c r="U3751" i="34"/>
  <c r="A3751" i="34"/>
  <c r="P3781" i="34"/>
  <c r="Q3781" i="34"/>
  <c r="U3781" i="34"/>
  <c r="Z3781" i="34"/>
  <c r="O3781" i="34"/>
  <c r="W3781" i="34"/>
  <c r="A3781" i="34"/>
  <c r="P3785" i="34"/>
  <c r="Q3785" i="34"/>
  <c r="U3785" i="34"/>
  <c r="Z3785" i="34"/>
  <c r="O3785" i="34"/>
  <c r="W3785" i="34"/>
  <c r="A3785" i="34"/>
  <c r="O2736" i="34"/>
  <c r="W2736" i="34"/>
  <c r="P2736" i="34"/>
  <c r="Q2736" i="34"/>
  <c r="U2736" i="34"/>
  <c r="Z2736" i="34"/>
  <c r="A2736" i="34"/>
  <c r="O2740" i="34"/>
  <c r="W2740" i="34"/>
  <c r="P2740" i="34"/>
  <c r="Q2740" i="34"/>
  <c r="U2740" i="34"/>
  <c r="Z2740" i="34"/>
  <c r="A2740" i="34"/>
  <c r="O2744" i="34"/>
  <c r="W2744" i="34"/>
  <c r="P2744" i="34"/>
  <c r="Q2744" i="34"/>
  <c r="U2744" i="34"/>
  <c r="Z2744" i="34"/>
  <c r="A2744" i="34"/>
  <c r="Q2775" i="34"/>
  <c r="U2775" i="34"/>
  <c r="Z2775" i="34"/>
  <c r="O2775" i="34"/>
  <c r="P2775" i="34"/>
  <c r="W2775" i="34"/>
  <c r="A2775" i="34"/>
  <c r="O3818" i="34"/>
  <c r="W3818" i="34"/>
  <c r="P3818" i="34"/>
  <c r="Q3818" i="34"/>
  <c r="U3818" i="34"/>
  <c r="Z3818" i="34"/>
  <c r="A3818" i="34"/>
  <c r="O3822" i="34"/>
  <c r="W3822" i="34"/>
  <c r="P3822" i="34"/>
  <c r="Q3822" i="34"/>
  <c r="U3822" i="34"/>
  <c r="Z3822" i="34"/>
  <c r="A3822" i="34"/>
  <c r="P4427" i="34"/>
  <c r="Q4427" i="34"/>
  <c r="U4427" i="34"/>
  <c r="Z4427" i="34"/>
  <c r="O4427" i="34"/>
  <c r="W4427" i="34"/>
  <c r="A4427" i="34"/>
  <c r="Q564" i="34"/>
  <c r="U564" i="34"/>
  <c r="Z564" i="34"/>
  <c r="O564" i="34"/>
  <c r="W564" i="34"/>
  <c r="P564" i="34"/>
  <c r="A564" i="34"/>
  <c r="Q431" i="34"/>
  <c r="U431" i="34"/>
  <c r="Z431" i="34"/>
  <c r="O431" i="34"/>
  <c r="W431" i="34"/>
  <c r="P431" i="34"/>
  <c r="A431" i="34"/>
  <c r="Q40" i="34"/>
  <c r="U40" i="34"/>
  <c r="R40" i="34"/>
  <c r="Z40" i="34"/>
  <c r="O40" i="34"/>
  <c r="S40" i="34"/>
  <c r="W40" i="34"/>
  <c r="P40" i="34"/>
  <c r="T40" i="34"/>
  <c r="A40" i="34"/>
  <c r="Q44" i="34"/>
  <c r="U44" i="34"/>
  <c r="R44" i="34"/>
  <c r="Z44" i="34"/>
  <c r="O44" i="34"/>
  <c r="S44" i="34"/>
  <c r="W44" i="34"/>
  <c r="P44" i="34"/>
  <c r="T44" i="34"/>
  <c r="A44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P573" i="34"/>
  <c r="Q573" i="34"/>
  <c r="U573" i="34"/>
  <c r="Z573" i="34"/>
  <c r="O573" i="34"/>
  <c r="W573" i="34"/>
  <c r="A573" i="34"/>
  <c r="P422" i="34"/>
  <c r="Q422" i="34"/>
  <c r="U422" i="34"/>
  <c r="Z422" i="34"/>
  <c r="O422" i="34"/>
  <c r="W422" i="34"/>
  <c r="A422" i="34"/>
  <c r="P432" i="34"/>
  <c r="Q432" i="34"/>
  <c r="U432" i="34"/>
  <c r="Z432" i="34"/>
  <c r="O432" i="34"/>
  <c r="W432" i="34"/>
  <c r="A432" i="34"/>
  <c r="O594" i="34"/>
  <c r="W594" i="34"/>
  <c r="P594" i="34"/>
  <c r="Q594" i="34"/>
  <c r="U594" i="34"/>
  <c r="Z594" i="34"/>
  <c r="A594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O658" i="34"/>
  <c r="W658" i="34"/>
  <c r="P658" i="34"/>
  <c r="Q658" i="34"/>
  <c r="U658" i="34"/>
  <c r="Z658" i="34"/>
  <c r="A658" i="34"/>
  <c r="O662" i="34"/>
  <c r="W662" i="34"/>
  <c r="P662" i="34"/>
  <c r="Q662" i="34"/>
  <c r="U662" i="34"/>
  <c r="Z662" i="34"/>
  <c r="A662" i="34"/>
  <c r="P709" i="34"/>
  <c r="Q709" i="34"/>
  <c r="U709" i="34"/>
  <c r="Z709" i="34"/>
  <c r="O709" i="34"/>
  <c r="W709" i="34"/>
  <c r="A709" i="34"/>
  <c r="P713" i="34"/>
  <c r="Q713" i="34"/>
  <c r="U713" i="34"/>
  <c r="Z713" i="34"/>
  <c r="O713" i="34"/>
  <c r="W713" i="34"/>
  <c r="A713" i="34"/>
  <c r="Q527" i="34"/>
  <c r="U527" i="34"/>
  <c r="P527" i="34"/>
  <c r="O527" i="34"/>
  <c r="Z527" i="34"/>
  <c r="W527" i="34"/>
  <c r="A527" i="34"/>
  <c r="Z3607" i="34"/>
  <c r="O3607" i="34"/>
  <c r="W3607" i="34"/>
  <c r="P3607" i="34"/>
  <c r="Q3607" i="34"/>
  <c r="U3607" i="34"/>
  <c r="A3607" i="34"/>
  <c r="O425" i="34"/>
  <c r="W425" i="34"/>
  <c r="P425" i="34"/>
  <c r="Q425" i="34"/>
  <c r="U425" i="34"/>
  <c r="Z425" i="34"/>
  <c r="A425" i="34"/>
  <c r="Q3748" i="34"/>
  <c r="U3748" i="34"/>
  <c r="Z3748" i="34"/>
  <c r="O3748" i="34"/>
  <c r="W3748" i="34"/>
  <c r="P3748" i="34"/>
  <c r="A3748" i="34"/>
  <c r="Q3752" i="34"/>
  <c r="U3752" i="34"/>
  <c r="Z3752" i="34"/>
  <c r="O3752" i="34"/>
  <c r="W3752" i="34"/>
  <c r="P3752" i="34"/>
  <c r="A3752" i="34"/>
  <c r="O3782" i="34"/>
  <c r="W3782" i="34"/>
  <c r="P3782" i="34"/>
  <c r="Q3782" i="34"/>
  <c r="U3782" i="34"/>
  <c r="Z3782" i="34"/>
  <c r="A3782" i="34"/>
  <c r="O3786" i="34"/>
  <c r="W3786" i="34"/>
  <c r="P3786" i="34"/>
  <c r="Q3786" i="34"/>
  <c r="U3786" i="34"/>
  <c r="Z3786" i="34"/>
  <c r="A3786" i="34"/>
  <c r="Z2737" i="34"/>
  <c r="O2737" i="34"/>
  <c r="W2737" i="34"/>
  <c r="P2737" i="34"/>
  <c r="Q2737" i="34"/>
  <c r="U2737" i="34"/>
  <c r="A2737" i="34"/>
  <c r="Z2741" i="34"/>
  <c r="O2741" i="34"/>
  <c r="W2741" i="34"/>
  <c r="P2741" i="34"/>
  <c r="Q2741" i="34"/>
  <c r="U2741" i="34"/>
  <c r="A2741" i="34"/>
  <c r="P2772" i="34"/>
  <c r="Q2772" i="34"/>
  <c r="U2772" i="34"/>
  <c r="O2772" i="34"/>
  <c r="Z2772" i="34"/>
  <c r="W2772" i="34"/>
  <c r="A2772" i="34"/>
  <c r="P2776" i="34"/>
  <c r="Q2776" i="34"/>
  <c r="U2776" i="34"/>
  <c r="O2776" i="34"/>
  <c r="Z2776" i="34"/>
  <c r="W2776" i="34"/>
  <c r="A2776" i="34"/>
  <c r="Z3819" i="34"/>
  <c r="O3819" i="34"/>
  <c r="W3819" i="34"/>
  <c r="P3819" i="34"/>
  <c r="Q3819" i="34"/>
  <c r="U3819" i="34"/>
  <c r="A3819" i="34"/>
  <c r="Z3823" i="34"/>
  <c r="O3823" i="34"/>
  <c r="W3823" i="34"/>
  <c r="P3823" i="34"/>
  <c r="Q3823" i="34"/>
  <c r="U3823" i="34"/>
  <c r="A3823" i="34"/>
  <c r="R43" i="34"/>
  <c r="Z43" i="34"/>
  <c r="O43" i="34"/>
  <c r="S43" i="34"/>
  <c r="W43" i="34"/>
  <c r="P43" i="34"/>
  <c r="T43" i="34"/>
  <c r="Q43" i="34"/>
  <c r="U43" i="34"/>
  <c r="A43" i="34"/>
  <c r="P593" i="34"/>
  <c r="Q593" i="34"/>
  <c r="U593" i="34"/>
  <c r="Z593" i="34"/>
  <c r="O593" i="34"/>
  <c r="W593" i="34"/>
  <c r="A593" i="34"/>
  <c r="P41" i="34"/>
  <c r="T41" i="34"/>
  <c r="Q41" i="34"/>
  <c r="U41" i="34"/>
  <c r="R41" i="34"/>
  <c r="Z41" i="34"/>
  <c r="O41" i="34"/>
  <c r="S41" i="34"/>
  <c r="W41" i="34"/>
  <c r="A41" i="34"/>
  <c r="P45" i="34"/>
  <c r="T45" i="34"/>
  <c r="Q45" i="34"/>
  <c r="U45" i="34"/>
  <c r="R45" i="34"/>
  <c r="Z45" i="34"/>
  <c r="O45" i="34"/>
  <c r="S45" i="34"/>
  <c r="W45" i="34"/>
  <c r="A45" i="34"/>
  <c r="O566" i="34"/>
  <c r="W566" i="34"/>
  <c r="P566" i="34"/>
  <c r="Q566" i="34"/>
  <c r="U566" i="34"/>
  <c r="Z566" i="34"/>
  <c r="A566" i="34"/>
  <c r="O570" i="34"/>
  <c r="W570" i="34"/>
  <c r="P570" i="34"/>
  <c r="Q570" i="34"/>
  <c r="U570" i="34"/>
  <c r="Z570" i="34"/>
  <c r="A570" i="34"/>
  <c r="O574" i="34"/>
  <c r="W574" i="34"/>
  <c r="P574" i="34"/>
  <c r="Q574" i="34"/>
  <c r="U574" i="34"/>
  <c r="Z574" i="34"/>
  <c r="A574" i="34"/>
  <c r="O439" i="34"/>
  <c r="W439" i="34"/>
  <c r="P439" i="34"/>
  <c r="Q439" i="34"/>
  <c r="U439" i="34"/>
  <c r="Z439" i="34"/>
  <c r="A439" i="34"/>
  <c r="Q552" i="34"/>
  <c r="U552" i="34"/>
  <c r="Z552" i="34"/>
  <c r="O552" i="34"/>
  <c r="W552" i="34"/>
  <c r="P552" i="34"/>
  <c r="A552" i="34"/>
  <c r="Z595" i="34"/>
  <c r="O595" i="34"/>
  <c r="W595" i="34"/>
  <c r="P595" i="34"/>
  <c r="Q595" i="34"/>
  <c r="U595" i="34"/>
  <c r="A595" i="34"/>
  <c r="Z599" i="34"/>
  <c r="O599" i="34"/>
  <c r="W599" i="34"/>
  <c r="P599" i="34"/>
  <c r="Q599" i="34"/>
  <c r="U599" i="34"/>
  <c r="A599" i="34"/>
  <c r="Z603" i="34"/>
  <c r="O603" i="34"/>
  <c r="W603" i="34"/>
  <c r="P603" i="34"/>
  <c r="Q603" i="34"/>
  <c r="U603" i="34"/>
  <c r="A603" i="34"/>
  <c r="Z659" i="34"/>
  <c r="O659" i="34"/>
  <c r="W659" i="34"/>
  <c r="P659" i="34"/>
  <c r="Q659" i="34"/>
  <c r="U659" i="34"/>
  <c r="A659" i="34"/>
  <c r="Z663" i="34"/>
  <c r="O663" i="34"/>
  <c r="W663" i="34"/>
  <c r="P663" i="34"/>
  <c r="Q663" i="34"/>
  <c r="U663" i="34"/>
  <c r="A663" i="34"/>
  <c r="O710" i="34"/>
  <c r="W710" i="34"/>
  <c r="P710" i="34"/>
  <c r="Q710" i="34"/>
  <c r="U710" i="34"/>
  <c r="Z710" i="34"/>
  <c r="A710" i="34"/>
  <c r="O714" i="34"/>
  <c r="W714" i="34"/>
  <c r="P714" i="34"/>
  <c r="Q714" i="34"/>
  <c r="U714" i="34"/>
  <c r="Z714" i="34"/>
  <c r="A714" i="34"/>
  <c r="P528" i="34"/>
  <c r="O528" i="34"/>
  <c r="W528" i="34"/>
  <c r="Q528" i="34"/>
  <c r="U528" i="34"/>
  <c r="Z528" i="34"/>
  <c r="A528" i="34"/>
  <c r="Q3608" i="34"/>
  <c r="U3608" i="34"/>
  <c r="Z3608" i="34"/>
  <c r="O3608" i="34"/>
  <c r="W3608" i="34"/>
  <c r="P3608" i="34"/>
  <c r="A3608" i="34"/>
  <c r="P3745" i="34"/>
  <c r="Q3745" i="34"/>
  <c r="U3745" i="34"/>
  <c r="Z3745" i="34"/>
  <c r="O3745" i="34"/>
  <c r="W3745" i="34"/>
  <c r="A3745" i="34"/>
  <c r="P3749" i="34"/>
  <c r="Q3749" i="34"/>
  <c r="U3749" i="34"/>
  <c r="Z3749" i="34"/>
  <c r="O3749" i="34"/>
  <c r="W3749" i="34"/>
  <c r="A3749" i="34"/>
  <c r="P3753" i="34"/>
  <c r="Q3753" i="34"/>
  <c r="U3753" i="34"/>
  <c r="Z3753" i="34"/>
  <c r="O3753" i="34"/>
  <c r="W3753" i="34"/>
  <c r="A3753" i="34"/>
  <c r="Z3783" i="34"/>
  <c r="O3783" i="34"/>
  <c r="W3783" i="34"/>
  <c r="P3783" i="34"/>
  <c r="Q3783" i="34"/>
  <c r="U3783" i="34"/>
  <c r="A3783" i="34"/>
  <c r="Z3787" i="34"/>
  <c r="O3787" i="34"/>
  <c r="W3787" i="34"/>
  <c r="P3787" i="34"/>
  <c r="Q3787" i="34"/>
  <c r="U3787" i="34"/>
  <c r="A3787" i="34"/>
  <c r="Q2738" i="34"/>
  <c r="U2738" i="34"/>
  <c r="Z2738" i="34"/>
  <c r="O2738" i="34"/>
  <c r="W2738" i="34"/>
  <c r="P2738" i="34"/>
  <c r="A2738" i="34"/>
  <c r="Q2742" i="34"/>
  <c r="U2742" i="34"/>
  <c r="Z2742" i="34"/>
  <c r="O2742" i="34"/>
  <c r="W2742" i="34"/>
  <c r="P2742" i="34"/>
  <c r="A2742" i="34"/>
  <c r="O2773" i="34"/>
  <c r="W2773" i="34"/>
  <c r="P2773" i="34"/>
  <c r="Q2773" i="34"/>
  <c r="U2773" i="34"/>
  <c r="Z2773" i="34"/>
  <c r="A2773" i="34"/>
  <c r="O2777" i="34"/>
  <c r="W2777" i="34"/>
  <c r="P2777" i="34"/>
  <c r="Q2777" i="34"/>
  <c r="U2777" i="34"/>
  <c r="Z2777" i="34"/>
  <c r="A2777" i="34"/>
  <c r="Q3820" i="34"/>
  <c r="U3820" i="34"/>
  <c r="Z3820" i="34"/>
  <c r="O3820" i="34"/>
  <c r="W3820" i="34"/>
  <c r="P3820" i="34"/>
  <c r="A3820" i="34"/>
  <c r="Q3824" i="34"/>
  <c r="U3824" i="34"/>
  <c r="Z3824" i="34"/>
  <c r="O3824" i="34"/>
  <c r="W3824" i="34"/>
  <c r="P3824" i="34"/>
  <c r="A3824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484" i="34"/>
  <c r="B483" i="34"/>
  <c r="B474" i="34"/>
  <c r="B473" i="34"/>
  <c r="B458" i="34"/>
  <c r="B457" i="34"/>
  <c r="B472" i="34"/>
  <c r="B471" i="34"/>
  <c r="B2007" i="34"/>
  <c r="B1982" i="34"/>
  <c r="B1990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06" i="34"/>
  <c r="B1805" i="34"/>
  <c r="B1804" i="34"/>
  <c r="B1803" i="34"/>
  <c r="B1802" i="34"/>
  <c r="B1808" i="34"/>
  <c r="B1807" i="34"/>
  <c r="B1882" i="34"/>
  <c r="B1873" i="34"/>
  <c r="B1811" i="34"/>
  <c r="B1817" i="34"/>
  <c r="B1815" i="34"/>
  <c r="B1835" i="34"/>
  <c r="B1844" i="34"/>
  <c r="B1834" i="34"/>
  <c r="B1847" i="34"/>
  <c r="B1833" i="34"/>
  <c r="B1838" i="34"/>
  <c r="B1837" i="34"/>
  <c r="B1836" i="34"/>
  <c r="B1866" i="34"/>
  <c r="B1863" i="34"/>
  <c r="B1864" i="34"/>
  <c r="B1840" i="34"/>
  <c r="B1855" i="34"/>
  <c r="B1829" i="34"/>
  <c r="B1830" i="34"/>
  <c r="B1831" i="34"/>
  <c r="B1825" i="34"/>
  <c r="B182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943" i="34"/>
  <c r="B1962" i="34"/>
  <c r="B1992" i="34"/>
  <c r="B1903" i="34"/>
  <c r="B1902" i="34"/>
  <c r="B1901" i="34"/>
  <c r="B1900" i="34"/>
  <c r="B1896" i="34"/>
  <c r="B189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706" i="34"/>
  <c r="B2705" i="34"/>
  <c r="B1578" i="34"/>
  <c r="B1577" i="34"/>
  <c r="B1576" i="34"/>
  <c r="B1575" i="34"/>
  <c r="B1574" i="34"/>
  <c r="B1573" i="34"/>
  <c r="B1572" i="34"/>
  <c r="B1571" i="34"/>
  <c r="B1570" i="34"/>
  <c r="O1573" i="34" l="1"/>
  <c r="W1573" i="34"/>
  <c r="P1573" i="34"/>
  <c r="Q1573" i="34"/>
  <c r="U1573" i="34"/>
  <c r="Z1573" i="34"/>
  <c r="A1573" i="34"/>
  <c r="O1577" i="34"/>
  <c r="W1577" i="34"/>
  <c r="P1577" i="34"/>
  <c r="Q1577" i="34"/>
  <c r="U1577" i="34"/>
  <c r="Z1577" i="34"/>
  <c r="A1577" i="34"/>
  <c r="R163" i="34"/>
  <c r="O163" i="34"/>
  <c r="S163" i="34"/>
  <c r="P163" i="34"/>
  <c r="T163" i="34"/>
  <c r="Q163" i="34"/>
  <c r="U163" i="34"/>
  <c r="Z163" i="34"/>
  <c r="W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Z1558" i="34"/>
  <c r="O1558" i="34"/>
  <c r="W1558" i="34"/>
  <c r="P1558" i="34"/>
  <c r="Q1558" i="34"/>
  <c r="U1558" i="34"/>
  <c r="A1558" i="34"/>
  <c r="Z1562" i="34"/>
  <c r="O1562" i="34"/>
  <c r="W1562" i="34"/>
  <c r="P1562" i="34"/>
  <c r="Q1562" i="34"/>
  <c r="U1562" i="34"/>
  <c r="A1562" i="34"/>
  <c r="Z1566" i="34"/>
  <c r="O1566" i="34"/>
  <c r="W1566" i="34"/>
  <c r="P1566" i="34"/>
  <c r="Q1566" i="34"/>
  <c r="U1566" i="34"/>
  <c r="A1566" i="34"/>
  <c r="Q1895" i="34"/>
  <c r="U1895" i="34"/>
  <c r="Z1895" i="34"/>
  <c r="O1895" i="34"/>
  <c r="W1895" i="34"/>
  <c r="P1895" i="34"/>
  <c r="A1895" i="34"/>
  <c r="Z1902" i="34"/>
  <c r="O1902" i="34"/>
  <c r="W1902" i="34"/>
  <c r="P1902" i="34"/>
  <c r="Q1902" i="34"/>
  <c r="U1902" i="34"/>
  <c r="A1902" i="34"/>
  <c r="Q1943" i="34"/>
  <c r="U1943" i="34"/>
  <c r="Z1943" i="34"/>
  <c r="O1943" i="34"/>
  <c r="W1943" i="34"/>
  <c r="P1943" i="34"/>
  <c r="A1943" i="34"/>
  <c r="R126" i="34"/>
  <c r="Z126" i="34"/>
  <c r="P126" i="34"/>
  <c r="T126" i="34"/>
  <c r="Q126" i="34"/>
  <c r="U126" i="34"/>
  <c r="S126" i="34"/>
  <c r="W126" i="34"/>
  <c r="O126" i="34"/>
  <c r="A126" i="34"/>
  <c r="O130" i="34"/>
  <c r="S130" i="34"/>
  <c r="W130" i="34"/>
  <c r="P130" i="34"/>
  <c r="T130" i="34"/>
  <c r="Q130" i="34"/>
  <c r="U130" i="34"/>
  <c r="R130" i="34"/>
  <c r="Z130" i="34"/>
  <c r="A130" i="34"/>
  <c r="O134" i="34"/>
  <c r="S134" i="34"/>
  <c r="W134" i="34"/>
  <c r="P134" i="34"/>
  <c r="T134" i="34"/>
  <c r="Q134" i="34"/>
  <c r="U134" i="34"/>
  <c r="R134" i="34"/>
  <c r="Z134" i="34"/>
  <c r="A134" i="34"/>
  <c r="O138" i="34"/>
  <c r="S138" i="34"/>
  <c r="W138" i="34"/>
  <c r="P138" i="34"/>
  <c r="T138" i="34"/>
  <c r="Q138" i="34"/>
  <c r="U138" i="34"/>
  <c r="R138" i="34"/>
  <c r="Z138" i="34"/>
  <c r="A138" i="34"/>
  <c r="Q144" i="34"/>
  <c r="U144" i="34"/>
  <c r="R144" i="34"/>
  <c r="Z144" i="34"/>
  <c r="O144" i="34"/>
  <c r="S144" i="34"/>
  <c r="W144" i="34"/>
  <c r="P144" i="34"/>
  <c r="T144" i="34"/>
  <c r="A144" i="34"/>
  <c r="O150" i="34"/>
  <c r="S150" i="34"/>
  <c r="W150" i="34"/>
  <c r="P150" i="34"/>
  <c r="T150" i="34"/>
  <c r="Q150" i="34"/>
  <c r="U150" i="34"/>
  <c r="R150" i="34"/>
  <c r="Z150" i="34"/>
  <c r="A150" i="34"/>
  <c r="O154" i="34"/>
  <c r="S154" i="34"/>
  <c r="W154" i="34"/>
  <c r="P154" i="34"/>
  <c r="T154" i="34"/>
  <c r="Q154" i="34"/>
  <c r="U154" i="34"/>
  <c r="R154" i="34"/>
  <c r="Z154" i="34"/>
  <c r="A154" i="34"/>
  <c r="P161" i="34"/>
  <c r="T161" i="34"/>
  <c r="Q161" i="34"/>
  <c r="U161" i="34"/>
  <c r="R161" i="34"/>
  <c r="Z161" i="34"/>
  <c r="O161" i="34"/>
  <c r="S161" i="34"/>
  <c r="W161" i="34"/>
  <c r="A161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Q1836" i="34"/>
  <c r="U1836" i="34"/>
  <c r="Z1836" i="34"/>
  <c r="O1836" i="34"/>
  <c r="W1836" i="34"/>
  <c r="P1836" i="34"/>
  <c r="A1836" i="34"/>
  <c r="Z1847" i="34"/>
  <c r="O1847" i="34"/>
  <c r="W1847" i="34"/>
  <c r="P1847" i="34"/>
  <c r="Q1847" i="34"/>
  <c r="U1847" i="34"/>
  <c r="A1847" i="34"/>
  <c r="Z1815" i="34"/>
  <c r="O1815" i="34"/>
  <c r="W1815" i="34"/>
  <c r="P1815" i="34"/>
  <c r="Q1815" i="34"/>
  <c r="U1815" i="34"/>
  <c r="A1815" i="34"/>
  <c r="O1882" i="34"/>
  <c r="W1882" i="34"/>
  <c r="Q1882" i="34"/>
  <c r="U1882" i="34"/>
  <c r="Z1882" i="34"/>
  <c r="P1882" i="34"/>
  <c r="A1882" i="34"/>
  <c r="Z1803" i="34"/>
  <c r="O1803" i="34"/>
  <c r="W1803" i="34"/>
  <c r="P1803" i="34"/>
  <c r="Q1803" i="34"/>
  <c r="U1803" i="34"/>
  <c r="A1803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891" i="34"/>
  <c r="U1891" i="34"/>
  <c r="Z1891" i="34"/>
  <c r="O1891" i="34"/>
  <c r="W1891" i="34"/>
  <c r="P1891" i="34"/>
  <c r="A1891" i="34"/>
  <c r="Z1990" i="34"/>
  <c r="O1990" i="34"/>
  <c r="W1990" i="34"/>
  <c r="P1990" i="34"/>
  <c r="Q1990" i="34"/>
  <c r="U1990" i="34"/>
  <c r="A1990" i="34"/>
  <c r="Z472" i="34"/>
  <c r="O472" i="34"/>
  <c r="W472" i="34"/>
  <c r="P472" i="34"/>
  <c r="Q472" i="34"/>
  <c r="U472" i="34"/>
  <c r="A472" i="34"/>
  <c r="Z474" i="34"/>
  <c r="O474" i="34"/>
  <c r="W474" i="34"/>
  <c r="P474" i="34"/>
  <c r="Q474" i="34"/>
  <c r="U474" i="34"/>
  <c r="A474" i="34"/>
  <c r="P1753" i="34"/>
  <c r="Q1753" i="34"/>
  <c r="U1753" i="34"/>
  <c r="Z1753" i="34"/>
  <c r="O1753" i="34"/>
  <c r="W1753" i="34"/>
  <c r="A1753" i="34"/>
  <c r="P1757" i="34"/>
  <c r="Q1757" i="34"/>
  <c r="U1757" i="34"/>
  <c r="Z1757" i="34"/>
  <c r="O1757" i="34"/>
  <c r="W1757" i="34"/>
  <c r="A1757" i="34"/>
  <c r="P1761" i="34"/>
  <c r="Q1761" i="34"/>
  <c r="U1761" i="34"/>
  <c r="Z1761" i="34"/>
  <c r="O1761" i="34"/>
  <c r="W1761" i="34"/>
  <c r="A1761" i="34"/>
  <c r="P1765" i="34"/>
  <c r="Q1765" i="34"/>
  <c r="U1765" i="34"/>
  <c r="Z1765" i="34"/>
  <c r="O1765" i="34"/>
  <c r="W1765" i="34"/>
  <c r="A1765" i="34"/>
  <c r="P1769" i="34"/>
  <c r="Q1769" i="34"/>
  <c r="U1769" i="34"/>
  <c r="Z1769" i="34"/>
  <c r="O1769" i="34"/>
  <c r="W1769" i="34"/>
  <c r="A1769" i="34"/>
  <c r="P1773" i="34"/>
  <c r="Q1773" i="34"/>
  <c r="U1773" i="34"/>
  <c r="Z1773" i="34"/>
  <c r="O1773" i="34"/>
  <c r="W1773" i="34"/>
  <c r="A1773" i="34"/>
  <c r="P1777" i="34"/>
  <c r="Q1777" i="34"/>
  <c r="U1777" i="34"/>
  <c r="Z1777" i="34"/>
  <c r="O1777" i="34"/>
  <c r="W1777" i="34"/>
  <c r="A1777" i="34"/>
  <c r="P1781" i="34"/>
  <c r="Q1781" i="34"/>
  <c r="U1781" i="34"/>
  <c r="Z1781" i="34"/>
  <c r="O1781" i="34"/>
  <c r="W1781" i="34"/>
  <c r="A1781" i="34"/>
  <c r="Z1570" i="34"/>
  <c r="O1570" i="34"/>
  <c r="W1570" i="34"/>
  <c r="P1570" i="34"/>
  <c r="Q1570" i="34"/>
  <c r="U1570" i="34"/>
  <c r="A1570" i="34"/>
  <c r="Z1574" i="34"/>
  <c r="O1574" i="34"/>
  <c r="W1574" i="34"/>
  <c r="P1574" i="34"/>
  <c r="Q1574" i="34"/>
  <c r="U1574" i="34"/>
  <c r="A1574" i="34"/>
  <c r="Z1578" i="34"/>
  <c r="O1578" i="34"/>
  <c r="W1578" i="34"/>
  <c r="P1578" i="34"/>
  <c r="Q1578" i="34"/>
  <c r="U1578" i="34"/>
  <c r="A1578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R174" i="34"/>
  <c r="Z174" i="34"/>
  <c r="O174" i="34"/>
  <c r="S174" i="34"/>
  <c r="W174" i="34"/>
  <c r="P174" i="34"/>
  <c r="T174" i="34"/>
  <c r="Q174" i="34"/>
  <c r="U174" i="34"/>
  <c r="A174" i="34"/>
  <c r="R178" i="34"/>
  <c r="Z178" i="34"/>
  <c r="O178" i="34"/>
  <c r="S178" i="34"/>
  <c r="W178" i="34"/>
  <c r="P178" i="34"/>
  <c r="T178" i="34"/>
  <c r="Q178" i="34"/>
  <c r="U178" i="34"/>
  <c r="A178" i="34"/>
  <c r="Q183" i="34"/>
  <c r="U183" i="34"/>
  <c r="R183" i="34"/>
  <c r="Z183" i="34"/>
  <c r="O183" i="34"/>
  <c r="S183" i="34"/>
  <c r="W183" i="34"/>
  <c r="P183" i="34"/>
  <c r="T183" i="34"/>
  <c r="A183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Q1559" i="34"/>
  <c r="U1559" i="34"/>
  <c r="Z1559" i="34"/>
  <c r="O1559" i="34"/>
  <c r="W1559" i="34"/>
  <c r="P1559" i="34"/>
  <c r="A1559" i="34"/>
  <c r="Q1563" i="34"/>
  <c r="U1563" i="34"/>
  <c r="Z1563" i="34"/>
  <c r="O1563" i="34"/>
  <c r="W1563" i="34"/>
  <c r="P1563" i="34"/>
  <c r="A1563" i="34"/>
  <c r="Q1567" i="34"/>
  <c r="U1567" i="34"/>
  <c r="Z1567" i="34"/>
  <c r="O1567" i="34"/>
  <c r="W1567" i="34"/>
  <c r="P1567" i="34"/>
  <c r="A1567" i="34"/>
  <c r="P1896" i="34"/>
  <c r="Q1896" i="34"/>
  <c r="U1896" i="34"/>
  <c r="Z1896" i="34"/>
  <c r="O1896" i="34"/>
  <c r="W1896" i="34"/>
  <c r="A1896" i="34"/>
  <c r="Q1903" i="34"/>
  <c r="U1903" i="34"/>
  <c r="Z1903" i="34"/>
  <c r="O1903" i="34"/>
  <c r="W1903" i="34"/>
  <c r="P1903" i="34"/>
  <c r="A1903" i="34"/>
  <c r="Q123" i="34"/>
  <c r="U123" i="34"/>
  <c r="O123" i="34"/>
  <c r="S123" i="34"/>
  <c r="W123" i="34"/>
  <c r="P123" i="34"/>
  <c r="T123" i="34"/>
  <c r="R123" i="34"/>
  <c r="Z123" i="34"/>
  <c r="A123" i="34"/>
  <c r="Q127" i="34"/>
  <c r="U127" i="34"/>
  <c r="O127" i="34"/>
  <c r="S127" i="34"/>
  <c r="P127" i="34"/>
  <c r="T127" i="34"/>
  <c r="W127" i="34"/>
  <c r="R127" i="34"/>
  <c r="Z127" i="34"/>
  <c r="A127" i="34"/>
  <c r="R131" i="34"/>
  <c r="Z131" i="34"/>
  <c r="O131" i="34"/>
  <c r="S131" i="34"/>
  <c r="W131" i="34"/>
  <c r="P131" i="34"/>
  <c r="T131" i="34"/>
  <c r="Q131" i="34"/>
  <c r="U131" i="34"/>
  <c r="A131" i="34"/>
  <c r="R135" i="34"/>
  <c r="Z135" i="34"/>
  <c r="O135" i="34"/>
  <c r="S135" i="34"/>
  <c r="W135" i="34"/>
  <c r="P135" i="34"/>
  <c r="T135" i="34"/>
  <c r="Q135" i="34"/>
  <c r="U135" i="34"/>
  <c r="A135" i="34"/>
  <c r="R139" i="34"/>
  <c r="Z139" i="34"/>
  <c r="O139" i="34"/>
  <c r="S139" i="34"/>
  <c r="W139" i="34"/>
  <c r="P139" i="34"/>
  <c r="T139" i="34"/>
  <c r="Q139" i="34"/>
  <c r="U139" i="34"/>
  <c r="A139" i="34"/>
  <c r="O146" i="34"/>
  <c r="S146" i="34"/>
  <c r="W146" i="34"/>
  <c r="P146" i="34"/>
  <c r="T146" i="34"/>
  <c r="Q146" i="34"/>
  <c r="U146" i="34"/>
  <c r="R146" i="34"/>
  <c r="Z146" i="34"/>
  <c r="A146" i="34"/>
  <c r="R151" i="34"/>
  <c r="Z151" i="34"/>
  <c r="O151" i="34"/>
  <c r="S151" i="34"/>
  <c r="W151" i="34"/>
  <c r="P151" i="34"/>
  <c r="T151" i="34"/>
  <c r="Q151" i="34"/>
  <c r="U151" i="34"/>
  <c r="A151" i="34"/>
  <c r="R155" i="34"/>
  <c r="Z155" i="34"/>
  <c r="O155" i="34"/>
  <c r="S155" i="34"/>
  <c r="W155" i="34"/>
  <c r="P155" i="34"/>
  <c r="T155" i="34"/>
  <c r="Q155" i="34"/>
  <c r="U155" i="34"/>
  <c r="A155" i="34"/>
  <c r="O162" i="34"/>
  <c r="S162" i="34"/>
  <c r="W162" i="34"/>
  <c r="P162" i="34"/>
  <c r="T162" i="34"/>
  <c r="Q162" i="34"/>
  <c r="U162" i="34"/>
  <c r="R162" i="34"/>
  <c r="Z162" i="34"/>
  <c r="A162" i="34"/>
  <c r="O1830" i="34"/>
  <c r="W1830" i="34"/>
  <c r="P1830" i="34"/>
  <c r="Q1830" i="34"/>
  <c r="U1830" i="34"/>
  <c r="Z1830" i="34"/>
  <c r="A1830" i="34"/>
  <c r="Q1864" i="34"/>
  <c r="U1864" i="34"/>
  <c r="Z1864" i="34"/>
  <c r="O1864" i="34"/>
  <c r="W1864" i="34"/>
  <c r="P1864" i="34"/>
  <c r="A1864" i="34"/>
  <c r="P1837" i="34"/>
  <c r="Q1837" i="34"/>
  <c r="U1837" i="34"/>
  <c r="Z1837" i="34"/>
  <c r="O1837" i="34"/>
  <c r="W1837" i="34"/>
  <c r="A1837" i="34"/>
  <c r="O1834" i="34"/>
  <c r="W1834" i="34"/>
  <c r="P1834" i="34"/>
  <c r="Q1834" i="34"/>
  <c r="U1834" i="34"/>
  <c r="Z1834" i="34"/>
  <c r="A1834" i="34"/>
  <c r="P1817" i="34"/>
  <c r="Q1817" i="34"/>
  <c r="U1817" i="34"/>
  <c r="Z1817" i="34"/>
  <c r="O1817" i="34"/>
  <c r="W1817" i="34"/>
  <c r="A1817" i="34"/>
  <c r="Z1807" i="34"/>
  <c r="O1807" i="34"/>
  <c r="W1807" i="34"/>
  <c r="P1807" i="34"/>
  <c r="Q1807" i="34"/>
  <c r="U1807" i="34"/>
  <c r="A1807" i="34"/>
  <c r="Q1804" i="34"/>
  <c r="U1804" i="34"/>
  <c r="Z1804" i="34"/>
  <c r="O1804" i="34"/>
  <c r="W1804" i="34"/>
  <c r="P1804" i="34"/>
  <c r="A1804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892" i="34"/>
  <c r="Q1892" i="34"/>
  <c r="U1892" i="34"/>
  <c r="Z1892" i="34"/>
  <c r="O1892" i="34"/>
  <c r="W1892" i="34"/>
  <c r="A1892" i="34"/>
  <c r="Z1982" i="34"/>
  <c r="O1982" i="34"/>
  <c r="W1982" i="34"/>
  <c r="P1982" i="34"/>
  <c r="Q1982" i="34"/>
  <c r="U1982" i="34"/>
  <c r="A1982" i="34"/>
  <c r="Q457" i="34"/>
  <c r="U457" i="34"/>
  <c r="Z457" i="34"/>
  <c r="O457" i="34"/>
  <c r="W457" i="34"/>
  <c r="P457" i="34"/>
  <c r="A457" i="34"/>
  <c r="Q483" i="34"/>
  <c r="U483" i="34"/>
  <c r="Z483" i="34"/>
  <c r="O483" i="34"/>
  <c r="W483" i="34"/>
  <c r="P483" i="34"/>
  <c r="A483" i="34"/>
  <c r="O1754" i="34"/>
  <c r="W1754" i="34"/>
  <c r="P1754" i="34"/>
  <c r="Q1754" i="34"/>
  <c r="U1754" i="34"/>
  <c r="Z1754" i="34"/>
  <c r="A1754" i="34"/>
  <c r="O1758" i="34"/>
  <c r="W1758" i="34"/>
  <c r="P1758" i="34"/>
  <c r="Q1758" i="34"/>
  <c r="U1758" i="34"/>
  <c r="Z1758" i="34"/>
  <c r="A1758" i="34"/>
  <c r="O1762" i="34"/>
  <c r="W1762" i="34"/>
  <c r="P1762" i="34"/>
  <c r="Q1762" i="34"/>
  <c r="U1762" i="34"/>
  <c r="Z1762" i="34"/>
  <c r="A1762" i="34"/>
  <c r="O1766" i="34"/>
  <c r="W1766" i="34"/>
  <c r="P1766" i="34"/>
  <c r="Q1766" i="34"/>
  <c r="U1766" i="34"/>
  <c r="Z1766" i="34"/>
  <c r="A1766" i="34"/>
  <c r="O1770" i="34"/>
  <c r="W1770" i="34"/>
  <c r="P1770" i="34"/>
  <c r="Q1770" i="34"/>
  <c r="U1770" i="34"/>
  <c r="Z1770" i="34"/>
  <c r="A1770" i="34"/>
  <c r="O1774" i="34"/>
  <c r="W1774" i="34"/>
  <c r="P1774" i="34"/>
  <c r="Q1774" i="34"/>
  <c r="U1774" i="34"/>
  <c r="Z1774" i="34"/>
  <c r="A1774" i="34"/>
  <c r="O1778" i="34"/>
  <c r="W1778" i="34"/>
  <c r="P1778" i="34"/>
  <c r="Q1778" i="34"/>
  <c r="U1778" i="34"/>
  <c r="Z1778" i="34"/>
  <c r="A1778" i="34"/>
  <c r="O1782" i="34"/>
  <c r="W1782" i="34"/>
  <c r="P1782" i="34"/>
  <c r="Q1782" i="34"/>
  <c r="U1782" i="34"/>
  <c r="Z1782" i="34"/>
  <c r="A1782" i="34"/>
  <c r="Q1571" i="34"/>
  <c r="U1571" i="34"/>
  <c r="Z1571" i="34"/>
  <c r="O1571" i="34"/>
  <c r="W1571" i="34"/>
  <c r="P1571" i="34"/>
  <c r="A1571" i="34"/>
  <c r="Q1575" i="34"/>
  <c r="U1575" i="34"/>
  <c r="Z1575" i="34"/>
  <c r="O1575" i="34"/>
  <c r="W1575" i="34"/>
  <c r="P1575" i="34"/>
  <c r="A1575" i="34"/>
  <c r="Z2705" i="34"/>
  <c r="O2705" i="34"/>
  <c r="W2705" i="34"/>
  <c r="P2705" i="34"/>
  <c r="Q2705" i="34"/>
  <c r="U2705" i="34"/>
  <c r="A2705" i="34"/>
  <c r="R166" i="34"/>
  <c r="Z166" i="34"/>
  <c r="O166" i="34"/>
  <c r="S166" i="34"/>
  <c r="W166" i="34"/>
  <c r="P166" i="34"/>
  <c r="T166" i="34"/>
  <c r="Q166" i="34"/>
  <c r="U166" i="34"/>
  <c r="A166" i="34"/>
  <c r="Q171" i="34"/>
  <c r="U171" i="34"/>
  <c r="R171" i="34"/>
  <c r="Z171" i="34"/>
  <c r="O171" i="34"/>
  <c r="S171" i="34"/>
  <c r="W171" i="34"/>
  <c r="P171" i="34"/>
  <c r="T171" i="34"/>
  <c r="A171" i="34"/>
  <c r="Q175" i="34"/>
  <c r="U175" i="34"/>
  <c r="R175" i="34"/>
  <c r="Z175" i="34"/>
  <c r="O175" i="34"/>
  <c r="S175" i="34"/>
  <c r="W175" i="34"/>
  <c r="P175" i="34"/>
  <c r="T175" i="34"/>
  <c r="A175" i="34"/>
  <c r="Q179" i="34"/>
  <c r="U179" i="34"/>
  <c r="R179" i="34"/>
  <c r="Z179" i="34"/>
  <c r="O179" i="34"/>
  <c r="S179" i="34"/>
  <c r="W179" i="34"/>
  <c r="P179" i="34"/>
  <c r="T179" i="34"/>
  <c r="A179" i="34"/>
  <c r="P184" i="34"/>
  <c r="T184" i="34"/>
  <c r="Q184" i="34"/>
  <c r="U184" i="34"/>
  <c r="R184" i="34"/>
  <c r="Z184" i="34"/>
  <c r="O184" i="34"/>
  <c r="S184" i="34"/>
  <c r="W184" i="34"/>
  <c r="A184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P1560" i="34"/>
  <c r="Q1560" i="34"/>
  <c r="U1560" i="34"/>
  <c r="Z1560" i="34"/>
  <c r="O1560" i="34"/>
  <c r="W1560" i="34"/>
  <c r="A1560" i="34"/>
  <c r="P1564" i="34"/>
  <c r="Q1564" i="34"/>
  <c r="U1564" i="34"/>
  <c r="Z1564" i="34"/>
  <c r="O1564" i="34"/>
  <c r="W1564" i="34"/>
  <c r="A1564" i="34"/>
  <c r="P1568" i="34"/>
  <c r="Q1568" i="34"/>
  <c r="U1568" i="34"/>
  <c r="Z1568" i="34"/>
  <c r="O1568" i="34"/>
  <c r="W1568" i="34"/>
  <c r="A1568" i="34"/>
  <c r="P1900" i="34"/>
  <c r="Q1900" i="34"/>
  <c r="U1900" i="34"/>
  <c r="Z1900" i="34"/>
  <c r="O1900" i="34"/>
  <c r="W1900" i="34"/>
  <c r="A1900" i="34"/>
  <c r="P1992" i="34"/>
  <c r="Q1992" i="34"/>
  <c r="U1992" i="34"/>
  <c r="Z1992" i="34"/>
  <c r="O1992" i="34"/>
  <c r="W1992" i="34"/>
  <c r="A1992" i="34"/>
  <c r="P124" i="34"/>
  <c r="T124" i="34"/>
  <c r="R124" i="34"/>
  <c r="Z124" i="34"/>
  <c r="O124" i="34"/>
  <c r="S124" i="34"/>
  <c r="W124" i="34"/>
  <c r="U124" i="34"/>
  <c r="Q124" i="34"/>
  <c r="A124" i="34"/>
  <c r="P128" i="34"/>
  <c r="O128" i="34"/>
  <c r="S128" i="34"/>
  <c r="U128" i="34"/>
  <c r="Q128" i="34"/>
  <c r="Z128" i="34"/>
  <c r="R128" i="34"/>
  <c r="W128" i="34"/>
  <c r="T128" i="34"/>
  <c r="A128" i="34"/>
  <c r="Q132" i="34"/>
  <c r="U132" i="34"/>
  <c r="R132" i="34"/>
  <c r="Z132" i="34"/>
  <c r="O132" i="34"/>
  <c r="S132" i="34"/>
  <c r="W132" i="34"/>
  <c r="P132" i="34"/>
  <c r="T132" i="34"/>
  <c r="A132" i="34"/>
  <c r="Q136" i="34"/>
  <c r="U136" i="34"/>
  <c r="R136" i="34"/>
  <c r="Z136" i="34"/>
  <c r="O136" i="34"/>
  <c r="S136" i="34"/>
  <c r="W136" i="34"/>
  <c r="P136" i="34"/>
  <c r="T136" i="34"/>
  <c r="A136" i="34"/>
  <c r="P141" i="34"/>
  <c r="T141" i="34"/>
  <c r="Q141" i="34"/>
  <c r="U141" i="34"/>
  <c r="R141" i="34"/>
  <c r="Z141" i="34"/>
  <c r="O141" i="34"/>
  <c r="S141" i="34"/>
  <c r="W141" i="34"/>
  <c r="A141" i="34"/>
  <c r="R147" i="34"/>
  <c r="Z147" i="34"/>
  <c r="O147" i="34"/>
  <c r="S147" i="34"/>
  <c r="W147" i="34"/>
  <c r="P147" i="34"/>
  <c r="T147" i="34"/>
  <c r="Q147" i="34"/>
  <c r="U147" i="34"/>
  <c r="A147" i="34"/>
  <c r="Q152" i="34"/>
  <c r="U152" i="34"/>
  <c r="R152" i="34"/>
  <c r="Z152" i="34"/>
  <c r="O152" i="34"/>
  <c r="S152" i="34"/>
  <c r="W152" i="34"/>
  <c r="P152" i="34"/>
  <c r="T152" i="34"/>
  <c r="A152" i="34"/>
  <c r="R159" i="34"/>
  <c r="Z159" i="34"/>
  <c r="O159" i="34"/>
  <c r="S159" i="34"/>
  <c r="W159" i="34"/>
  <c r="P159" i="34"/>
  <c r="T159" i="34"/>
  <c r="Q159" i="34"/>
  <c r="U159" i="34"/>
  <c r="A159" i="34"/>
  <c r="Q1828" i="34"/>
  <c r="U1828" i="34"/>
  <c r="Z1828" i="34"/>
  <c r="O1828" i="34"/>
  <c r="W1828" i="34"/>
  <c r="P1828" i="34"/>
  <c r="A1828" i="34"/>
  <c r="P1829" i="34"/>
  <c r="Q1829" i="34"/>
  <c r="U1829" i="34"/>
  <c r="Z1829" i="34"/>
  <c r="O1829" i="34"/>
  <c r="W1829" i="34"/>
  <c r="A1829" i="34"/>
  <c r="Z1863" i="34"/>
  <c r="O1863" i="34"/>
  <c r="W1863" i="34"/>
  <c r="P1863" i="34"/>
  <c r="Q1863" i="34"/>
  <c r="U1863" i="34"/>
  <c r="A1863" i="34"/>
  <c r="O1838" i="34"/>
  <c r="W1838" i="34"/>
  <c r="P1838" i="34"/>
  <c r="Q1838" i="34"/>
  <c r="U1838" i="34"/>
  <c r="Z1838" i="34"/>
  <c r="A1838" i="34"/>
  <c r="Q1844" i="34"/>
  <c r="U1844" i="34"/>
  <c r="Z1844" i="34"/>
  <c r="O1844" i="34"/>
  <c r="W1844" i="34"/>
  <c r="P1844" i="34"/>
  <c r="A1844" i="34"/>
  <c r="Z1811" i="34"/>
  <c r="O1811" i="34"/>
  <c r="W1811" i="34"/>
  <c r="P1811" i="34"/>
  <c r="Q1811" i="34"/>
  <c r="U1811" i="34"/>
  <c r="A1811" i="34"/>
  <c r="Q1808" i="34"/>
  <c r="U1808" i="34"/>
  <c r="Z1808" i="34"/>
  <c r="O1808" i="34"/>
  <c r="W1808" i="34"/>
  <c r="P1808" i="34"/>
  <c r="A1808" i="34"/>
  <c r="P1805" i="34"/>
  <c r="Q1805" i="34"/>
  <c r="U1805" i="34"/>
  <c r="Z1805" i="34"/>
  <c r="O1805" i="34"/>
  <c r="W1805" i="34"/>
  <c r="A1805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893" i="34"/>
  <c r="W1893" i="34"/>
  <c r="P1893" i="34"/>
  <c r="Q1893" i="34"/>
  <c r="U1893" i="34"/>
  <c r="Z1893" i="34"/>
  <c r="A1893" i="34"/>
  <c r="Q2007" i="34"/>
  <c r="U2007" i="34"/>
  <c r="Z2007" i="34"/>
  <c r="O2007" i="34"/>
  <c r="W2007" i="34"/>
  <c r="P2007" i="34"/>
  <c r="A2007" i="34"/>
  <c r="P458" i="34"/>
  <c r="Q458" i="34"/>
  <c r="U458" i="34"/>
  <c r="Z458" i="34"/>
  <c r="O458" i="34"/>
  <c r="W458" i="34"/>
  <c r="A458" i="34"/>
  <c r="P484" i="34"/>
  <c r="Q484" i="34"/>
  <c r="U484" i="34"/>
  <c r="Z484" i="34"/>
  <c r="O484" i="34"/>
  <c r="W484" i="34"/>
  <c r="A484" i="34"/>
  <c r="Z1755" i="34"/>
  <c r="O1755" i="34"/>
  <c r="W1755" i="34"/>
  <c r="P1755" i="34"/>
  <c r="Q1755" i="34"/>
  <c r="U1755" i="34"/>
  <c r="A1755" i="34"/>
  <c r="Z1759" i="34"/>
  <c r="O1759" i="34"/>
  <c r="W1759" i="34"/>
  <c r="P1759" i="34"/>
  <c r="Q1759" i="34"/>
  <c r="U1759" i="34"/>
  <c r="A1759" i="34"/>
  <c r="Z1763" i="34"/>
  <c r="O1763" i="34"/>
  <c r="W1763" i="34"/>
  <c r="P1763" i="34"/>
  <c r="Q1763" i="34"/>
  <c r="U1763" i="34"/>
  <c r="A1763" i="34"/>
  <c r="Z1767" i="34"/>
  <c r="O1767" i="34"/>
  <c r="W1767" i="34"/>
  <c r="P1767" i="34"/>
  <c r="Q1767" i="34"/>
  <c r="U1767" i="34"/>
  <c r="A1767" i="34"/>
  <c r="Z1771" i="34"/>
  <c r="O1771" i="34"/>
  <c r="W1771" i="34"/>
  <c r="P1771" i="34"/>
  <c r="Q1771" i="34"/>
  <c r="U1771" i="34"/>
  <c r="A1771" i="34"/>
  <c r="Z1775" i="34"/>
  <c r="O1775" i="34"/>
  <c r="W1775" i="34"/>
  <c r="P1775" i="34"/>
  <c r="Q1775" i="34"/>
  <c r="U1775" i="34"/>
  <c r="A1775" i="34"/>
  <c r="Z1779" i="34"/>
  <c r="O1779" i="34"/>
  <c r="W1779" i="34"/>
  <c r="P1779" i="34"/>
  <c r="Q1779" i="34"/>
  <c r="U1779" i="34"/>
  <c r="A1779" i="34"/>
  <c r="Z1783" i="34"/>
  <c r="O1783" i="34"/>
  <c r="W1783" i="34"/>
  <c r="P1783" i="34"/>
  <c r="Q1783" i="34"/>
  <c r="U1783" i="34"/>
  <c r="A1783" i="34"/>
  <c r="P1572" i="34"/>
  <c r="Q1572" i="34"/>
  <c r="U1572" i="34"/>
  <c r="Z1572" i="34"/>
  <c r="O1572" i="34"/>
  <c r="W1572" i="34"/>
  <c r="A1572" i="34"/>
  <c r="P1576" i="34"/>
  <c r="Q1576" i="34"/>
  <c r="U1576" i="34"/>
  <c r="Z1576" i="34"/>
  <c r="O1576" i="34"/>
  <c r="W1576" i="34"/>
  <c r="A1576" i="34"/>
  <c r="Q2706" i="34"/>
  <c r="U2706" i="34"/>
  <c r="Z2706" i="34"/>
  <c r="O2706" i="34"/>
  <c r="W2706" i="34"/>
  <c r="P2706" i="34"/>
  <c r="A2706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O1561" i="34"/>
  <c r="W1561" i="34"/>
  <c r="P1561" i="34"/>
  <c r="Q1561" i="34"/>
  <c r="U1561" i="34"/>
  <c r="Z1561" i="34"/>
  <c r="A1561" i="34"/>
  <c r="O1565" i="34"/>
  <c r="W1565" i="34"/>
  <c r="P1565" i="34"/>
  <c r="Q1565" i="34"/>
  <c r="U1565" i="34"/>
  <c r="Z1565" i="34"/>
  <c r="A1565" i="34"/>
  <c r="O1569" i="34"/>
  <c r="W1569" i="34"/>
  <c r="P1569" i="34"/>
  <c r="Q1569" i="34"/>
  <c r="U1569" i="34"/>
  <c r="Z1569" i="34"/>
  <c r="A1569" i="34"/>
  <c r="O1901" i="34"/>
  <c r="W1901" i="34"/>
  <c r="P1901" i="34"/>
  <c r="Q1901" i="34"/>
  <c r="U1901" i="34"/>
  <c r="Z1901" i="34"/>
  <c r="A1901" i="34"/>
  <c r="Z1962" i="34"/>
  <c r="O1962" i="34"/>
  <c r="W1962" i="34"/>
  <c r="P1962" i="34"/>
  <c r="Q1962" i="34"/>
  <c r="U1962" i="34"/>
  <c r="A1962" i="34"/>
  <c r="O125" i="34"/>
  <c r="S125" i="34"/>
  <c r="W125" i="34"/>
  <c r="Q125" i="34"/>
  <c r="U125" i="34"/>
  <c r="R125" i="34"/>
  <c r="Z125" i="34"/>
  <c r="P125" i="34"/>
  <c r="T125" i="34"/>
  <c r="A125" i="34"/>
  <c r="P129" i="34"/>
  <c r="T129" i="34"/>
  <c r="Q129" i="34"/>
  <c r="U129" i="34"/>
  <c r="R129" i="34"/>
  <c r="Z129" i="34"/>
  <c r="O129" i="34"/>
  <c r="S129" i="34"/>
  <c r="W129" i="34"/>
  <c r="A129" i="34"/>
  <c r="P133" i="34"/>
  <c r="T133" i="34"/>
  <c r="Q133" i="34"/>
  <c r="U133" i="34"/>
  <c r="R133" i="34"/>
  <c r="Z133" i="34"/>
  <c r="O133" i="34"/>
  <c r="S133" i="34"/>
  <c r="W133" i="34"/>
  <c r="A133" i="34"/>
  <c r="P137" i="34"/>
  <c r="T137" i="34"/>
  <c r="Q137" i="34"/>
  <c r="U137" i="34"/>
  <c r="R137" i="34"/>
  <c r="Z137" i="34"/>
  <c r="O137" i="34"/>
  <c r="S137" i="34"/>
  <c r="W137" i="34"/>
  <c r="A137" i="34"/>
  <c r="O142" i="34"/>
  <c r="S142" i="34"/>
  <c r="W142" i="34"/>
  <c r="P142" i="34"/>
  <c r="T142" i="34"/>
  <c r="Q142" i="34"/>
  <c r="U142" i="34"/>
  <c r="R142" i="34"/>
  <c r="Z142" i="34"/>
  <c r="A142" i="34"/>
  <c r="Q148" i="34"/>
  <c r="U148" i="34"/>
  <c r="R148" i="34"/>
  <c r="Z148" i="34"/>
  <c r="O148" i="34"/>
  <c r="S148" i="34"/>
  <c r="W148" i="34"/>
  <c r="P148" i="34"/>
  <c r="T148" i="34"/>
  <c r="A148" i="34"/>
  <c r="P153" i="34"/>
  <c r="T153" i="34"/>
  <c r="Q153" i="34"/>
  <c r="U153" i="34"/>
  <c r="R153" i="34"/>
  <c r="Z153" i="34"/>
  <c r="O153" i="34"/>
  <c r="S153" i="34"/>
  <c r="W153" i="34"/>
  <c r="A153" i="34"/>
  <c r="Q160" i="34"/>
  <c r="U160" i="34"/>
  <c r="R160" i="34"/>
  <c r="Z160" i="34"/>
  <c r="O160" i="34"/>
  <c r="S160" i="34"/>
  <c r="W160" i="34"/>
  <c r="P160" i="34"/>
  <c r="T160" i="34"/>
  <c r="A160" i="34"/>
  <c r="P1825" i="34"/>
  <c r="Q1825" i="34"/>
  <c r="U1825" i="34"/>
  <c r="Z1825" i="34"/>
  <c r="O1825" i="34"/>
  <c r="W1825" i="34"/>
  <c r="A1825" i="34"/>
  <c r="Z1855" i="34"/>
  <c r="O1855" i="34"/>
  <c r="W1855" i="34"/>
  <c r="P1855" i="34"/>
  <c r="Q1855" i="34"/>
  <c r="U1855" i="34"/>
  <c r="A1855" i="34"/>
  <c r="O1866" i="34"/>
  <c r="W1866" i="34"/>
  <c r="P1866" i="34"/>
  <c r="Q1866" i="34"/>
  <c r="U1866" i="34"/>
  <c r="Z1866" i="34"/>
  <c r="A1866" i="34"/>
  <c r="P1833" i="34"/>
  <c r="Q1833" i="34"/>
  <c r="U1833" i="34"/>
  <c r="Z1833" i="34"/>
  <c r="O1833" i="34"/>
  <c r="W1833" i="34"/>
  <c r="A1833" i="34"/>
  <c r="Z1835" i="34"/>
  <c r="O1835" i="34"/>
  <c r="W1835" i="34"/>
  <c r="P1835" i="34"/>
  <c r="Q1835" i="34"/>
  <c r="U1835" i="34"/>
  <c r="A1835" i="34"/>
  <c r="P1873" i="34"/>
  <c r="Z1873" i="34"/>
  <c r="O1873" i="34"/>
  <c r="W1873" i="34"/>
  <c r="Q1873" i="34"/>
  <c r="U1873" i="34"/>
  <c r="A1873" i="34"/>
  <c r="O1802" i="34"/>
  <c r="W1802" i="34"/>
  <c r="P1802" i="34"/>
  <c r="Q1802" i="34"/>
  <c r="U1802" i="34"/>
  <c r="Z1802" i="34"/>
  <c r="A1802" i="34"/>
  <c r="O1806" i="34"/>
  <c r="W1806" i="34"/>
  <c r="P1806" i="34"/>
  <c r="Q1806" i="34"/>
  <c r="U1806" i="34"/>
  <c r="Z1806" i="34"/>
  <c r="A1806" i="34"/>
  <c r="Z1886" i="34"/>
  <c r="O1886" i="34"/>
  <c r="W1886" i="34"/>
  <c r="P1886" i="34"/>
  <c r="Q1886" i="34"/>
  <c r="U1886" i="34"/>
  <c r="A1886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O471" i="34"/>
  <c r="W471" i="34"/>
  <c r="P471" i="34"/>
  <c r="Q471" i="34"/>
  <c r="U471" i="34"/>
  <c r="Z471" i="34"/>
  <c r="A471" i="34"/>
  <c r="O473" i="34"/>
  <c r="W473" i="34"/>
  <c r="P473" i="34"/>
  <c r="Q473" i="34"/>
  <c r="U473" i="34"/>
  <c r="Z473" i="34"/>
  <c r="A473" i="34"/>
  <c r="Q1752" i="34"/>
  <c r="U1752" i="34"/>
  <c r="Z1752" i="34"/>
  <c r="O1752" i="34"/>
  <c r="W1752" i="34"/>
  <c r="P1752" i="34"/>
  <c r="A1752" i="34"/>
  <c r="Q1756" i="34"/>
  <c r="U1756" i="34"/>
  <c r="Z1756" i="34"/>
  <c r="O1756" i="34"/>
  <c r="W1756" i="34"/>
  <c r="P1756" i="34"/>
  <c r="A1756" i="34"/>
  <c r="Q1760" i="34"/>
  <c r="U1760" i="34"/>
  <c r="Z1760" i="34"/>
  <c r="O1760" i="34"/>
  <c r="W1760" i="34"/>
  <c r="P1760" i="34"/>
  <c r="A1760" i="34"/>
  <c r="Q1764" i="34"/>
  <c r="U1764" i="34"/>
  <c r="Z1764" i="34"/>
  <c r="O1764" i="34"/>
  <c r="W1764" i="34"/>
  <c r="P1764" i="34"/>
  <c r="A1764" i="34"/>
  <c r="Q1768" i="34"/>
  <c r="U1768" i="34"/>
  <c r="Z1768" i="34"/>
  <c r="O1768" i="34"/>
  <c r="W1768" i="34"/>
  <c r="P1768" i="34"/>
  <c r="A1768" i="34"/>
  <c r="Q1772" i="34"/>
  <c r="U1772" i="34"/>
  <c r="Z1772" i="34"/>
  <c r="O1772" i="34"/>
  <c r="W1772" i="34"/>
  <c r="P1772" i="34"/>
  <c r="A1772" i="34"/>
  <c r="Q1776" i="34"/>
  <c r="U1776" i="34"/>
  <c r="Z1776" i="34"/>
  <c r="O1776" i="34"/>
  <c r="W1776" i="34"/>
  <c r="P1776" i="34"/>
  <c r="A1776" i="34"/>
  <c r="Q1780" i="34"/>
  <c r="U1780" i="34"/>
  <c r="Z1780" i="34"/>
  <c r="O1780" i="34"/>
  <c r="W1780" i="34"/>
  <c r="P1780" i="34"/>
  <c r="A1780" i="34"/>
  <c r="Q1784" i="34"/>
  <c r="U1784" i="34"/>
  <c r="Z1784" i="34"/>
  <c r="O1784" i="34"/>
  <c r="W1784" i="34"/>
  <c r="P1784" i="34"/>
  <c r="A1784" i="34"/>
  <c r="B769" i="34"/>
  <c r="B768" i="34"/>
  <c r="Z768" i="34" l="1"/>
  <c r="O768" i="34"/>
  <c r="W768" i="34"/>
  <c r="P768" i="34"/>
  <c r="Q768" i="34"/>
  <c r="U768" i="34"/>
  <c r="A768" i="34"/>
  <c r="Q769" i="34"/>
  <c r="U769" i="34"/>
  <c r="Z769" i="34"/>
  <c r="O769" i="34"/>
  <c r="W769" i="34"/>
  <c r="P769" i="34"/>
  <c r="A769" i="34"/>
  <c r="B115" i="34"/>
  <c r="B4395" i="34"/>
  <c r="P4395" i="34" l="1"/>
  <c r="Q4395" i="34"/>
  <c r="U4395" i="34"/>
  <c r="Z4395" i="34"/>
  <c r="O4395" i="34"/>
  <c r="W4395" i="34"/>
  <c r="A4395" i="34"/>
  <c r="Q115" i="34"/>
  <c r="U115" i="34"/>
  <c r="R115" i="34"/>
  <c r="Z115" i="34"/>
  <c r="O115" i="34"/>
  <c r="S115" i="34"/>
  <c r="W115" i="34"/>
  <c r="P115" i="34"/>
  <c r="T115" i="34"/>
  <c r="A115" i="34"/>
  <c r="B4394" i="34"/>
  <c r="B4393" i="34"/>
  <c r="B1203" i="34"/>
  <c r="O1203" i="34" l="1"/>
  <c r="W1203" i="34"/>
  <c r="P1203" i="34"/>
  <c r="Q1203" i="34"/>
  <c r="U1203" i="34"/>
  <c r="Z1203" i="34"/>
  <c r="A1203" i="34"/>
  <c r="Q4394" i="34"/>
  <c r="U4394" i="34"/>
  <c r="Z4394" i="34"/>
  <c r="O4394" i="34"/>
  <c r="W4394" i="34"/>
  <c r="P4394" i="34"/>
  <c r="A4394" i="34"/>
  <c r="Z4393" i="34"/>
  <c r="O4393" i="34"/>
  <c r="W4393" i="34"/>
  <c r="P4393" i="34"/>
  <c r="Q4393" i="34"/>
  <c r="U4393" i="34"/>
  <c r="A4393" i="34"/>
  <c r="B4473" i="34"/>
  <c r="B4474" i="34"/>
  <c r="B4475" i="34"/>
  <c r="B4476" i="34"/>
  <c r="B4477" i="34"/>
  <c r="B4478" i="34"/>
  <c r="B4479" i="34"/>
  <c r="B4480" i="34"/>
  <c r="B4481" i="34"/>
  <c r="B4482" i="34"/>
  <c r="B4484" i="34"/>
  <c r="B4485" i="34"/>
  <c r="B4486" i="34"/>
  <c r="B4487" i="34"/>
  <c r="B4488" i="34"/>
  <c r="B4489" i="34"/>
  <c r="B4490" i="34"/>
  <c r="B4492" i="34"/>
  <c r="B4493" i="34"/>
  <c r="B4494" i="34"/>
  <c r="B4495" i="34"/>
  <c r="B4169" i="34"/>
  <c r="B4170" i="34"/>
  <c r="B4171" i="34"/>
  <c r="B4172" i="34"/>
  <c r="B4173" i="34"/>
  <c r="B4183" i="34"/>
  <c r="B4184" i="34"/>
  <c r="B4185" i="34"/>
  <c r="B4186" i="34"/>
  <c r="B4187" i="34"/>
  <c r="B4188" i="34"/>
  <c r="B4189" i="34"/>
  <c r="B4191" i="34"/>
  <c r="B4192" i="34"/>
  <c r="B4193" i="34"/>
  <c r="B4194" i="34"/>
  <c r="B4195" i="34"/>
  <c r="B4196" i="34"/>
  <c r="B4200" i="34"/>
  <c r="B4201" i="34"/>
  <c r="B4202" i="34"/>
  <c r="B4203" i="34"/>
  <c r="B4204" i="34"/>
  <c r="B4205" i="34"/>
  <c r="B4206" i="34"/>
  <c r="B4207" i="34"/>
  <c r="B4208" i="34"/>
  <c r="B4209" i="34"/>
  <c r="B4215" i="34"/>
  <c r="B4216" i="34"/>
  <c r="B4217" i="34"/>
  <c r="B4218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360" i="34"/>
  <c r="B4361" i="34"/>
  <c r="B4362" i="34"/>
  <c r="B4363" i="34"/>
  <c r="B4364" i="34"/>
  <c r="B4365" i="34"/>
  <c r="B4366" i="34"/>
  <c r="B4367" i="34"/>
  <c r="B4396" i="34"/>
  <c r="B4397" i="34"/>
  <c r="B4398" i="34"/>
  <c r="B4399" i="34"/>
  <c r="B4400" i="34"/>
  <c r="B4401" i="34"/>
  <c r="B4402" i="34"/>
  <c r="B4403" i="34"/>
  <c r="B4404" i="34"/>
  <c r="B4405" i="34"/>
  <c r="B4406" i="34"/>
  <c r="B4407" i="34"/>
  <c r="B4408" i="34"/>
  <c r="B4409" i="34"/>
  <c r="B4410" i="34"/>
  <c r="B4412" i="34"/>
  <c r="B4413" i="34"/>
  <c r="B4414" i="34"/>
  <c r="B4415" i="34"/>
  <c r="B4416" i="34"/>
  <c r="B4417" i="34"/>
  <c r="B4418" i="34"/>
  <c r="B4419" i="34"/>
  <c r="B4420" i="34"/>
  <c r="B4421" i="34"/>
  <c r="B4422" i="34"/>
  <c r="B4423" i="34"/>
  <c r="B4424" i="34"/>
  <c r="B4219" i="34"/>
  <c r="B4178" i="34"/>
  <c r="B4268" i="34"/>
  <c r="B4269" i="34"/>
  <c r="B4270" i="34"/>
  <c r="B4271" i="34"/>
  <c r="B4272" i="34"/>
  <c r="B4273" i="34"/>
  <c r="B4274" i="34"/>
  <c r="B4275" i="34"/>
  <c r="B4276" i="34"/>
  <c r="B4358" i="34"/>
  <c r="B4357" i="34"/>
  <c r="B4356" i="34"/>
  <c r="B4355" i="34"/>
  <c r="B4354" i="34"/>
  <c r="B4353" i="34"/>
  <c r="B4352" i="34"/>
  <c r="B4351" i="34"/>
  <c r="B4350" i="34"/>
  <c r="B4349" i="34"/>
  <c r="B4348" i="34"/>
  <c r="B4347" i="34"/>
  <c r="B4346" i="34"/>
  <c r="B4339" i="34"/>
  <c r="B4338" i="34"/>
  <c r="B4337" i="34"/>
  <c r="B433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177" i="34"/>
  <c r="B4176" i="34"/>
  <c r="B4214" i="34"/>
  <c r="B4213" i="34"/>
  <c r="B4549" i="34"/>
  <c r="B4548" i="34"/>
  <c r="B4547" i="34"/>
  <c r="B4392" i="34"/>
  <c r="B4212" i="34"/>
  <c r="B4211" i="34"/>
  <c r="B4210" i="34"/>
  <c r="B4182" i="34"/>
  <c r="B4181" i="34"/>
  <c r="B4180" i="34"/>
  <c r="B4175" i="34"/>
  <c r="B4174" i="34"/>
  <c r="B4199" i="34"/>
  <c r="B4198" i="34"/>
  <c r="B4197" i="34"/>
  <c r="B4190" i="34"/>
  <c r="B4168" i="34"/>
  <c r="B4166" i="34"/>
  <c r="B4167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6" i="34"/>
  <c r="B4425" i="34"/>
  <c r="B4411" i="34"/>
  <c r="B4359" i="34"/>
  <c r="B4483" i="34"/>
  <c r="B4472" i="34"/>
  <c r="B4471" i="34"/>
  <c r="B4470" i="34"/>
  <c r="B4469" i="34"/>
  <c r="B4468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42" i="34"/>
  <c r="B4341" i="34"/>
  <c r="B4340" i="34"/>
  <c r="B4301" i="34"/>
  <c r="B4300" i="34"/>
  <c r="B4299" i="34"/>
  <c r="B4298" i="34"/>
  <c r="B4297" i="34"/>
  <c r="B4296" i="34"/>
  <c r="B4295" i="34"/>
  <c r="B4294" i="34"/>
  <c r="B4293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9" i="34"/>
  <c r="B4278" i="34"/>
  <c r="B4277" i="34"/>
  <c r="B4506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45" i="34"/>
  <c r="B4344" i="34"/>
  <c r="B4343" i="34"/>
  <c r="B4335" i="34"/>
  <c r="B4334" i="34"/>
  <c r="B4333" i="34"/>
  <c r="B4332" i="34"/>
  <c r="B4331" i="34"/>
  <c r="B4330" i="34"/>
  <c r="B4329" i="34"/>
  <c r="B4328" i="34"/>
  <c r="B4327" i="34"/>
  <c r="B4326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179" i="34"/>
  <c r="B4220" i="34"/>
  <c r="B4505" i="34"/>
  <c r="B4504" i="34"/>
  <c r="B4503" i="34"/>
  <c r="B4502" i="34"/>
  <c r="B4501" i="34"/>
  <c r="B4500" i="34"/>
  <c r="B4499" i="34"/>
  <c r="B4498" i="34"/>
  <c r="B4497" i="34"/>
  <c r="B4496" i="34"/>
  <c r="B4491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88" i="34"/>
  <c r="B3889" i="34"/>
  <c r="B3890" i="34"/>
  <c r="B3891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509" i="34"/>
  <c r="B510" i="34"/>
  <c r="B501" i="34"/>
  <c r="B502" i="34"/>
  <c r="B507" i="34"/>
  <c r="B508" i="34"/>
  <c r="B493" i="34"/>
  <c r="B494" i="34"/>
  <c r="B495" i="34"/>
  <c r="B496" i="34"/>
  <c r="B499" i="34"/>
  <c r="B500" i="34"/>
  <c r="B1326" i="34"/>
  <c r="B1327" i="34"/>
  <c r="B4043" i="34"/>
  <c r="B3013" i="34"/>
  <c r="B4099" i="34"/>
  <c r="B4100" i="34"/>
  <c r="B4101" i="34"/>
  <c r="B4102" i="34"/>
  <c r="B4103" i="34"/>
  <c r="B4104" i="34"/>
  <c r="B4105" i="34"/>
  <c r="B4155" i="34"/>
  <c r="B4156" i="34"/>
  <c r="B4157" i="34"/>
  <c r="B4158" i="34"/>
  <c r="B4159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907" i="34"/>
  <c r="B3908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201" i="34"/>
  <c r="B202" i="34"/>
  <c r="B203" i="34"/>
  <c r="B204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3825" i="34"/>
  <c r="B4008" i="34"/>
  <c r="B3909" i="34"/>
  <c r="A201" i="60"/>
  <c r="Q4008" i="34" l="1"/>
  <c r="U4008" i="34"/>
  <c r="Z4008" i="34"/>
  <c r="O4008" i="34"/>
  <c r="W4008" i="34"/>
  <c r="P4008" i="34"/>
  <c r="A4008" i="34"/>
  <c r="Q4052" i="34"/>
  <c r="U4052" i="34"/>
  <c r="Z4052" i="34"/>
  <c r="O4052" i="34"/>
  <c r="W4052" i="34"/>
  <c r="P4052" i="34"/>
  <c r="A4052" i="34"/>
  <c r="Q4048" i="34"/>
  <c r="U4048" i="34"/>
  <c r="Z4048" i="34"/>
  <c r="O4048" i="34"/>
  <c r="W4048" i="34"/>
  <c r="P4048" i="34"/>
  <c r="A4048" i="34"/>
  <c r="Q4044" i="34"/>
  <c r="U4044" i="34"/>
  <c r="Z4044" i="34"/>
  <c r="O4044" i="34"/>
  <c r="W4044" i="34"/>
  <c r="P4044" i="34"/>
  <c r="A4044" i="34"/>
  <c r="O201" i="34"/>
  <c r="S201" i="34"/>
  <c r="W201" i="34"/>
  <c r="P201" i="34"/>
  <c r="T201" i="34"/>
  <c r="Q201" i="34"/>
  <c r="U201" i="34"/>
  <c r="R201" i="34"/>
  <c r="Z201" i="34"/>
  <c r="A201" i="34"/>
  <c r="Z4039" i="34"/>
  <c r="O4039" i="34"/>
  <c r="W4039" i="34"/>
  <c r="P4039" i="34"/>
  <c r="Q4039" i="34"/>
  <c r="U4039" i="34"/>
  <c r="A4039" i="34"/>
  <c r="Z4035" i="34"/>
  <c r="O4035" i="34"/>
  <c r="W4035" i="34"/>
  <c r="P4035" i="34"/>
  <c r="Q4035" i="34"/>
  <c r="U4035" i="34"/>
  <c r="A4035" i="34"/>
  <c r="Z4031" i="34"/>
  <c r="O4031" i="34"/>
  <c r="W4031" i="34"/>
  <c r="P4031" i="34"/>
  <c r="Q4031" i="34"/>
  <c r="U4031" i="34"/>
  <c r="A4031" i="34"/>
  <c r="Z4027" i="34"/>
  <c r="O4027" i="34"/>
  <c r="W4027" i="34"/>
  <c r="P4027" i="34"/>
  <c r="Q4027" i="34"/>
  <c r="U4027" i="34"/>
  <c r="A4027" i="34"/>
  <c r="Z4023" i="34"/>
  <c r="O4023" i="34"/>
  <c r="W4023" i="34"/>
  <c r="P4023" i="34"/>
  <c r="Q4023" i="34"/>
  <c r="U4023" i="34"/>
  <c r="A4023" i="34"/>
  <c r="Q3924" i="34"/>
  <c r="U3924" i="34"/>
  <c r="Z3924" i="34"/>
  <c r="O3924" i="34"/>
  <c r="W3924" i="34"/>
  <c r="P3924" i="34"/>
  <c r="A3924" i="34"/>
  <c r="Q3920" i="34"/>
  <c r="U3920" i="34"/>
  <c r="Z3920" i="34"/>
  <c r="O3920" i="34"/>
  <c r="W3920" i="34"/>
  <c r="P3920" i="34"/>
  <c r="A3920" i="34"/>
  <c r="Q3916" i="34"/>
  <c r="U3916" i="34"/>
  <c r="Z3916" i="34"/>
  <c r="O3916" i="34"/>
  <c r="W3916" i="34"/>
  <c r="P3916" i="34"/>
  <c r="A3916" i="34"/>
  <c r="Q3912" i="34"/>
  <c r="U3912" i="34"/>
  <c r="Z3912" i="34"/>
  <c r="O3912" i="34"/>
  <c r="W3912" i="34"/>
  <c r="P3912" i="34"/>
  <c r="A3912" i="34"/>
  <c r="Z3907" i="34"/>
  <c r="O3907" i="34"/>
  <c r="W3907" i="34"/>
  <c r="P3907" i="34"/>
  <c r="Q3907" i="34"/>
  <c r="U3907" i="34"/>
  <c r="A3907" i="34"/>
  <c r="P3853" i="34"/>
  <c r="Q3853" i="34"/>
  <c r="U3853" i="34"/>
  <c r="Z3853" i="34"/>
  <c r="O3853" i="34"/>
  <c r="W3853" i="34"/>
  <c r="A3853" i="34"/>
  <c r="P3849" i="34"/>
  <c r="Q3849" i="34"/>
  <c r="U3849" i="34"/>
  <c r="Z3849" i="34"/>
  <c r="O3849" i="34"/>
  <c r="W3849" i="34"/>
  <c r="A3849" i="34"/>
  <c r="P3845" i="34"/>
  <c r="Q3845" i="34"/>
  <c r="U3845" i="34"/>
  <c r="Z3845" i="34"/>
  <c r="O3845" i="34"/>
  <c r="W3845" i="34"/>
  <c r="A3845" i="34"/>
  <c r="P3841" i="34"/>
  <c r="Q3841" i="34"/>
  <c r="U3841" i="34"/>
  <c r="Z3841" i="34"/>
  <c r="O3841" i="34"/>
  <c r="W3841" i="34"/>
  <c r="A3841" i="34"/>
  <c r="O4156" i="34"/>
  <c r="W4156" i="34"/>
  <c r="P4156" i="34"/>
  <c r="Q4156" i="34"/>
  <c r="U4156" i="34"/>
  <c r="Z4156" i="34"/>
  <c r="A4156" i="34"/>
  <c r="Z4103" i="34"/>
  <c r="O4103" i="34"/>
  <c r="W4103" i="34"/>
  <c r="P4103" i="34"/>
  <c r="Q4103" i="34"/>
  <c r="U4103" i="34"/>
  <c r="A4103" i="34"/>
  <c r="Z4099" i="34"/>
  <c r="O4099" i="34"/>
  <c r="W4099" i="34"/>
  <c r="P4099" i="34"/>
  <c r="Q4099" i="34"/>
  <c r="U4099" i="34"/>
  <c r="A4099" i="34"/>
  <c r="P1326" i="34"/>
  <c r="Q1326" i="34"/>
  <c r="U1326" i="34"/>
  <c r="Z1326" i="34"/>
  <c r="O1326" i="34"/>
  <c r="W1326" i="34"/>
  <c r="A1326" i="34"/>
  <c r="O495" i="34"/>
  <c r="W495" i="34"/>
  <c r="P495" i="34"/>
  <c r="Q495" i="34"/>
  <c r="U495" i="34"/>
  <c r="Z495" i="34"/>
  <c r="A495" i="34"/>
  <c r="O507" i="34"/>
  <c r="W507" i="34"/>
  <c r="P507" i="34"/>
  <c r="Q507" i="34"/>
  <c r="U507" i="34"/>
  <c r="Z507" i="34"/>
  <c r="A507" i="34"/>
  <c r="O509" i="34"/>
  <c r="W509" i="34"/>
  <c r="P509" i="34"/>
  <c r="Q509" i="34"/>
  <c r="U509" i="34"/>
  <c r="Z509" i="34"/>
  <c r="A509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4019" i="34"/>
  <c r="O4019" i="34"/>
  <c r="W4019" i="34"/>
  <c r="P4019" i="34"/>
  <c r="Q4019" i="34"/>
  <c r="U4019" i="34"/>
  <c r="A4019" i="34"/>
  <c r="Z4015" i="34"/>
  <c r="O4015" i="34"/>
  <c r="W4015" i="34"/>
  <c r="P4015" i="34"/>
  <c r="Q4015" i="34"/>
  <c r="U4015" i="34"/>
  <c r="A4015" i="34"/>
  <c r="Z4011" i="34"/>
  <c r="O4011" i="34"/>
  <c r="W4011" i="34"/>
  <c r="P4011" i="34"/>
  <c r="Q4011" i="34"/>
  <c r="U4011" i="34"/>
  <c r="A4011" i="34"/>
  <c r="O4006" i="34"/>
  <c r="W4006" i="34"/>
  <c r="P4006" i="34"/>
  <c r="Q4006" i="34"/>
  <c r="U4006" i="34"/>
  <c r="Z4006" i="34"/>
  <c r="A4006" i="34"/>
  <c r="O4002" i="34"/>
  <c r="W4002" i="34"/>
  <c r="P4002" i="34"/>
  <c r="Q4002" i="34"/>
  <c r="U4002" i="34"/>
  <c r="Z4002" i="34"/>
  <c r="A4002" i="34"/>
  <c r="O3998" i="34"/>
  <c r="W3998" i="34"/>
  <c r="P3998" i="34"/>
  <c r="Q3998" i="34"/>
  <c r="U3998" i="34"/>
  <c r="Z3998" i="34"/>
  <c r="A3998" i="34"/>
  <c r="O3994" i="34"/>
  <c r="W3994" i="34"/>
  <c r="P3994" i="34"/>
  <c r="Q3994" i="34"/>
  <c r="U3994" i="34"/>
  <c r="Z3994" i="34"/>
  <c r="A3994" i="34"/>
  <c r="Q3904" i="34"/>
  <c r="U3904" i="34"/>
  <c r="Z3904" i="34"/>
  <c r="O3904" i="34"/>
  <c r="W3904" i="34"/>
  <c r="P3904" i="34"/>
  <c r="A3904" i="34"/>
  <c r="Q3900" i="34"/>
  <c r="U3900" i="34"/>
  <c r="Z3900" i="34"/>
  <c r="O3900" i="34"/>
  <c r="W3900" i="34"/>
  <c r="P3900" i="34"/>
  <c r="A3900" i="34"/>
  <c r="Q3896" i="34"/>
  <c r="U3896" i="34"/>
  <c r="Z3896" i="34"/>
  <c r="O3896" i="34"/>
  <c r="W3896" i="34"/>
  <c r="P3896" i="34"/>
  <c r="A3896" i="34"/>
  <c r="Z3891" i="34"/>
  <c r="O3891" i="34"/>
  <c r="W3891" i="34"/>
  <c r="P3891" i="34"/>
  <c r="Q3891" i="34"/>
  <c r="U3891" i="34"/>
  <c r="A3891" i="34"/>
  <c r="Q3840" i="34"/>
  <c r="U3840" i="34"/>
  <c r="Z3840" i="34"/>
  <c r="O3840" i="34"/>
  <c r="W3840" i="34"/>
  <c r="P3840" i="34"/>
  <c r="A3840" i="34"/>
  <c r="Q3836" i="34"/>
  <c r="U3836" i="34"/>
  <c r="Z3836" i="34"/>
  <c r="O3836" i="34"/>
  <c r="W3836" i="34"/>
  <c r="P3836" i="34"/>
  <c r="A3836" i="34"/>
  <c r="Q3832" i="34"/>
  <c r="U3832" i="34"/>
  <c r="Z3832" i="34"/>
  <c r="O3832" i="34"/>
  <c r="W3832" i="34"/>
  <c r="P3832" i="34"/>
  <c r="A3832" i="34"/>
  <c r="Q3828" i="34"/>
  <c r="U3828" i="34"/>
  <c r="Z3828" i="34"/>
  <c r="O3828" i="34"/>
  <c r="W3828" i="34"/>
  <c r="P3828" i="34"/>
  <c r="A3828" i="34"/>
  <c r="O4496" i="34"/>
  <c r="W4496" i="34"/>
  <c r="P4496" i="34"/>
  <c r="Q4496" i="34"/>
  <c r="U4496" i="34"/>
  <c r="Z4496" i="34"/>
  <c r="A4496" i="34"/>
  <c r="O4500" i="34"/>
  <c r="W4500" i="34"/>
  <c r="P4500" i="34"/>
  <c r="Q4500" i="34"/>
  <c r="U4500" i="34"/>
  <c r="Z4500" i="34"/>
  <c r="A4500" i="34"/>
  <c r="O4504" i="34"/>
  <c r="W4504" i="34"/>
  <c r="P4504" i="34"/>
  <c r="Q4504" i="34"/>
  <c r="U4504" i="34"/>
  <c r="Z4504" i="34"/>
  <c r="A4504" i="34"/>
  <c r="Q4302" i="34"/>
  <c r="U4302" i="34"/>
  <c r="Z4302" i="34"/>
  <c r="O4302" i="34"/>
  <c r="W4302" i="34"/>
  <c r="P4302" i="34"/>
  <c r="A4302" i="34"/>
  <c r="Q4306" i="34"/>
  <c r="U4306" i="34"/>
  <c r="Z4306" i="34"/>
  <c r="O4306" i="34"/>
  <c r="W4306" i="34"/>
  <c r="P4306" i="34"/>
  <c r="A4306" i="34"/>
  <c r="Q4310" i="34"/>
  <c r="U4310" i="34"/>
  <c r="Z4310" i="34"/>
  <c r="O4310" i="34"/>
  <c r="W4310" i="34"/>
  <c r="P4310" i="34"/>
  <c r="A4310" i="34"/>
  <c r="Q4314" i="34"/>
  <c r="U4314" i="34"/>
  <c r="Z4314" i="34"/>
  <c r="O4314" i="34"/>
  <c r="W4314" i="34"/>
  <c r="P4314" i="34"/>
  <c r="A4314" i="34"/>
  <c r="Q4318" i="34"/>
  <c r="U4318" i="34"/>
  <c r="Z4318" i="34"/>
  <c r="O4318" i="34"/>
  <c r="W4318" i="34"/>
  <c r="P4318" i="34"/>
  <c r="A4318" i="34"/>
  <c r="Q4322" i="34"/>
  <c r="U4322" i="34"/>
  <c r="Z4322" i="34"/>
  <c r="O4322" i="34"/>
  <c r="W4322" i="34"/>
  <c r="P4322" i="34"/>
  <c r="A4322" i="34"/>
  <c r="Q4326" i="34"/>
  <c r="U4326" i="34"/>
  <c r="Z4326" i="34"/>
  <c r="O4326" i="34"/>
  <c r="W4326" i="34"/>
  <c r="P4326" i="34"/>
  <c r="A4326" i="34"/>
  <c r="Q4330" i="34"/>
  <c r="U4330" i="34"/>
  <c r="Z4330" i="34"/>
  <c r="O4330" i="34"/>
  <c r="W4330" i="34"/>
  <c r="P4330" i="34"/>
  <c r="A4330" i="34"/>
  <c r="Q4334" i="34"/>
  <c r="U4334" i="34"/>
  <c r="Z4334" i="34"/>
  <c r="O4334" i="34"/>
  <c r="W4334" i="34"/>
  <c r="P4334" i="34"/>
  <c r="A4334" i="34"/>
  <c r="Z4345" i="34"/>
  <c r="O4345" i="34"/>
  <c r="W4345" i="34"/>
  <c r="P4345" i="34"/>
  <c r="Q4345" i="34"/>
  <c r="U4345" i="34"/>
  <c r="A4345" i="34"/>
  <c r="P4383" i="34"/>
  <c r="Q4383" i="34"/>
  <c r="U4383" i="34"/>
  <c r="Z4383" i="34"/>
  <c r="O4383" i="34"/>
  <c r="W4383" i="34"/>
  <c r="A4383" i="34"/>
  <c r="P4387" i="34"/>
  <c r="Q4387" i="34"/>
  <c r="U4387" i="34"/>
  <c r="Z4387" i="34"/>
  <c r="O4387" i="34"/>
  <c r="W4387" i="34"/>
  <c r="A4387" i="34"/>
  <c r="P4391" i="34"/>
  <c r="Q4391" i="34"/>
  <c r="U4391" i="34"/>
  <c r="Z4391" i="34"/>
  <c r="O4391" i="34"/>
  <c r="W4391" i="34"/>
  <c r="A4391" i="34"/>
  <c r="P4279" i="34"/>
  <c r="Q4279" i="34"/>
  <c r="U4279" i="34"/>
  <c r="Z4279" i="34"/>
  <c r="O4279" i="34"/>
  <c r="W4279" i="34"/>
  <c r="A4279" i="34"/>
  <c r="P4283" i="34"/>
  <c r="Q4283" i="34"/>
  <c r="U4283" i="34"/>
  <c r="Z4283" i="34"/>
  <c r="O4283" i="34"/>
  <c r="W4283" i="34"/>
  <c r="A4283" i="34"/>
  <c r="P4287" i="34"/>
  <c r="Q4287" i="34"/>
  <c r="U4287" i="34"/>
  <c r="Z4287" i="34"/>
  <c r="O4287" i="34"/>
  <c r="W4287" i="34"/>
  <c r="A4287" i="34"/>
  <c r="P4291" i="34"/>
  <c r="Q4291" i="34"/>
  <c r="U4291" i="34"/>
  <c r="Z4291" i="34"/>
  <c r="O4291" i="34"/>
  <c r="W4291" i="34"/>
  <c r="A4291" i="34"/>
  <c r="P4295" i="34"/>
  <c r="Q4295" i="34"/>
  <c r="U4295" i="34"/>
  <c r="Z4295" i="34"/>
  <c r="O4295" i="34"/>
  <c r="W4295" i="34"/>
  <c r="A4295" i="34"/>
  <c r="P4299" i="34"/>
  <c r="Q4299" i="34"/>
  <c r="U4299" i="34"/>
  <c r="Z4299" i="34"/>
  <c r="O4299" i="34"/>
  <c r="W4299" i="34"/>
  <c r="A4299" i="34"/>
  <c r="Z4341" i="34"/>
  <c r="O4341" i="34"/>
  <c r="W4341" i="34"/>
  <c r="P4341" i="34"/>
  <c r="Q4341" i="34"/>
  <c r="U4341" i="34"/>
  <c r="A4341" i="34"/>
  <c r="Q4370" i="34"/>
  <c r="U4370" i="34"/>
  <c r="Z4370" i="34"/>
  <c r="O4370" i="34"/>
  <c r="W4370" i="34"/>
  <c r="P4370" i="34"/>
  <c r="A4370" i="34"/>
  <c r="Q4374" i="34"/>
  <c r="U4374" i="34"/>
  <c r="Z4374" i="34"/>
  <c r="O4374" i="34"/>
  <c r="W4374" i="34"/>
  <c r="P4374" i="34"/>
  <c r="A4374" i="34"/>
  <c r="Q4378" i="34"/>
  <c r="U4378" i="34"/>
  <c r="Z4378" i="34"/>
  <c r="O4378" i="34"/>
  <c r="W4378" i="34"/>
  <c r="P4378" i="34"/>
  <c r="A4378" i="34"/>
  <c r="Q4470" i="34"/>
  <c r="U4470" i="34"/>
  <c r="Z4470" i="34"/>
  <c r="O4470" i="34"/>
  <c r="W4470" i="34"/>
  <c r="P4470" i="34"/>
  <c r="A4470" i="34"/>
  <c r="P4359" i="34"/>
  <c r="Q4359" i="34"/>
  <c r="U4359" i="34"/>
  <c r="Z4359" i="34"/>
  <c r="O4359" i="34"/>
  <c r="W4359" i="34"/>
  <c r="A4359" i="34"/>
  <c r="O4428" i="34"/>
  <c r="W4428" i="34"/>
  <c r="P4428" i="34"/>
  <c r="Q4428" i="34"/>
  <c r="U4428" i="34"/>
  <c r="Z4428" i="34"/>
  <c r="A4428" i="34"/>
  <c r="O4432" i="34"/>
  <c r="W4432" i="34"/>
  <c r="P4432" i="34"/>
  <c r="Q4432" i="34"/>
  <c r="U4432" i="34"/>
  <c r="Z4432" i="34"/>
  <c r="A4432" i="34"/>
  <c r="O4436" i="34"/>
  <c r="W4436" i="34"/>
  <c r="P4436" i="34"/>
  <c r="Q4436" i="34"/>
  <c r="U4436" i="34"/>
  <c r="Z4436" i="34"/>
  <c r="A4436" i="34"/>
  <c r="O4440" i="34"/>
  <c r="W4440" i="34"/>
  <c r="P4440" i="34"/>
  <c r="Q4440" i="34"/>
  <c r="U4440" i="34"/>
  <c r="Z4440" i="34"/>
  <c r="A4440" i="34"/>
  <c r="O4444" i="34"/>
  <c r="W4444" i="34"/>
  <c r="P4444" i="34"/>
  <c r="Q4444" i="34"/>
  <c r="U4444" i="34"/>
  <c r="Z4444" i="34"/>
  <c r="A4444" i="34"/>
  <c r="O4448" i="34"/>
  <c r="W4448" i="34"/>
  <c r="P4448" i="34"/>
  <c r="Q4448" i="34"/>
  <c r="U4448" i="34"/>
  <c r="Z4448" i="34"/>
  <c r="A4448" i="34"/>
  <c r="O4452" i="34"/>
  <c r="W4452" i="34"/>
  <c r="P4452" i="34"/>
  <c r="Q4452" i="34"/>
  <c r="U4452" i="34"/>
  <c r="Z4452" i="34"/>
  <c r="A4452" i="34"/>
  <c r="O4456" i="34"/>
  <c r="W4456" i="34"/>
  <c r="P4456" i="34"/>
  <c r="Q4456" i="34"/>
  <c r="U4456" i="34"/>
  <c r="Z4456" i="34"/>
  <c r="A4456" i="34"/>
  <c r="O4460" i="34"/>
  <c r="W4460" i="34"/>
  <c r="P4460" i="34"/>
  <c r="Q4460" i="34"/>
  <c r="U4460" i="34"/>
  <c r="Z4460" i="34"/>
  <c r="A4460" i="34"/>
  <c r="O4464" i="34"/>
  <c r="W4464" i="34"/>
  <c r="P4464" i="34"/>
  <c r="Q4464" i="34"/>
  <c r="U4464" i="34"/>
  <c r="Z4464" i="34"/>
  <c r="A4464" i="34"/>
  <c r="P4167" i="34"/>
  <c r="Q4167" i="34"/>
  <c r="U4167" i="34"/>
  <c r="Z4167" i="34"/>
  <c r="O4167" i="34"/>
  <c r="W4167" i="34"/>
  <c r="A4167" i="34"/>
  <c r="Z4197" i="34"/>
  <c r="O4197" i="34"/>
  <c r="W4197" i="34"/>
  <c r="P4197" i="34"/>
  <c r="Q4197" i="34"/>
  <c r="U4197" i="34"/>
  <c r="A4197" i="34"/>
  <c r="P4175" i="34"/>
  <c r="Q4175" i="34"/>
  <c r="U4175" i="34"/>
  <c r="Z4175" i="34"/>
  <c r="O4175" i="34"/>
  <c r="W4175" i="34"/>
  <c r="A4175" i="34"/>
  <c r="Q4210" i="34"/>
  <c r="U4210" i="34"/>
  <c r="Z4210" i="34"/>
  <c r="O4210" i="34"/>
  <c r="W4210" i="34"/>
  <c r="P4210" i="34"/>
  <c r="A4210" i="34"/>
  <c r="P4547" i="34"/>
  <c r="Q4547" i="34"/>
  <c r="U4547" i="34"/>
  <c r="Z4547" i="34"/>
  <c r="O4547" i="34"/>
  <c r="W4547" i="34"/>
  <c r="A4547" i="34"/>
  <c r="Q4214" i="34"/>
  <c r="U4214" i="34"/>
  <c r="Z4214" i="34"/>
  <c r="O4214" i="34"/>
  <c r="W4214" i="34"/>
  <c r="P4214" i="34"/>
  <c r="A4214" i="34"/>
  <c r="Q4222" i="34"/>
  <c r="U4222" i="34"/>
  <c r="Z4222" i="34"/>
  <c r="O4222" i="34"/>
  <c r="W4222" i="34"/>
  <c r="P4222" i="34"/>
  <c r="A4222" i="34"/>
  <c r="Q4226" i="34"/>
  <c r="U4226" i="34"/>
  <c r="Z4226" i="34"/>
  <c r="O4226" i="34"/>
  <c r="W4226" i="34"/>
  <c r="P4226" i="34"/>
  <c r="A4226" i="34"/>
  <c r="Q4230" i="34"/>
  <c r="U4230" i="34"/>
  <c r="Z4230" i="34"/>
  <c r="O4230" i="34"/>
  <c r="W4230" i="34"/>
  <c r="P4230" i="34"/>
  <c r="A4230" i="34"/>
  <c r="Q4234" i="34"/>
  <c r="U4234" i="34"/>
  <c r="Z4234" i="34"/>
  <c r="O4234" i="34"/>
  <c r="W4234" i="34"/>
  <c r="P4234" i="34"/>
  <c r="A4234" i="34"/>
  <c r="Q4238" i="34"/>
  <c r="U4238" i="34"/>
  <c r="Z4238" i="34"/>
  <c r="O4238" i="34"/>
  <c r="W4238" i="34"/>
  <c r="P4238" i="34"/>
  <c r="A4238" i="34"/>
  <c r="Q4242" i="34"/>
  <c r="U4242" i="34"/>
  <c r="Z4242" i="34"/>
  <c r="O4242" i="34"/>
  <c r="W4242" i="34"/>
  <c r="P4242" i="34"/>
  <c r="A4242" i="34"/>
  <c r="Q4246" i="34"/>
  <c r="U4246" i="34"/>
  <c r="Z4246" i="34"/>
  <c r="O4246" i="34"/>
  <c r="W4246" i="34"/>
  <c r="P4246" i="34"/>
  <c r="A4246" i="34"/>
  <c r="Q4250" i="34"/>
  <c r="U4250" i="34"/>
  <c r="Z4250" i="34"/>
  <c r="O4250" i="34"/>
  <c r="W4250" i="34"/>
  <c r="P4250" i="34"/>
  <c r="A4250" i="34"/>
  <c r="Q4254" i="34"/>
  <c r="U4254" i="34"/>
  <c r="Z4254" i="34"/>
  <c r="O4254" i="34"/>
  <c r="W4254" i="34"/>
  <c r="P4254" i="34"/>
  <c r="A4254" i="34"/>
  <c r="Q4338" i="34"/>
  <c r="U4338" i="34"/>
  <c r="Z4338" i="34"/>
  <c r="O4338" i="34"/>
  <c r="W4338" i="34"/>
  <c r="P4338" i="34"/>
  <c r="A4338" i="34"/>
  <c r="O4348" i="34"/>
  <c r="W4348" i="34"/>
  <c r="P4348" i="34"/>
  <c r="Q4348" i="34"/>
  <c r="U4348" i="34"/>
  <c r="Z4348" i="34"/>
  <c r="A4348" i="34"/>
  <c r="O4352" i="34"/>
  <c r="W4352" i="34"/>
  <c r="P4352" i="34"/>
  <c r="Q4352" i="34"/>
  <c r="U4352" i="34"/>
  <c r="Z4352" i="34"/>
  <c r="A4352" i="34"/>
  <c r="O4356" i="34"/>
  <c r="W4356" i="34"/>
  <c r="P4356" i="34"/>
  <c r="Q4356" i="34"/>
  <c r="U4356" i="34"/>
  <c r="Z4356" i="34"/>
  <c r="A4356" i="34"/>
  <c r="P4275" i="34"/>
  <c r="Q4275" i="34"/>
  <c r="U4275" i="34"/>
  <c r="Z4275" i="34"/>
  <c r="O4275" i="34"/>
  <c r="W4275" i="34"/>
  <c r="A4275" i="34"/>
  <c r="P4271" i="34"/>
  <c r="Q4271" i="34"/>
  <c r="U4271" i="34"/>
  <c r="Z4271" i="34"/>
  <c r="O4271" i="34"/>
  <c r="W4271" i="34"/>
  <c r="A4271" i="34"/>
  <c r="Q4178" i="34"/>
  <c r="U4178" i="34"/>
  <c r="Z4178" i="34"/>
  <c r="O4178" i="34"/>
  <c r="W4178" i="34"/>
  <c r="P4178" i="34"/>
  <c r="A4178" i="34"/>
  <c r="Q4422" i="34"/>
  <c r="U4422" i="34"/>
  <c r="Z4422" i="34"/>
  <c r="O4422" i="34"/>
  <c r="W4422" i="34"/>
  <c r="P4422" i="34"/>
  <c r="A4422" i="34"/>
  <c r="Q4418" i="34"/>
  <c r="U4418" i="34"/>
  <c r="Z4418" i="34"/>
  <c r="O4418" i="34"/>
  <c r="W4418" i="34"/>
  <c r="P4418" i="34"/>
  <c r="A4418" i="34"/>
  <c r="Q4414" i="34"/>
  <c r="U4414" i="34"/>
  <c r="Z4414" i="34"/>
  <c r="O4414" i="34"/>
  <c r="W4414" i="34"/>
  <c r="P4414" i="34"/>
  <c r="A4414" i="34"/>
  <c r="Z4409" i="34"/>
  <c r="O4409" i="34"/>
  <c r="W4409" i="34"/>
  <c r="P4409" i="34"/>
  <c r="Q4409" i="34"/>
  <c r="U4409" i="34"/>
  <c r="A4409" i="34"/>
  <c r="Z4405" i="34"/>
  <c r="O4405" i="34"/>
  <c r="W4405" i="34"/>
  <c r="P4405" i="34"/>
  <c r="Q4405" i="34"/>
  <c r="U4405" i="34"/>
  <c r="A4405" i="34"/>
  <c r="Z4401" i="34"/>
  <c r="O4401" i="34"/>
  <c r="W4401" i="34"/>
  <c r="P4401" i="34"/>
  <c r="Q4401" i="34"/>
  <c r="U4401" i="34"/>
  <c r="A4401" i="34"/>
  <c r="Z4397" i="34"/>
  <c r="O4397" i="34"/>
  <c r="W4397" i="34"/>
  <c r="P4397" i="34"/>
  <c r="Q4397" i="34"/>
  <c r="U4397" i="34"/>
  <c r="A4397" i="34"/>
  <c r="Z4365" i="34"/>
  <c r="O4365" i="34"/>
  <c r="W4365" i="34"/>
  <c r="P4365" i="34"/>
  <c r="Q4365" i="34"/>
  <c r="U4365" i="34"/>
  <c r="A4365" i="34"/>
  <c r="Z4361" i="34"/>
  <c r="O4361" i="34"/>
  <c r="W4361" i="34"/>
  <c r="P4361" i="34"/>
  <c r="Q4361" i="34"/>
  <c r="U4361" i="34"/>
  <c r="A4361" i="34"/>
  <c r="Z4265" i="34"/>
  <c r="O4265" i="34"/>
  <c r="W4265" i="34"/>
  <c r="P4265" i="34"/>
  <c r="Q4265" i="34"/>
  <c r="U4265" i="34"/>
  <c r="A4265" i="34"/>
  <c r="Z4261" i="34"/>
  <c r="O4261" i="34"/>
  <c r="W4261" i="34"/>
  <c r="P4261" i="34"/>
  <c r="Q4261" i="34"/>
  <c r="U4261" i="34"/>
  <c r="A4261" i="34"/>
  <c r="Z4257" i="34"/>
  <c r="O4257" i="34"/>
  <c r="W4257" i="34"/>
  <c r="P4257" i="34"/>
  <c r="Q4257" i="34"/>
  <c r="U4257" i="34"/>
  <c r="A4257" i="34"/>
  <c r="O4216" i="34"/>
  <c r="W4216" i="34"/>
  <c r="P4216" i="34"/>
  <c r="Q4216" i="34"/>
  <c r="U4216" i="34"/>
  <c r="Z4216" i="34"/>
  <c r="A4216" i="34"/>
  <c r="P4207" i="34"/>
  <c r="Q4207" i="34"/>
  <c r="U4207" i="34"/>
  <c r="Z4207" i="34"/>
  <c r="O4207" i="34"/>
  <c r="W4207" i="34"/>
  <c r="A4207" i="34"/>
  <c r="P4203" i="34"/>
  <c r="Q4203" i="34"/>
  <c r="U4203" i="34"/>
  <c r="Z4203" i="34"/>
  <c r="O4203" i="34"/>
  <c r="W4203" i="34"/>
  <c r="A4203" i="34"/>
  <c r="O4196" i="34"/>
  <c r="W4196" i="34"/>
  <c r="P4196" i="34"/>
  <c r="Q4196" i="34"/>
  <c r="U4196" i="34"/>
  <c r="Z4196" i="34"/>
  <c r="A4196" i="34"/>
  <c r="O4192" i="34"/>
  <c r="W4192" i="34"/>
  <c r="P4192" i="34"/>
  <c r="Q4192" i="34"/>
  <c r="U4192" i="34"/>
  <c r="Z4192" i="34"/>
  <c r="A4192" i="34"/>
  <c r="P4187" i="34"/>
  <c r="Q4187" i="34"/>
  <c r="U4187" i="34"/>
  <c r="Z4187" i="34"/>
  <c r="O4187" i="34"/>
  <c r="W4187" i="34"/>
  <c r="A4187" i="34"/>
  <c r="P4183" i="34"/>
  <c r="Q4183" i="34"/>
  <c r="U4183" i="34"/>
  <c r="Z4183" i="34"/>
  <c r="O4183" i="34"/>
  <c r="W4183" i="34"/>
  <c r="A4183" i="34"/>
  <c r="Q4170" i="34"/>
  <c r="U4170" i="34"/>
  <c r="Z4170" i="34"/>
  <c r="O4170" i="34"/>
  <c r="W4170" i="34"/>
  <c r="P4170" i="34"/>
  <c r="A4170" i="34"/>
  <c r="Z4493" i="34"/>
  <c r="O4493" i="34"/>
  <c r="W4493" i="34"/>
  <c r="P4493" i="34"/>
  <c r="Q4493" i="34"/>
  <c r="U4493" i="34"/>
  <c r="A4493" i="34"/>
  <c r="O4488" i="34"/>
  <c r="W4488" i="34"/>
  <c r="P4488" i="34"/>
  <c r="Q4488" i="34"/>
  <c r="U4488" i="34"/>
  <c r="Z4488" i="34"/>
  <c r="A4488" i="34"/>
  <c r="O4484" i="34"/>
  <c r="W4484" i="34"/>
  <c r="P4484" i="34"/>
  <c r="Q4484" i="34"/>
  <c r="U4484" i="34"/>
  <c r="Z4484" i="34"/>
  <c r="A4484" i="34"/>
  <c r="P4479" i="34"/>
  <c r="Q4479" i="34"/>
  <c r="U4479" i="34"/>
  <c r="Z4479" i="34"/>
  <c r="O4479" i="34"/>
  <c r="W4479" i="34"/>
  <c r="A4479" i="34"/>
  <c r="P4475" i="34"/>
  <c r="Q4475" i="34"/>
  <c r="U4475" i="34"/>
  <c r="Z4475" i="34"/>
  <c r="O4475" i="34"/>
  <c r="W4475" i="34"/>
  <c r="A4475" i="34"/>
  <c r="P3825" i="34"/>
  <c r="Q3825" i="34"/>
  <c r="U3825" i="34"/>
  <c r="Z3825" i="34"/>
  <c r="O3825" i="34"/>
  <c r="W3825" i="34"/>
  <c r="A3825" i="34"/>
  <c r="Z4051" i="34"/>
  <c r="O4051" i="34"/>
  <c r="W4051" i="34"/>
  <c r="P4051" i="34"/>
  <c r="Q4051" i="34"/>
  <c r="U4051" i="34"/>
  <c r="A4051" i="34"/>
  <c r="Z4047" i="34"/>
  <c r="O4047" i="34"/>
  <c r="W4047" i="34"/>
  <c r="P4047" i="34"/>
  <c r="Q4047" i="34"/>
  <c r="U4047" i="34"/>
  <c r="A4047" i="34"/>
  <c r="P204" i="34"/>
  <c r="T204" i="34"/>
  <c r="Q204" i="34"/>
  <c r="U204" i="34"/>
  <c r="R204" i="34"/>
  <c r="Z204" i="34"/>
  <c r="O204" i="34"/>
  <c r="S204" i="34"/>
  <c r="W204" i="34"/>
  <c r="A204" i="34"/>
  <c r="O4042" i="34"/>
  <c r="W4042" i="34"/>
  <c r="P4042" i="34"/>
  <c r="Q4042" i="34"/>
  <c r="U4042" i="34"/>
  <c r="Z4042" i="34"/>
  <c r="A4042" i="34"/>
  <c r="O4038" i="34"/>
  <c r="W4038" i="34"/>
  <c r="P4038" i="34"/>
  <c r="Q4038" i="34"/>
  <c r="U4038" i="34"/>
  <c r="Z4038" i="34"/>
  <c r="A4038" i="34"/>
  <c r="O4034" i="34"/>
  <c r="W4034" i="34"/>
  <c r="P4034" i="34"/>
  <c r="Q4034" i="34"/>
  <c r="U4034" i="34"/>
  <c r="Z4034" i="34"/>
  <c r="A4034" i="34"/>
  <c r="O4030" i="34"/>
  <c r="W4030" i="34"/>
  <c r="P4030" i="34"/>
  <c r="Q4030" i="34"/>
  <c r="U4030" i="34"/>
  <c r="Z4030" i="34"/>
  <c r="A4030" i="34"/>
  <c r="O4026" i="34"/>
  <c r="W4026" i="34"/>
  <c r="P4026" i="34"/>
  <c r="Q4026" i="34"/>
  <c r="U4026" i="34"/>
  <c r="Z4026" i="34"/>
  <c r="A4026" i="34"/>
  <c r="O4022" i="34"/>
  <c r="W4022" i="34"/>
  <c r="P4022" i="34"/>
  <c r="Q4022" i="34"/>
  <c r="U4022" i="34"/>
  <c r="Z4022" i="34"/>
  <c r="A4022" i="34"/>
  <c r="Z3923" i="34"/>
  <c r="O3923" i="34"/>
  <c r="W3923" i="34"/>
  <c r="P3923" i="34"/>
  <c r="Q3923" i="34"/>
  <c r="U3923" i="34"/>
  <c r="A3923" i="34"/>
  <c r="Z3919" i="34"/>
  <c r="O3919" i="34"/>
  <c r="W3919" i="34"/>
  <c r="P3919" i="34"/>
  <c r="Q3919" i="34"/>
  <c r="U3919" i="34"/>
  <c r="A3919" i="34"/>
  <c r="Z3915" i="34"/>
  <c r="O3915" i="34"/>
  <c r="W3915" i="34"/>
  <c r="P3915" i="34"/>
  <c r="Q3915" i="34"/>
  <c r="U3915" i="34"/>
  <c r="A3915" i="34"/>
  <c r="Z3911" i="34"/>
  <c r="O3911" i="34"/>
  <c r="W3911" i="34"/>
  <c r="P3911" i="34"/>
  <c r="Q3911" i="34"/>
  <c r="U3911" i="34"/>
  <c r="A3911" i="34"/>
  <c r="Q3856" i="34"/>
  <c r="U3856" i="34"/>
  <c r="Z3856" i="34"/>
  <c r="O3856" i="34"/>
  <c r="W3856" i="34"/>
  <c r="P3856" i="34"/>
  <c r="A3856" i="34"/>
  <c r="Q3852" i="34"/>
  <c r="U3852" i="34"/>
  <c r="Z3852" i="34"/>
  <c r="O3852" i="34"/>
  <c r="W3852" i="34"/>
  <c r="P3852" i="34"/>
  <c r="A3852" i="34"/>
  <c r="Q3848" i="34"/>
  <c r="U3848" i="34"/>
  <c r="Z3848" i="34"/>
  <c r="O3848" i="34"/>
  <c r="W3848" i="34"/>
  <c r="P3848" i="34"/>
  <c r="A3848" i="34"/>
  <c r="Q3844" i="34"/>
  <c r="U3844" i="34"/>
  <c r="Z3844" i="34"/>
  <c r="O3844" i="34"/>
  <c r="W3844" i="34"/>
  <c r="P3844" i="34"/>
  <c r="A3844" i="34"/>
  <c r="P4159" i="34"/>
  <c r="Q4159" i="34"/>
  <c r="U4159" i="34"/>
  <c r="Z4159" i="34"/>
  <c r="O4159" i="34"/>
  <c r="W4159" i="34"/>
  <c r="A4159" i="34"/>
  <c r="P4155" i="34"/>
  <c r="Q4155" i="34"/>
  <c r="U4155" i="34"/>
  <c r="Z4155" i="34"/>
  <c r="O4155" i="34"/>
  <c r="W4155" i="34"/>
  <c r="A4155" i="34"/>
  <c r="O4102" i="34"/>
  <c r="W4102" i="34"/>
  <c r="P4102" i="34"/>
  <c r="Q4102" i="34"/>
  <c r="U4102" i="34"/>
  <c r="Z4102" i="34"/>
  <c r="A4102" i="34"/>
  <c r="O3013" i="34"/>
  <c r="W3013" i="34"/>
  <c r="P3013" i="34"/>
  <c r="Q3013" i="34"/>
  <c r="U3013" i="34"/>
  <c r="Z3013" i="34"/>
  <c r="A3013" i="34"/>
  <c r="P500" i="34"/>
  <c r="Q500" i="34"/>
  <c r="U500" i="34"/>
  <c r="Z500" i="34"/>
  <c r="O500" i="34"/>
  <c r="W500" i="34"/>
  <c r="A500" i="34"/>
  <c r="P494" i="34"/>
  <c r="Q494" i="34"/>
  <c r="U494" i="34"/>
  <c r="Z494" i="34"/>
  <c r="O494" i="34"/>
  <c r="W494" i="34"/>
  <c r="A494" i="34"/>
  <c r="P502" i="34"/>
  <c r="Q502" i="34"/>
  <c r="U502" i="34"/>
  <c r="Z502" i="34"/>
  <c r="O502" i="34"/>
  <c r="W502" i="34"/>
  <c r="A502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4018" i="34"/>
  <c r="W4018" i="34"/>
  <c r="P4018" i="34"/>
  <c r="Q4018" i="34"/>
  <c r="U4018" i="34"/>
  <c r="Z4018" i="34"/>
  <c r="A4018" i="34"/>
  <c r="O4014" i="34"/>
  <c r="W4014" i="34"/>
  <c r="P4014" i="34"/>
  <c r="Q4014" i="34"/>
  <c r="U4014" i="34"/>
  <c r="Z4014" i="34"/>
  <c r="A4014" i="34"/>
  <c r="O4010" i="34"/>
  <c r="W4010" i="34"/>
  <c r="P4010" i="34"/>
  <c r="Q4010" i="34"/>
  <c r="U4010" i="34"/>
  <c r="Z4010" i="34"/>
  <c r="A4010" i="34"/>
  <c r="P4005" i="34"/>
  <c r="Q4005" i="34"/>
  <c r="U4005" i="34"/>
  <c r="Z4005" i="34"/>
  <c r="O4005" i="34"/>
  <c r="W4005" i="34"/>
  <c r="A4005" i="34"/>
  <c r="P4001" i="34"/>
  <c r="Q4001" i="34"/>
  <c r="U4001" i="34"/>
  <c r="Z4001" i="34"/>
  <c r="O4001" i="34"/>
  <c r="W4001" i="34"/>
  <c r="A4001" i="34"/>
  <c r="P3997" i="34"/>
  <c r="Q3997" i="34"/>
  <c r="U3997" i="34"/>
  <c r="Z3997" i="34"/>
  <c r="O3997" i="34"/>
  <c r="W3997" i="34"/>
  <c r="A3997" i="34"/>
  <c r="P3993" i="34"/>
  <c r="Q3993" i="34"/>
  <c r="U3993" i="34"/>
  <c r="Z3993" i="34"/>
  <c r="O3993" i="34"/>
  <c r="W3993" i="34"/>
  <c r="A3993" i="34"/>
  <c r="Z3903" i="34"/>
  <c r="O3903" i="34"/>
  <c r="W3903" i="34"/>
  <c r="P3903" i="34"/>
  <c r="Q3903" i="34"/>
  <c r="U3903" i="34"/>
  <c r="A3903" i="34"/>
  <c r="Z3899" i="34"/>
  <c r="O3899" i="34"/>
  <c r="W3899" i="34"/>
  <c r="P3899" i="34"/>
  <c r="Q3899" i="34"/>
  <c r="U3899" i="34"/>
  <c r="A3899" i="34"/>
  <c r="Z3895" i="34"/>
  <c r="O3895" i="34"/>
  <c r="W3895" i="34"/>
  <c r="P3895" i="34"/>
  <c r="Q3895" i="34"/>
  <c r="U3895" i="34"/>
  <c r="A3895" i="34"/>
  <c r="O3890" i="34"/>
  <c r="W3890" i="34"/>
  <c r="P3890" i="34"/>
  <c r="Q3890" i="34"/>
  <c r="U3890" i="34"/>
  <c r="Z3890" i="34"/>
  <c r="A3890" i="34"/>
  <c r="Z3839" i="34"/>
  <c r="O3839" i="34"/>
  <c r="W3839" i="34"/>
  <c r="P3839" i="34"/>
  <c r="Q3839" i="34"/>
  <c r="U3839" i="34"/>
  <c r="A3839" i="34"/>
  <c r="Z3835" i="34"/>
  <c r="O3835" i="34"/>
  <c r="W3835" i="34"/>
  <c r="P3835" i="34"/>
  <c r="Q3835" i="34"/>
  <c r="U3835" i="34"/>
  <c r="A3835" i="34"/>
  <c r="Z3831" i="34"/>
  <c r="O3831" i="34"/>
  <c r="W3831" i="34"/>
  <c r="P3831" i="34"/>
  <c r="Q3831" i="34"/>
  <c r="U3831" i="34"/>
  <c r="A3831" i="34"/>
  <c r="Z3827" i="34"/>
  <c r="O3827" i="34"/>
  <c r="W3827" i="34"/>
  <c r="P3827" i="34"/>
  <c r="Q3827" i="34"/>
  <c r="U3827" i="34"/>
  <c r="A3827" i="34"/>
  <c r="Z4497" i="34"/>
  <c r="O4497" i="34"/>
  <c r="W4497" i="34"/>
  <c r="P4497" i="34"/>
  <c r="Q4497" i="34"/>
  <c r="U4497" i="34"/>
  <c r="A4497" i="34"/>
  <c r="Z4501" i="34"/>
  <c r="O4501" i="34"/>
  <c r="W4501" i="34"/>
  <c r="P4501" i="34"/>
  <c r="Q4501" i="34"/>
  <c r="U4501" i="34"/>
  <c r="A4501" i="34"/>
  <c r="Z4505" i="34"/>
  <c r="O4505" i="34"/>
  <c r="W4505" i="34"/>
  <c r="P4505" i="34"/>
  <c r="Q4505" i="34"/>
  <c r="U4505" i="34"/>
  <c r="A4505" i="34"/>
  <c r="P4303" i="34"/>
  <c r="Q4303" i="34"/>
  <c r="U4303" i="34"/>
  <c r="Z4303" i="34"/>
  <c r="O4303" i="34"/>
  <c r="W4303" i="34"/>
  <c r="A4303" i="34"/>
  <c r="P4307" i="34"/>
  <c r="Q4307" i="34"/>
  <c r="U4307" i="34"/>
  <c r="Z4307" i="34"/>
  <c r="O4307" i="34"/>
  <c r="W4307" i="34"/>
  <c r="A4307" i="34"/>
  <c r="P4311" i="34"/>
  <c r="Q4311" i="34"/>
  <c r="U4311" i="34"/>
  <c r="Z4311" i="34"/>
  <c r="O4311" i="34"/>
  <c r="W4311" i="34"/>
  <c r="A4311" i="34"/>
  <c r="P4315" i="34"/>
  <c r="Q4315" i="34"/>
  <c r="U4315" i="34"/>
  <c r="Z4315" i="34"/>
  <c r="O4315" i="34"/>
  <c r="W4315" i="34"/>
  <c r="A4315" i="34"/>
  <c r="P4319" i="34"/>
  <c r="Q4319" i="34"/>
  <c r="U4319" i="34"/>
  <c r="Z4319" i="34"/>
  <c r="O4319" i="34"/>
  <c r="W4319" i="34"/>
  <c r="A4319" i="34"/>
  <c r="P4323" i="34"/>
  <c r="Q4323" i="34"/>
  <c r="U4323" i="34"/>
  <c r="Z4323" i="34"/>
  <c r="O4323" i="34"/>
  <c r="W4323" i="34"/>
  <c r="A4323" i="34"/>
  <c r="P4327" i="34"/>
  <c r="Q4327" i="34"/>
  <c r="U4327" i="34"/>
  <c r="Z4327" i="34"/>
  <c r="O4327" i="34"/>
  <c r="W4327" i="34"/>
  <c r="A4327" i="34"/>
  <c r="P4331" i="34"/>
  <c r="Q4331" i="34"/>
  <c r="U4331" i="34"/>
  <c r="Z4331" i="34"/>
  <c r="O4331" i="34"/>
  <c r="W4331" i="34"/>
  <c r="A4331" i="34"/>
  <c r="P4335" i="34"/>
  <c r="Q4335" i="34"/>
  <c r="U4335" i="34"/>
  <c r="Z4335" i="34"/>
  <c r="O4335" i="34"/>
  <c r="W4335" i="34"/>
  <c r="A4335" i="34"/>
  <c r="O4380" i="34"/>
  <c r="W4380" i="34"/>
  <c r="P4380" i="34"/>
  <c r="Q4380" i="34"/>
  <c r="U4380" i="34"/>
  <c r="Z4380" i="34"/>
  <c r="A4380" i="34"/>
  <c r="O4384" i="34"/>
  <c r="W4384" i="34"/>
  <c r="P4384" i="34"/>
  <c r="Q4384" i="34"/>
  <c r="U4384" i="34"/>
  <c r="Z4384" i="34"/>
  <c r="A4384" i="34"/>
  <c r="O4388" i="34"/>
  <c r="W4388" i="34"/>
  <c r="P4388" i="34"/>
  <c r="Q4388" i="34"/>
  <c r="U4388" i="34"/>
  <c r="Z4388" i="34"/>
  <c r="A4388" i="34"/>
  <c r="Q4506" i="34"/>
  <c r="U4506" i="34"/>
  <c r="Z4506" i="34"/>
  <c r="O4506" i="34"/>
  <c r="W4506" i="34"/>
  <c r="P4506" i="34"/>
  <c r="A4506" i="34"/>
  <c r="O4280" i="34"/>
  <c r="W4280" i="34"/>
  <c r="P4280" i="34"/>
  <c r="Q4280" i="34"/>
  <c r="U4280" i="34"/>
  <c r="Z4280" i="34"/>
  <c r="A4280" i="34"/>
  <c r="O4284" i="34"/>
  <c r="W4284" i="34"/>
  <c r="P4284" i="34"/>
  <c r="Q4284" i="34"/>
  <c r="U4284" i="34"/>
  <c r="Z4284" i="34"/>
  <c r="A4284" i="34"/>
  <c r="O4288" i="34"/>
  <c r="W4288" i="34"/>
  <c r="P4288" i="34"/>
  <c r="Q4288" i="34"/>
  <c r="U4288" i="34"/>
  <c r="Z4288" i="34"/>
  <c r="A4288" i="34"/>
  <c r="O4292" i="34"/>
  <c r="W4292" i="34"/>
  <c r="P4292" i="34"/>
  <c r="Q4292" i="34"/>
  <c r="U4292" i="34"/>
  <c r="Z4292" i="34"/>
  <c r="A4292" i="34"/>
  <c r="O4296" i="34"/>
  <c r="W4296" i="34"/>
  <c r="P4296" i="34"/>
  <c r="Q4296" i="34"/>
  <c r="U4296" i="34"/>
  <c r="Z4296" i="34"/>
  <c r="A4296" i="34"/>
  <c r="O4300" i="34"/>
  <c r="W4300" i="34"/>
  <c r="P4300" i="34"/>
  <c r="Q4300" i="34"/>
  <c r="U4300" i="34"/>
  <c r="Z4300" i="34"/>
  <c r="A4300" i="34"/>
  <c r="Q4342" i="34"/>
  <c r="U4342" i="34"/>
  <c r="Z4342" i="34"/>
  <c r="O4342" i="34"/>
  <c r="W4342" i="34"/>
  <c r="P4342" i="34"/>
  <c r="A4342" i="34"/>
  <c r="P4371" i="34"/>
  <c r="Q4371" i="34"/>
  <c r="U4371" i="34"/>
  <c r="Z4371" i="34"/>
  <c r="O4371" i="34"/>
  <c r="W4371" i="34"/>
  <c r="A4371" i="34"/>
  <c r="P4375" i="34"/>
  <c r="Q4375" i="34"/>
  <c r="U4375" i="34"/>
  <c r="Z4375" i="34"/>
  <c r="O4375" i="34"/>
  <c r="W4375" i="34"/>
  <c r="A4375" i="34"/>
  <c r="P4379" i="34"/>
  <c r="Q4379" i="34"/>
  <c r="U4379" i="34"/>
  <c r="Z4379" i="34"/>
  <c r="O4379" i="34"/>
  <c r="W4379" i="34"/>
  <c r="A4379" i="34"/>
  <c r="P4471" i="34"/>
  <c r="Q4471" i="34"/>
  <c r="U4471" i="34"/>
  <c r="Z4471" i="34"/>
  <c r="O4471" i="34"/>
  <c r="W4471" i="34"/>
  <c r="A4471" i="34"/>
  <c r="P4411" i="34"/>
  <c r="Q4411" i="34"/>
  <c r="U4411" i="34"/>
  <c r="Z4411" i="34"/>
  <c r="O4411" i="34"/>
  <c r="W4411" i="34"/>
  <c r="A4411" i="34"/>
  <c r="Z4429" i="34"/>
  <c r="O4429" i="34"/>
  <c r="W4429" i="34"/>
  <c r="P4429" i="34"/>
  <c r="Q4429" i="34"/>
  <c r="U4429" i="34"/>
  <c r="A4429" i="34"/>
  <c r="Z4433" i="34"/>
  <c r="O4433" i="34"/>
  <c r="W4433" i="34"/>
  <c r="P4433" i="34"/>
  <c r="Q4433" i="34"/>
  <c r="U4433" i="34"/>
  <c r="A4433" i="34"/>
  <c r="Z4437" i="34"/>
  <c r="O4437" i="34"/>
  <c r="W4437" i="34"/>
  <c r="P4437" i="34"/>
  <c r="Q4437" i="34"/>
  <c r="U4437" i="34"/>
  <c r="A4437" i="34"/>
  <c r="Z4441" i="34"/>
  <c r="O4441" i="34"/>
  <c r="W4441" i="34"/>
  <c r="P4441" i="34"/>
  <c r="Q4441" i="34"/>
  <c r="U4441" i="34"/>
  <c r="A4441" i="34"/>
  <c r="Z4445" i="34"/>
  <c r="O4445" i="34"/>
  <c r="W4445" i="34"/>
  <c r="P4445" i="34"/>
  <c r="Q4445" i="34"/>
  <c r="U4445" i="34"/>
  <c r="A4445" i="34"/>
  <c r="Z4449" i="34"/>
  <c r="O4449" i="34"/>
  <c r="W4449" i="34"/>
  <c r="P4449" i="34"/>
  <c r="Q4449" i="34"/>
  <c r="U4449" i="34"/>
  <c r="A4449" i="34"/>
  <c r="Z4453" i="34"/>
  <c r="O4453" i="34"/>
  <c r="W4453" i="34"/>
  <c r="P4453" i="34"/>
  <c r="Q4453" i="34"/>
  <c r="U4453" i="34"/>
  <c r="A4453" i="34"/>
  <c r="Z4457" i="34"/>
  <c r="O4457" i="34"/>
  <c r="W4457" i="34"/>
  <c r="P4457" i="34"/>
  <c r="Q4457" i="34"/>
  <c r="U4457" i="34"/>
  <c r="A4457" i="34"/>
  <c r="Z4461" i="34"/>
  <c r="O4461" i="34"/>
  <c r="W4461" i="34"/>
  <c r="P4461" i="34"/>
  <c r="Q4461" i="34"/>
  <c r="U4461" i="34"/>
  <c r="A4461" i="34"/>
  <c r="Z4465" i="34"/>
  <c r="O4465" i="34"/>
  <c r="W4465" i="34"/>
  <c r="P4465" i="34"/>
  <c r="Q4465" i="34"/>
  <c r="U4465" i="34"/>
  <c r="A4465" i="34"/>
  <c r="Q4166" i="34"/>
  <c r="U4166" i="34"/>
  <c r="Z4166" i="34"/>
  <c r="O4166" i="34"/>
  <c r="W4166" i="34"/>
  <c r="P4166" i="34"/>
  <c r="A4166" i="34"/>
  <c r="Q4198" i="34"/>
  <c r="U4198" i="34"/>
  <c r="Z4198" i="34"/>
  <c r="O4198" i="34"/>
  <c r="W4198" i="34"/>
  <c r="P4198" i="34"/>
  <c r="A4198" i="34"/>
  <c r="O4180" i="34"/>
  <c r="W4180" i="34"/>
  <c r="P4180" i="34"/>
  <c r="Q4180" i="34"/>
  <c r="U4180" i="34"/>
  <c r="Z4180" i="34"/>
  <c r="A4180" i="34"/>
  <c r="P4211" i="34"/>
  <c r="Q4211" i="34"/>
  <c r="U4211" i="34"/>
  <c r="Z4211" i="34"/>
  <c r="O4211" i="34"/>
  <c r="W4211" i="34"/>
  <c r="A4211" i="34"/>
  <c r="O4548" i="34"/>
  <c r="W4548" i="34"/>
  <c r="P4548" i="34"/>
  <c r="Q4548" i="34"/>
  <c r="U4548" i="34"/>
  <c r="Z4548" i="34"/>
  <c r="A4548" i="34"/>
  <c r="O4176" i="34"/>
  <c r="W4176" i="34"/>
  <c r="P4176" i="34"/>
  <c r="Q4176" i="34"/>
  <c r="U4176" i="34"/>
  <c r="Z4176" i="34"/>
  <c r="A4176" i="34"/>
  <c r="P4223" i="34"/>
  <c r="Q4223" i="34"/>
  <c r="U4223" i="34"/>
  <c r="Z4223" i="34"/>
  <c r="O4223" i="34"/>
  <c r="W4223" i="34"/>
  <c r="A4223" i="34"/>
  <c r="P4227" i="34"/>
  <c r="Q4227" i="34"/>
  <c r="U4227" i="34"/>
  <c r="Z4227" i="34"/>
  <c r="O4227" i="34"/>
  <c r="W4227" i="34"/>
  <c r="A4227" i="34"/>
  <c r="P4231" i="34"/>
  <c r="Q4231" i="34"/>
  <c r="U4231" i="34"/>
  <c r="Z4231" i="34"/>
  <c r="O4231" i="34"/>
  <c r="W4231" i="34"/>
  <c r="A4231" i="34"/>
  <c r="P4235" i="34"/>
  <c r="Q4235" i="34"/>
  <c r="U4235" i="34"/>
  <c r="Z4235" i="34"/>
  <c r="O4235" i="34"/>
  <c r="W4235" i="34"/>
  <c r="A4235" i="34"/>
  <c r="P4239" i="34"/>
  <c r="Q4239" i="34"/>
  <c r="U4239" i="34"/>
  <c r="Z4239" i="34"/>
  <c r="O4239" i="34"/>
  <c r="W4239" i="34"/>
  <c r="A4239" i="34"/>
  <c r="P4243" i="34"/>
  <c r="Q4243" i="34"/>
  <c r="U4243" i="34"/>
  <c r="Z4243" i="34"/>
  <c r="O4243" i="34"/>
  <c r="W4243" i="34"/>
  <c r="A4243" i="34"/>
  <c r="P4247" i="34"/>
  <c r="Q4247" i="34"/>
  <c r="U4247" i="34"/>
  <c r="Z4247" i="34"/>
  <c r="O4247" i="34"/>
  <c r="W4247" i="34"/>
  <c r="A4247" i="34"/>
  <c r="P4251" i="34"/>
  <c r="Q4251" i="34"/>
  <c r="U4251" i="34"/>
  <c r="Z4251" i="34"/>
  <c r="O4251" i="34"/>
  <c r="W4251" i="34"/>
  <c r="A4251" i="34"/>
  <c r="P4255" i="34"/>
  <c r="Q4255" i="34"/>
  <c r="U4255" i="34"/>
  <c r="Z4255" i="34"/>
  <c r="O4255" i="34"/>
  <c r="W4255" i="34"/>
  <c r="A4255" i="34"/>
  <c r="P4339" i="34"/>
  <c r="Q4339" i="34"/>
  <c r="U4339" i="34"/>
  <c r="Z4339" i="34"/>
  <c r="O4339" i="34"/>
  <c r="W4339" i="34"/>
  <c r="A4339" i="34"/>
  <c r="Z4349" i="34"/>
  <c r="O4349" i="34"/>
  <c r="W4349" i="34"/>
  <c r="P4349" i="34"/>
  <c r="Q4349" i="34"/>
  <c r="U4349" i="34"/>
  <c r="A4349" i="34"/>
  <c r="Z4353" i="34"/>
  <c r="O4353" i="34"/>
  <c r="W4353" i="34"/>
  <c r="P4353" i="34"/>
  <c r="Q4353" i="34"/>
  <c r="U4353" i="34"/>
  <c r="A4353" i="34"/>
  <c r="Z4357" i="34"/>
  <c r="O4357" i="34"/>
  <c r="W4357" i="34"/>
  <c r="P4357" i="34"/>
  <c r="Q4357" i="34"/>
  <c r="U4357" i="34"/>
  <c r="A4357" i="34"/>
  <c r="Q4274" i="34"/>
  <c r="U4274" i="34"/>
  <c r="Z4274" i="34"/>
  <c r="O4274" i="34"/>
  <c r="W4274" i="34"/>
  <c r="P4274" i="34"/>
  <c r="A4274" i="34"/>
  <c r="Q4270" i="34"/>
  <c r="U4270" i="34"/>
  <c r="Z4270" i="34"/>
  <c r="O4270" i="34"/>
  <c r="W4270" i="34"/>
  <c r="P4270" i="34"/>
  <c r="A4270" i="34"/>
  <c r="P4219" i="34"/>
  <c r="Q4219" i="34"/>
  <c r="U4219" i="34"/>
  <c r="Z4219" i="34"/>
  <c r="O4219" i="34"/>
  <c r="W4219" i="34"/>
  <c r="A4219" i="34"/>
  <c r="Z4421" i="34"/>
  <c r="O4421" i="34"/>
  <c r="W4421" i="34"/>
  <c r="P4421" i="34"/>
  <c r="Q4421" i="34"/>
  <c r="U4421" i="34"/>
  <c r="A4421" i="34"/>
  <c r="Z4417" i="34"/>
  <c r="O4417" i="34"/>
  <c r="W4417" i="34"/>
  <c r="P4417" i="34"/>
  <c r="Q4417" i="34"/>
  <c r="U4417" i="34"/>
  <c r="A4417" i="34"/>
  <c r="Z4413" i="34"/>
  <c r="O4413" i="34"/>
  <c r="W4413" i="34"/>
  <c r="P4413" i="34"/>
  <c r="Q4413" i="34"/>
  <c r="U4413" i="34"/>
  <c r="A4413" i="34"/>
  <c r="O4408" i="34"/>
  <c r="W4408" i="34"/>
  <c r="P4408" i="34"/>
  <c r="Q4408" i="34"/>
  <c r="U4408" i="34"/>
  <c r="Z4408" i="34"/>
  <c r="A4408" i="34"/>
  <c r="O4404" i="34"/>
  <c r="W4404" i="34"/>
  <c r="P4404" i="34"/>
  <c r="Q4404" i="34"/>
  <c r="U4404" i="34"/>
  <c r="Z4404" i="34"/>
  <c r="A4404" i="34"/>
  <c r="O4400" i="34"/>
  <c r="W4400" i="34"/>
  <c r="P4400" i="34"/>
  <c r="Q4400" i="34"/>
  <c r="U4400" i="34"/>
  <c r="Z4400" i="34"/>
  <c r="A4400" i="34"/>
  <c r="O4396" i="34"/>
  <c r="W4396" i="34"/>
  <c r="P4396" i="34"/>
  <c r="Q4396" i="34"/>
  <c r="U4396" i="34"/>
  <c r="Z4396" i="34"/>
  <c r="A4396" i="34"/>
  <c r="O4364" i="34"/>
  <c r="W4364" i="34"/>
  <c r="P4364" i="34"/>
  <c r="Q4364" i="34"/>
  <c r="U4364" i="34"/>
  <c r="Z4364" i="34"/>
  <c r="A4364" i="34"/>
  <c r="O4360" i="34"/>
  <c r="W4360" i="34"/>
  <c r="P4360" i="34"/>
  <c r="Q4360" i="34"/>
  <c r="U4360" i="34"/>
  <c r="Z4360" i="34"/>
  <c r="A4360" i="34"/>
  <c r="O4264" i="34"/>
  <c r="W4264" i="34"/>
  <c r="P4264" i="34"/>
  <c r="Q4264" i="34"/>
  <c r="U4264" i="34"/>
  <c r="Z4264" i="34"/>
  <c r="A4264" i="34"/>
  <c r="O4260" i="34"/>
  <c r="W4260" i="34"/>
  <c r="P4260" i="34"/>
  <c r="Q4260" i="34"/>
  <c r="U4260" i="34"/>
  <c r="Z4260" i="34"/>
  <c r="A4260" i="34"/>
  <c r="O4256" i="34"/>
  <c r="W4256" i="34"/>
  <c r="P4256" i="34"/>
  <c r="Q4256" i="34"/>
  <c r="U4256" i="34"/>
  <c r="Z4256" i="34"/>
  <c r="A4256" i="34"/>
  <c r="P4215" i="34"/>
  <c r="Q4215" i="34"/>
  <c r="U4215" i="34"/>
  <c r="Z4215" i="34"/>
  <c r="O4215" i="34"/>
  <c r="W4215" i="34"/>
  <c r="A4215" i="34"/>
  <c r="Q4206" i="34"/>
  <c r="U4206" i="34"/>
  <c r="Z4206" i="34"/>
  <c r="O4206" i="34"/>
  <c r="W4206" i="34"/>
  <c r="P4206" i="34"/>
  <c r="A4206" i="34"/>
  <c r="Q4202" i="34"/>
  <c r="U4202" i="34"/>
  <c r="Z4202" i="34"/>
  <c r="O4202" i="34"/>
  <c r="W4202" i="34"/>
  <c r="P4202" i="34"/>
  <c r="A4202" i="34"/>
  <c r="P4195" i="34"/>
  <c r="Q4195" i="34"/>
  <c r="U4195" i="34"/>
  <c r="Z4195" i="34"/>
  <c r="O4195" i="34"/>
  <c r="W4195" i="34"/>
  <c r="A4195" i="34"/>
  <c r="P4191" i="34"/>
  <c r="Q4191" i="34"/>
  <c r="U4191" i="34"/>
  <c r="Z4191" i="34"/>
  <c r="O4191" i="34"/>
  <c r="W4191" i="34"/>
  <c r="A4191" i="34"/>
  <c r="Q4186" i="34"/>
  <c r="U4186" i="34"/>
  <c r="Z4186" i="34"/>
  <c r="O4186" i="34"/>
  <c r="W4186" i="34"/>
  <c r="P4186" i="34"/>
  <c r="A4186" i="34"/>
  <c r="Z4173" i="34"/>
  <c r="O4173" i="34"/>
  <c r="W4173" i="34"/>
  <c r="P4173" i="34"/>
  <c r="Q4173" i="34"/>
  <c r="U4173" i="34"/>
  <c r="A4173" i="34"/>
  <c r="Z4169" i="34"/>
  <c r="O4169" i="34"/>
  <c r="W4169" i="34"/>
  <c r="P4169" i="34"/>
  <c r="Q4169" i="34"/>
  <c r="U4169" i="34"/>
  <c r="A4169" i="34"/>
  <c r="O4492" i="34"/>
  <c r="W4492" i="34"/>
  <c r="P4492" i="34"/>
  <c r="Q4492" i="34"/>
  <c r="U4492" i="34"/>
  <c r="Z4492" i="34"/>
  <c r="A4492" i="34"/>
  <c r="P4487" i="34"/>
  <c r="Q4487" i="34"/>
  <c r="U4487" i="34"/>
  <c r="Z4487" i="34"/>
  <c r="O4487" i="34"/>
  <c r="W4487" i="34"/>
  <c r="A4487" i="34"/>
  <c r="Q4482" i="34"/>
  <c r="U4482" i="34"/>
  <c r="Z4482" i="34"/>
  <c r="O4482" i="34"/>
  <c r="W4482" i="34"/>
  <c r="P4482" i="34"/>
  <c r="A4482" i="34"/>
  <c r="Q4478" i="34"/>
  <c r="U4478" i="34"/>
  <c r="Z4478" i="34"/>
  <c r="O4478" i="34"/>
  <c r="W4478" i="34"/>
  <c r="P4478" i="34"/>
  <c r="A4478" i="34"/>
  <c r="Q4474" i="34"/>
  <c r="U4474" i="34"/>
  <c r="Z4474" i="34"/>
  <c r="O4474" i="34"/>
  <c r="W4474" i="34"/>
  <c r="P4474" i="34"/>
  <c r="A4474" i="34"/>
  <c r="O4054" i="34"/>
  <c r="W4054" i="34"/>
  <c r="P4054" i="34"/>
  <c r="Q4054" i="34"/>
  <c r="U4054" i="34"/>
  <c r="Z4054" i="34"/>
  <c r="A4054" i="34"/>
  <c r="O4050" i="34"/>
  <c r="W4050" i="34"/>
  <c r="P4050" i="34"/>
  <c r="Q4050" i="34"/>
  <c r="U4050" i="34"/>
  <c r="Z4050" i="34"/>
  <c r="A4050" i="34"/>
  <c r="O4046" i="34"/>
  <c r="W4046" i="34"/>
  <c r="P4046" i="34"/>
  <c r="Q4046" i="34"/>
  <c r="U4046" i="34"/>
  <c r="Z4046" i="34"/>
  <c r="A4046" i="34"/>
  <c r="Q203" i="34"/>
  <c r="U203" i="34"/>
  <c r="R203" i="34"/>
  <c r="Z203" i="34"/>
  <c r="O203" i="34"/>
  <c r="S203" i="34"/>
  <c r="W203" i="34"/>
  <c r="P203" i="34"/>
  <c r="T203" i="34"/>
  <c r="A203" i="34"/>
  <c r="P4041" i="34"/>
  <c r="Q4041" i="34"/>
  <c r="U4041" i="34"/>
  <c r="Z4041" i="34"/>
  <c r="O4041" i="34"/>
  <c r="W4041" i="34"/>
  <c r="A4041" i="34"/>
  <c r="P4037" i="34"/>
  <c r="Q4037" i="34"/>
  <c r="U4037" i="34"/>
  <c r="Z4037" i="34"/>
  <c r="O4037" i="34"/>
  <c r="W4037" i="34"/>
  <c r="A4037" i="34"/>
  <c r="P4033" i="34"/>
  <c r="Q4033" i="34"/>
  <c r="U4033" i="34"/>
  <c r="Z4033" i="34"/>
  <c r="O4033" i="34"/>
  <c r="W4033" i="34"/>
  <c r="A4033" i="34"/>
  <c r="P4029" i="34"/>
  <c r="Q4029" i="34"/>
  <c r="U4029" i="34"/>
  <c r="Z4029" i="34"/>
  <c r="O4029" i="34"/>
  <c r="W4029" i="34"/>
  <c r="A4029" i="34"/>
  <c r="P4025" i="34"/>
  <c r="Q4025" i="34"/>
  <c r="U4025" i="34"/>
  <c r="Z4025" i="34"/>
  <c r="O4025" i="34"/>
  <c r="W4025" i="34"/>
  <c r="A4025" i="34"/>
  <c r="P4021" i="34"/>
  <c r="Q4021" i="34"/>
  <c r="U4021" i="34"/>
  <c r="Z4021" i="34"/>
  <c r="O4021" i="34"/>
  <c r="W4021" i="34"/>
  <c r="A4021" i="34"/>
  <c r="O3922" i="34"/>
  <c r="W3922" i="34"/>
  <c r="P3922" i="34"/>
  <c r="Q3922" i="34"/>
  <c r="U3922" i="34"/>
  <c r="Z3922" i="34"/>
  <c r="A3922" i="34"/>
  <c r="O3918" i="34"/>
  <c r="W3918" i="34"/>
  <c r="P3918" i="34"/>
  <c r="Q3918" i="34"/>
  <c r="U3918" i="34"/>
  <c r="Z3918" i="34"/>
  <c r="A3918" i="34"/>
  <c r="O3914" i="34"/>
  <c r="W3914" i="34"/>
  <c r="P3914" i="34"/>
  <c r="Q3914" i="34"/>
  <c r="U3914" i="34"/>
  <c r="Z3914" i="34"/>
  <c r="A3914" i="34"/>
  <c r="O3910" i="34"/>
  <c r="W3910" i="34"/>
  <c r="P3910" i="34"/>
  <c r="Q3910" i="34"/>
  <c r="U3910" i="34"/>
  <c r="Z3910" i="34"/>
  <c r="A3910" i="34"/>
  <c r="Z3855" i="34"/>
  <c r="O3855" i="34"/>
  <c r="W3855" i="34"/>
  <c r="P3855" i="34"/>
  <c r="Q3855" i="34"/>
  <c r="U3855" i="34"/>
  <c r="A3855" i="34"/>
  <c r="Z3851" i="34"/>
  <c r="O3851" i="34"/>
  <c r="W3851" i="34"/>
  <c r="P3851" i="34"/>
  <c r="Q3851" i="34"/>
  <c r="U3851" i="34"/>
  <c r="A3851" i="34"/>
  <c r="Z3847" i="34"/>
  <c r="O3847" i="34"/>
  <c r="W3847" i="34"/>
  <c r="P3847" i="34"/>
  <c r="Q3847" i="34"/>
  <c r="U3847" i="34"/>
  <c r="A3847" i="34"/>
  <c r="Z3843" i="34"/>
  <c r="O3843" i="34"/>
  <c r="W3843" i="34"/>
  <c r="P3843" i="34"/>
  <c r="Q3843" i="34"/>
  <c r="U3843" i="34"/>
  <c r="A3843" i="34"/>
  <c r="Q4158" i="34"/>
  <c r="U4158" i="34"/>
  <c r="Z4158" i="34"/>
  <c r="O4158" i="34"/>
  <c r="W4158" i="34"/>
  <c r="P4158" i="34"/>
  <c r="A4158" i="34"/>
  <c r="P4105" i="34"/>
  <c r="Q4105" i="34"/>
  <c r="U4105" i="34"/>
  <c r="Z4105" i="34"/>
  <c r="O4105" i="34"/>
  <c r="W4105" i="34"/>
  <c r="A4105" i="34"/>
  <c r="P4101" i="34"/>
  <c r="Q4101" i="34"/>
  <c r="U4101" i="34"/>
  <c r="Z4101" i="34"/>
  <c r="O4101" i="34"/>
  <c r="W4101" i="34"/>
  <c r="A4101" i="34"/>
  <c r="Z4043" i="34"/>
  <c r="O4043" i="34"/>
  <c r="W4043" i="34"/>
  <c r="P4043" i="34"/>
  <c r="Q4043" i="34"/>
  <c r="U4043" i="34"/>
  <c r="A4043" i="34"/>
  <c r="Q499" i="34"/>
  <c r="U499" i="34"/>
  <c r="Z499" i="34"/>
  <c r="O499" i="34"/>
  <c r="W499" i="34"/>
  <c r="P499" i="34"/>
  <c r="A499" i="34"/>
  <c r="Q493" i="34"/>
  <c r="U493" i="34"/>
  <c r="Z493" i="34"/>
  <c r="O493" i="34"/>
  <c r="W493" i="34"/>
  <c r="P493" i="34"/>
  <c r="A493" i="34"/>
  <c r="Q501" i="34"/>
  <c r="U501" i="34"/>
  <c r="Z501" i="34"/>
  <c r="O501" i="34"/>
  <c r="W501" i="34"/>
  <c r="P501" i="34"/>
  <c r="A501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4017" i="34"/>
  <c r="Q4017" i="34"/>
  <c r="U4017" i="34"/>
  <c r="Z4017" i="34"/>
  <c r="O4017" i="34"/>
  <c r="W4017" i="34"/>
  <c r="A4017" i="34"/>
  <c r="P4013" i="34"/>
  <c r="Q4013" i="34"/>
  <c r="U4013" i="34"/>
  <c r="Z4013" i="34"/>
  <c r="O4013" i="34"/>
  <c r="W4013" i="34"/>
  <c r="A4013" i="34"/>
  <c r="P4009" i="34"/>
  <c r="Q4009" i="34"/>
  <c r="U4009" i="34"/>
  <c r="Z4009" i="34"/>
  <c r="O4009" i="34"/>
  <c r="W4009" i="34"/>
  <c r="A4009" i="34"/>
  <c r="Q4004" i="34"/>
  <c r="U4004" i="34"/>
  <c r="Z4004" i="34"/>
  <c r="O4004" i="34"/>
  <c r="W4004" i="34"/>
  <c r="P4004" i="34"/>
  <c r="A4004" i="34"/>
  <c r="Q4000" i="34"/>
  <c r="U4000" i="34"/>
  <c r="Z4000" i="34"/>
  <c r="O4000" i="34"/>
  <c r="W4000" i="34"/>
  <c r="P4000" i="34"/>
  <c r="A4000" i="34"/>
  <c r="Q3996" i="34"/>
  <c r="U3996" i="34"/>
  <c r="Z3996" i="34"/>
  <c r="O3996" i="34"/>
  <c r="W3996" i="34"/>
  <c r="P3996" i="34"/>
  <c r="A3996" i="34"/>
  <c r="O3906" i="34"/>
  <c r="W3906" i="34"/>
  <c r="P3906" i="34"/>
  <c r="Q3906" i="34"/>
  <c r="U3906" i="34"/>
  <c r="Z3906" i="34"/>
  <c r="A3906" i="34"/>
  <c r="O3902" i="34"/>
  <c r="W3902" i="34"/>
  <c r="P3902" i="34"/>
  <c r="Q3902" i="34"/>
  <c r="U3902" i="34"/>
  <c r="Z3902" i="34"/>
  <c r="A3902" i="34"/>
  <c r="O3898" i="34"/>
  <c r="W3898" i="34"/>
  <c r="P3898" i="34"/>
  <c r="Q3898" i="34"/>
  <c r="U3898" i="34"/>
  <c r="Z3898" i="34"/>
  <c r="A3898" i="34"/>
  <c r="O3894" i="34"/>
  <c r="W3894" i="34"/>
  <c r="P3894" i="34"/>
  <c r="Q3894" i="34"/>
  <c r="U3894" i="34"/>
  <c r="Z3894" i="34"/>
  <c r="A3894" i="34"/>
  <c r="P3889" i="34"/>
  <c r="Q3889" i="34"/>
  <c r="U3889" i="34"/>
  <c r="Z3889" i="34"/>
  <c r="O3889" i="34"/>
  <c r="W3889" i="34"/>
  <c r="A3889" i="34"/>
  <c r="O3838" i="34"/>
  <c r="W3838" i="34"/>
  <c r="P3838" i="34"/>
  <c r="Q3838" i="34"/>
  <c r="U3838" i="34"/>
  <c r="Z3838" i="34"/>
  <c r="A3838" i="34"/>
  <c r="O3834" i="34"/>
  <c r="W3834" i="34"/>
  <c r="P3834" i="34"/>
  <c r="Q3834" i="34"/>
  <c r="U3834" i="34"/>
  <c r="Z3834" i="34"/>
  <c r="A3834" i="34"/>
  <c r="O3830" i="34"/>
  <c r="W3830" i="34"/>
  <c r="P3830" i="34"/>
  <c r="Q3830" i="34"/>
  <c r="U3830" i="34"/>
  <c r="Z3830" i="34"/>
  <c r="A3830" i="34"/>
  <c r="O3826" i="34"/>
  <c r="W3826" i="34"/>
  <c r="P3826" i="34"/>
  <c r="Q3826" i="34"/>
  <c r="U3826" i="34"/>
  <c r="Z3826" i="34"/>
  <c r="A3826" i="34"/>
  <c r="Q4498" i="34"/>
  <c r="U4498" i="34"/>
  <c r="Z4498" i="34"/>
  <c r="O4498" i="34"/>
  <c r="W4498" i="34"/>
  <c r="P4498" i="34"/>
  <c r="A4498" i="34"/>
  <c r="Q4502" i="34"/>
  <c r="U4502" i="34"/>
  <c r="Z4502" i="34"/>
  <c r="O4502" i="34"/>
  <c r="W4502" i="34"/>
  <c r="P4502" i="34"/>
  <c r="A4502" i="34"/>
  <c r="O4220" i="34"/>
  <c r="W4220" i="34"/>
  <c r="P4220" i="34"/>
  <c r="Q4220" i="34"/>
  <c r="U4220" i="34"/>
  <c r="Z4220" i="34"/>
  <c r="A4220" i="34"/>
  <c r="O4304" i="34"/>
  <c r="W4304" i="34"/>
  <c r="P4304" i="34"/>
  <c r="Q4304" i="34"/>
  <c r="U4304" i="34"/>
  <c r="Z4304" i="34"/>
  <c r="A4304" i="34"/>
  <c r="O4308" i="34"/>
  <c r="W4308" i="34"/>
  <c r="P4308" i="34"/>
  <c r="Q4308" i="34"/>
  <c r="U4308" i="34"/>
  <c r="Z4308" i="34"/>
  <c r="A4308" i="34"/>
  <c r="O4312" i="34"/>
  <c r="W4312" i="34"/>
  <c r="P4312" i="34"/>
  <c r="Q4312" i="34"/>
  <c r="U4312" i="34"/>
  <c r="Z4312" i="34"/>
  <c r="A4312" i="34"/>
  <c r="O4316" i="34"/>
  <c r="W4316" i="34"/>
  <c r="P4316" i="34"/>
  <c r="Q4316" i="34"/>
  <c r="U4316" i="34"/>
  <c r="Z4316" i="34"/>
  <c r="A4316" i="34"/>
  <c r="O4320" i="34"/>
  <c r="W4320" i="34"/>
  <c r="P4320" i="34"/>
  <c r="Q4320" i="34"/>
  <c r="U4320" i="34"/>
  <c r="Z4320" i="34"/>
  <c r="A4320" i="34"/>
  <c r="O4324" i="34"/>
  <c r="W4324" i="34"/>
  <c r="P4324" i="34"/>
  <c r="Q4324" i="34"/>
  <c r="U4324" i="34"/>
  <c r="Z4324" i="34"/>
  <c r="A4324" i="34"/>
  <c r="O4328" i="34"/>
  <c r="W4328" i="34"/>
  <c r="P4328" i="34"/>
  <c r="Q4328" i="34"/>
  <c r="U4328" i="34"/>
  <c r="Z4328" i="34"/>
  <c r="A4328" i="34"/>
  <c r="O4332" i="34"/>
  <c r="W4332" i="34"/>
  <c r="P4332" i="34"/>
  <c r="Q4332" i="34"/>
  <c r="U4332" i="34"/>
  <c r="Z4332" i="34"/>
  <c r="A4332" i="34"/>
  <c r="P4343" i="34"/>
  <c r="Q4343" i="34"/>
  <c r="U4343" i="34"/>
  <c r="Z4343" i="34"/>
  <c r="O4343" i="34"/>
  <c r="W4343" i="34"/>
  <c r="A4343" i="34"/>
  <c r="Z4381" i="34"/>
  <c r="O4381" i="34"/>
  <c r="W4381" i="34"/>
  <c r="P4381" i="34"/>
  <c r="Q4381" i="34"/>
  <c r="U4381" i="34"/>
  <c r="A4381" i="34"/>
  <c r="Z4385" i="34"/>
  <c r="O4385" i="34"/>
  <c r="W4385" i="34"/>
  <c r="P4385" i="34"/>
  <c r="Q4385" i="34"/>
  <c r="U4385" i="34"/>
  <c r="A4385" i="34"/>
  <c r="Z4389" i="34"/>
  <c r="O4389" i="34"/>
  <c r="W4389" i="34"/>
  <c r="P4389" i="34"/>
  <c r="Q4389" i="34"/>
  <c r="U4389" i="34"/>
  <c r="A4389" i="34"/>
  <c r="Z4277" i="34"/>
  <c r="O4277" i="34"/>
  <c r="W4277" i="34"/>
  <c r="P4277" i="34"/>
  <c r="Q4277" i="34"/>
  <c r="U4277" i="34"/>
  <c r="A4277" i="34"/>
  <c r="Z4281" i="34"/>
  <c r="O4281" i="34"/>
  <c r="W4281" i="34"/>
  <c r="P4281" i="34"/>
  <c r="Q4281" i="34"/>
  <c r="U4281" i="34"/>
  <c r="A4281" i="34"/>
  <c r="Z4285" i="34"/>
  <c r="O4285" i="34"/>
  <c r="W4285" i="34"/>
  <c r="P4285" i="34"/>
  <c r="Q4285" i="34"/>
  <c r="U4285" i="34"/>
  <c r="A4285" i="34"/>
  <c r="Z4289" i="34"/>
  <c r="O4289" i="34"/>
  <c r="W4289" i="34"/>
  <c r="P4289" i="34"/>
  <c r="Q4289" i="34"/>
  <c r="U4289" i="34"/>
  <c r="A4289" i="34"/>
  <c r="Z4293" i="34"/>
  <c r="O4293" i="34"/>
  <c r="W4293" i="34"/>
  <c r="P4293" i="34"/>
  <c r="Q4293" i="34"/>
  <c r="U4293" i="34"/>
  <c r="A4293" i="34"/>
  <c r="Z4297" i="34"/>
  <c r="O4297" i="34"/>
  <c r="W4297" i="34"/>
  <c r="P4297" i="34"/>
  <c r="Q4297" i="34"/>
  <c r="U4297" i="34"/>
  <c r="A4297" i="34"/>
  <c r="Z4301" i="34"/>
  <c r="O4301" i="34"/>
  <c r="W4301" i="34"/>
  <c r="P4301" i="34"/>
  <c r="Q4301" i="34"/>
  <c r="U4301" i="34"/>
  <c r="A4301" i="34"/>
  <c r="O4368" i="34"/>
  <c r="W4368" i="34"/>
  <c r="P4368" i="34"/>
  <c r="Q4368" i="34"/>
  <c r="U4368" i="34"/>
  <c r="Z4368" i="34"/>
  <c r="A4368" i="34"/>
  <c r="O4372" i="34"/>
  <c r="W4372" i="34"/>
  <c r="P4372" i="34"/>
  <c r="Q4372" i="34"/>
  <c r="U4372" i="34"/>
  <c r="Z4372" i="34"/>
  <c r="A4372" i="34"/>
  <c r="O4376" i="34"/>
  <c r="W4376" i="34"/>
  <c r="P4376" i="34"/>
  <c r="Q4376" i="34"/>
  <c r="U4376" i="34"/>
  <c r="Z4376" i="34"/>
  <c r="A4376" i="34"/>
  <c r="O4468" i="34"/>
  <c r="W4468" i="34"/>
  <c r="P4468" i="34"/>
  <c r="Q4468" i="34"/>
  <c r="U4468" i="34"/>
  <c r="Z4468" i="34"/>
  <c r="A4468" i="34"/>
  <c r="O4472" i="34"/>
  <c r="W4472" i="34"/>
  <c r="P4472" i="34"/>
  <c r="Q4472" i="34"/>
  <c r="U4472" i="34"/>
  <c r="Z4472" i="34"/>
  <c r="A4472" i="34"/>
  <c r="Z4425" i="34"/>
  <c r="O4425" i="34"/>
  <c r="W4425" i="34"/>
  <c r="P4425" i="34"/>
  <c r="Q4425" i="34"/>
  <c r="U4425" i="34"/>
  <c r="A4425" i="34"/>
  <c r="Q4430" i="34"/>
  <c r="U4430" i="34"/>
  <c r="Z4430" i="34"/>
  <c r="O4430" i="34"/>
  <c r="W4430" i="34"/>
  <c r="P4430" i="34"/>
  <c r="A4430" i="34"/>
  <c r="Q4434" i="34"/>
  <c r="U4434" i="34"/>
  <c r="Z4434" i="34"/>
  <c r="O4434" i="34"/>
  <c r="W4434" i="34"/>
  <c r="P4434" i="34"/>
  <c r="A4434" i="34"/>
  <c r="Q4438" i="34"/>
  <c r="U4438" i="34"/>
  <c r="Z4438" i="34"/>
  <c r="O4438" i="34"/>
  <c r="W4438" i="34"/>
  <c r="P4438" i="34"/>
  <c r="A4438" i="34"/>
  <c r="Q4442" i="34"/>
  <c r="U4442" i="34"/>
  <c r="Z4442" i="34"/>
  <c r="O4442" i="34"/>
  <c r="W4442" i="34"/>
  <c r="P4442" i="34"/>
  <c r="A4442" i="34"/>
  <c r="Q4446" i="34"/>
  <c r="U4446" i="34"/>
  <c r="Z4446" i="34"/>
  <c r="O4446" i="34"/>
  <c r="W4446" i="34"/>
  <c r="P4446" i="34"/>
  <c r="A4446" i="34"/>
  <c r="Q4450" i="34"/>
  <c r="U4450" i="34"/>
  <c r="Z4450" i="34"/>
  <c r="O4450" i="34"/>
  <c r="W4450" i="34"/>
  <c r="P4450" i="34"/>
  <c r="A4450" i="34"/>
  <c r="Q4454" i="34"/>
  <c r="U4454" i="34"/>
  <c r="Z4454" i="34"/>
  <c r="O4454" i="34"/>
  <c r="W4454" i="34"/>
  <c r="P4454" i="34"/>
  <c r="A4454" i="34"/>
  <c r="Q4458" i="34"/>
  <c r="U4458" i="34"/>
  <c r="Z4458" i="34"/>
  <c r="O4458" i="34"/>
  <c r="W4458" i="34"/>
  <c r="P4458" i="34"/>
  <c r="A4458" i="34"/>
  <c r="Q4462" i="34"/>
  <c r="U4462" i="34"/>
  <c r="Z4462" i="34"/>
  <c r="O4462" i="34"/>
  <c r="W4462" i="34"/>
  <c r="P4462" i="34"/>
  <c r="A4462" i="34"/>
  <c r="Q4466" i="34"/>
  <c r="U4466" i="34"/>
  <c r="Z4466" i="34"/>
  <c r="O4466" i="34"/>
  <c r="W4466" i="34"/>
  <c r="P4466" i="34"/>
  <c r="A4466" i="34"/>
  <c r="O4168" i="34"/>
  <c r="W4168" i="34"/>
  <c r="P4168" i="34"/>
  <c r="Q4168" i="34"/>
  <c r="U4168" i="34"/>
  <c r="Z4168" i="34"/>
  <c r="A4168" i="34"/>
  <c r="P4199" i="34"/>
  <c r="Q4199" i="34"/>
  <c r="U4199" i="34"/>
  <c r="Z4199" i="34"/>
  <c r="O4199" i="34"/>
  <c r="W4199" i="34"/>
  <c r="A4199" i="34"/>
  <c r="Z4181" i="34"/>
  <c r="O4181" i="34"/>
  <c r="W4181" i="34"/>
  <c r="P4181" i="34"/>
  <c r="Q4181" i="34"/>
  <c r="U4181" i="34"/>
  <c r="A4181" i="34"/>
  <c r="O4212" i="34"/>
  <c r="W4212" i="34"/>
  <c r="P4212" i="34"/>
  <c r="Q4212" i="34"/>
  <c r="U4212" i="34"/>
  <c r="Z4212" i="34"/>
  <c r="A4212" i="34"/>
  <c r="Z4549" i="34"/>
  <c r="O4549" i="34"/>
  <c r="W4549" i="34"/>
  <c r="P4549" i="34"/>
  <c r="Q4549" i="34"/>
  <c r="U4549" i="34"/>
  <c r="A4549" i="34"/>
  <c r="Z4177" i="34"/>
  <c r="O4177" i="34"/>
  <c r="W4177" i="34"/>
  <c r="P4177" i="34"/>
  <c r="Q4177" i="34"/>
  <c r="U4177" i="34"/>
  <c r="A4177" i="34"/>
  <c r="O4224" i="34"/>
  <c r="W4224" i="34"/>
  <c r="P4224" i="34"/>
  <c r="Q4224" i="34"/>
  <c r="U4224" i="34"/>
  <c r="Z4224" i="34"/>
  <c r="A4224" i="34"/>
  <c r="O4228" i="34"/>
  <c r="W4228" i="34"/>
  <c r="P4228" i="34"/>
  <c r="Q4228" i="34"/>
  <c r="U4228" i="34"/>
  <c r="Z4228" i="34"/>
  <c r="A4228" i="34"/>
  <c r="O4232" i="34"/>
  <c r="W4232" i="34"/>
  <c r="P4232" i="34"/>
  <c r="Q4232" i="34"/>
  <c r="U4232" i="34"/>
  <c r="Z4232" i="34"/>
  <c r="A4232" i="34"/>
  <c r="O4236" i="34"/>
  <c r="W4236" i="34"/>
  <c r="P4236" i="34"/>
  <c r="Q4236" i="34"/>
  <c r="U4236" i="34"/>
  <c r="Z4236" i="34"/>
  <c r="A4236" i="34"/>
  <c r="O4240" i="34"/>
  <c r="W4240" i="34"/>
  <c r="P4240" i="34"/>
  <c r="Q4240" i="34"/>
  <c r="U4240" i="34"/>
  <c r="Z4240" i="34"/>
  <c r="A4240" i="34"/>
  <c r="O4244" i="34"/>
  <c r="W4244" i="34"/>
  <c r="P4244" i="34"/>
  <c r="Q4244" i="34"/>
  <c r="U4244" i="34"/>
  <c r="Z4244" i="34"/>
  <c r="A4244" i="34"/>
  <c r="O4248" i="34"/>
  <c r="W4248" i="34"/>
  <c r="P4248" i="34"/>
  <c r="Q4248" i="34"/>
  <c r="U4248" i="34"/>
  <c r="Z4248" i="34"/>
  <c r="A4248" i="34"/>
  <c r="O4252" i="34"/>
  <c r="W4252" i="34"/>
  <c r="P4252" i="34"/>
  <c r="Q4252" i="34"/>
  <c r="U4252" i="34"/>
  <c r="Z4252" i="34"/>
  <c r="A4252" i="34"/>
  <c r="O4336" i="34"/>
  <c r="W4336" i="34"/>
  <c r="P4336" i="34"/>
  <c r="Q4336" i="34"/>
  <c r="U4336" i="34"/>
  <c r="Z4336" i="34"/>
  <c r="A4336" i="34"/>
  <c r="Q4346" i="34"/>
  <c r="U4346" i="34"/>
  <c r="Z4346" i="34"/>
  <c r="O4346" i="34"/>
  <c r="W4346" i="34"/>
  <c r="P4346" i="34"/>
  <c r="A4346" i="34"/>
  <c r="Q4350" i="34"/>
  <c r="U4350" i="34"/>
  <c r="Z4350" i="34"/>
  <c r="O4350" i="34"/>
  <c r="W4350" i="34"/>
  <c r="P4350" i="34"/>
  <c r="A4350" i="34"/>
  <c r="Q4354" i="34"/>
  <c r="U4354" i="34"/>
  <c r="Z4354" i="34"/>
  <c r="O4354" i="34"/>
  <c r="W4354" i="34"/>
  <c r="P4354" i="34"/>
  <c r="A4354" i="34"/>
  <c r="Q4358" i="34"/>
  <c r="U4358" i="34"/>
  <c r="Z4358" i="34"/>
  <c r="O4358" i="34"/>
  <c r="W4358" i="34"/>
  <c r="P4358" i="34"/>
  <c r="A4358" i="34"/>
  <c r="Z4273" i="34"/>
  <c r="O4273" i="34"/>
  <c r="W4273" i="34"/>
  <c r="P4273" i="34"/>
  <c r="Q4273" i="34"/>
  <c r="U4273" i="34"/>
  <c r="A4273" i="34"/>
  <c r="Z4269" i="34"/>
  <c r="O4269" i="34"/>
  <c r="W4269" i="34"/>
  <c r="P4269" i="34"/>
  <c r="Q4269" i="34"/>
  <c r="U4269" i="34"/>
  <c r="A4269" i="34"/>
  <c r="O4424" i="34"/>
  <c r="W4424" i="34"/>
  <c r="P4424" i="34"/>
  <c r="Q4424" i="34"/>
  <c r="U4424" i="34"/>
  <c r="Z4424" i="34"/>
  <c r="A4424" i="34"/>
  <c r="O4420" i="34"/>
  <c r="W4420" i="34"/>
  <c r="P4420" i="34"/>
  <c r="Q4420" i="34"/>
  <c r="U4420" i="34"/>
  <c r="Z4420" i="34"/>
  <c r="A4420" i="34"/>
  <c r="O4416" i="34"/>
  <c r="W4416" i="34"/>
  <c r="P4416" i="34"/>
  <c r="Q4416" i="34"/>
  <c r="U4416" i="34"/>
  <c r="Z4416" i="34"/>
  <c r="A4416" i="34"/>
  <c r="O4412" i="34"/>
  <c r="W4412" i="34"/>
  <c r="P4412" i="34"/>
  <c r="Q4412" i="34"/>
  <c r="U4412" i="34"/>
  <c r="Z4412" i="34"/>
  <c r="A4412" i="34"/>
  <c r="P4407" i="34"/>
  <c r="Q4407" i="34"/>
  <c r="U4407" i="34"/>
  <c r="Z4407" i="34"/>
  <c r="O4407" i="34"/>
  <c r="W4407" i="34"/>
  <c r="A4407" i="34"/>
  <c r="P4403" i="34"/>
  <c r="Q4403" i="34"/>
  <c r="U4403" i="34"/>
  <c r="Z4403" i="34"/>
  <c r="O4403" i="34"/>
  <c r="W4403" i="34"/>
  <c r="A4403" i="34"/>
  <c r="P4399" i="34"/>
  <c r="Q4399" i="34"/>
  <c r="U4399" i="34"/>
  <c r="Z4399" i="34"/>
  <c r="O4399" i="34"/>
  <c r="W4399" i="34"/>
  <c r="A4399" i="34"/>
  <c r="P4367" i="34"/>
  <c r="Q4367" i="34"/>
  <c r="U4367" i="34"/>
  <c r="Z4367" i="34"/>
  <c r="O4367" i="34"/>
  <c r="W4367" i="34"/>
  <c r="A4367" i="34"/>
  <c r="P4363" i="34"/>
  <c r="Q4363" i="34"/>
  <c r="U4363" i="34"/>
  <c r="Z4363" i="34"/>
  <c r="O4363" i="34"/>
  <c r="W4363" i="34"/>
  <c r="A4363" i="34"/>
  <c r="P4267" i="34"/>
  <c r="Q4267" i="34"/>
  <c r="U4267" i="34"/>
  <c r="Z4267" i="34"/>
  <c r="O4267" i="34"/>
  <c r="W4267" i="34"/>
  <c r="A4267" i="34"/>
  <c r="P4263" i="34"/>
  <c r="Q4263" i="34"/>
  <c r="U4263" i="34"/>
  <c r="Z4263" i="34"/>
  <c r="O4263" i="34"/>
  <c r="W4263" i="34"/>
  <c r="A4263" i="34"/>
  <c r="P4259" i="34"/>
  <c r="Q4259" i="34"/>
  <c r="U4259" i="34"/>
  <c r="Z4259" i="34"/>
  <c r="O4259" i="34"/>
  <c r="W4259" i="34"/>
  <c r="A4259" i="34"/>
  <c r="Q4218" i="34"/>
  <c r="U4218" i="34"/>
  <c r="Z4218" i="34"/>
  <c r="O4218" i="34"/>
  <c r="W4218" i="34"/>
  <c r="P4218" i="34"/>
  <c r="A4218" i="34"/>
  <c r="Z4209" i="34"/>
  <c r="O4209" i="34"/>
  <c r="W4209" i="34"/>
  <c r="P4209" i="34"/>
  <c r="Q4209" i="34"/>
  <c r="U4209" i="34"/>
  <c r="A4209" i="34"/>
  <c r="Z4205" i="34"/>
  <c r="O4205" i="34"/>
  <c r="W4205" i="34"/>
  <c r="P4205" i="34"/>
  <c r="Q4205" i="34"/>
  <c r="U4205" i="34"/>
  <c r="A4205" i="34"/>
  <c r="Z4201" i="34"/>
  <c r="O4201" i="34"/>
  <c r="W4201" i="34"/>
  <c r="P4201" i="34"/>
  <c r="Q4201" i="34"/>
  <c r="U4201" i="34"/>
  <c r="A4201" i="34"/>
  <c r="Q4194" i="34"/>
  <c r="U4194" i="34"/>
  <c r="Z4194" i="34"/>
  <c r="O4194" i="34"/>
  <c r="W4194" i="34"/>
  <c r="P4194" i="34"/>
  <c r="A4194" i="34"/>
  <c r="Z4189" i="34"/>
  <c r="O4189" i="34"/>
  <c r="W4189" i="34"/>
  <c r="P4189" i="34"/>
  <c r="Q4189" i="34"/>
  <c r="U4189" i="34"/>
  <c r="A4189" i="34"/>
  <c r="Z4185" i="34"/>
  <c r="O4185" i="34"/>
  <c r="W4185" i="34"/>
  <c r="P4185" i="34"/>
  <c r="Q4185" i="34"/>
  <c r="U4185" i="34"/>
  <c r="A4185" i="34"/>
  <c r="O4172" i="34"/>
  <c r="W4172" i="34"/>
  <c r="P4172" i="34"/>
  <c r="Q4172" i="34"/>
  <c r="U4172" i="34"/>
  <c r="Z4172" i="34"/>
  <c r="A4172" i="34"/>
  <c r="P4495" i="34"/>
  <c r="Q4495" i="34"/>
  <c r="U4495" i="34"/>
  <c r="Z4495" i="34"/>
  <c r="O4495" i="34"/>
  <c r="W4495" i="34"/>
  <c r="A4495" i="34"/>
  <c r="Q4490" i="34"/>
  <c r="U4490" i="34"/>
  <c r="Z4490" i="34"/>
  <c r="O4490" i="34"/>
  <c r="W4490" i="34"/>
  <c r="P4490" i="34"/>
  <c r="A4490" i="34"/>
  <c r="Q4486" i="34"/>
  <c r="U4486" i="34"/>
  <c r="Z4486" i="34"/>
  <c r="O4486" i="34"/>
  <c r="W4486" i="34"/>
  <c r="P4486" i="34"/>
  <c r="A4486" i="34"/>
  <c r="Z4481" i="34"/>
  <c r="O4481" i="34"/>
  <c r="W4481" i="34"/>
  <c r="P4481" i="34"/>
  <c r="Q4481" i="34"/>
  <c r="U4481" i="34"/>
  <c r="A4481" i="34"/>
  <c r="Z4477" i="34"/>
  <c r="O4477" i="34"/>
  <c r="W4477" i="34"/>
  <c r="P4477" i="34"/>
  <c r="Q4477" i="34"/>
  <c r="U4477" i="34"/>
  <c r="A4477" i="34"/>
  <c r="Z4473" i="34"/>
  <c r="O4473" i="34"/>
  <c r="W4473" i="34"/>
  <c r="P4473" i="34"/>
  <c r="Q4473" i="34"/>
  <c r="U4473" i="34"/>
  <c r="A4473" i="34"/>
  <c r="P3909" i="34"/>
  <c r="Q3909" i="34"/>
  <c r="U3909" i="34"/>
  <c r="Z3909" i="34"/>
  <c r="O3909" i="34"/>
  <c r="W3909" i="34"/>
  <c r="A3909" i="34"/>
  <c r="P4053" i="34"/>
  <c r="Q4053" i="34"/>
  <c r="U4053" i="34"/>
  <c r="Z4053" i="34"/>
  <c r="O4053" i="34"/>
  <c r="W4053" i="34"/>
  <c r="A4053" i="34"/>
  <c r="P4049" i="34"/>
  <c r="Q4049" i="34"/>
  <c r="U4049" i="34"/>
  <c r="Z4049" i="34"/>
  <c r="O4049" i="34"/>
  <c r="W4049" i="34"/>
  <c r="A4049" i="34"/>
  <c r="P4045" i="34"/>
  <c r="Q4045" i="34"/>
  <c r="U4045" i="34"/>
  <c r="Z4045" i="34"/>
  <c r="O4045" i="34"/>
  <c r="W4045" i="34"/>
  <c r="A4045" i="34"/>
  <c r="R202" i="34"/>
  <c r="Z202" i="34"/>
  <c r="O202" i="34"/>
  <c r="S202" i="34"/>
  <c r="W202" i="34"/>
  <c r="P202" i="34"/>
  <c r="T202" i="34"/>
  <c r="Q202" i="34"/>
  <c r="U202" i="34"/>
  <c r="A202" i="34"/>
  <c r="Q4040" i="34"/>
  <c r="U4040" i="34"/>
  <c r="Z4040" i="34"/>
  <c r="O4040" i="34"/>
  <c r="W4040" i="34"/>
  <c r="P4040" i="34"/>
  <c r="A4040" i="34"/>
  <c r="Q4036" i="34"/>
  <c r="U4036" i="34"/>
  <c r="Z4036" i="34"/>
  <c r="O4036" i="34"/>
  <c r="W4036" i="34"/>
  <c r="P4036" i="34"/>
  <c r="A4036" i="34"/>
  <c r="Q4032" i="34"/>
  <c r="U4032" i="34"/>
  <c r="Z4032" i="34"/>
  <c r="O4032" i="34"/>
  <c r="W4032" i="34"/>
  <c r="P4032" i="34"/>
  <c r="A4032" i="34"/>
  <c r="Q4028" i="34"/>
  <c r="U4028" i="34"/>
  <c r="Z4028" i="34"/>
  <c r="O4028" i="34"/>
  <c r="W4028" i="34"/>
  <c r="P4028" i="34"/>
  <c r="A4028" i="34"/>
  <c r="Q4024" i="34"/>
  <c r="U4024" i="34"/>
  <c r="Z4024" i="34"/>
  <c r="O4024" i="34"/>
  <c r="W4024" i="34"/>
  <c r="P4024" i="34"/>
  <c r="A4024" i="34"/>
  <c r="Q4020" i="34"/>
  <c r="U4020" i="34"/>
  <c r="Z4020" i="34"/>
  <c r="O4020" i="34"/>
  <c r="W4020" i="34"/>
  <c r="P4020" i="34"/>
  <c r="A4020" i="34"/>
  <c r="P3921" i="34"/>
  <c r="Q3921" i="34"/>
  <c r="U3921" i="34"/>
  <c r="Z3921" i="34"/>
  <c r="O3921" i="34"/>
  <c r="W3921" i="34"/>
  <c r="A3921" i="34"/>
  <c r="P3917" i="34"/>
  <c r="Q3917" i="34"/>
  <c r="U3917" i="34"/>
  <c r="Z3917" i="34"/>
  <c r="O3917" i="34"/>
  <c r="W3917" i="34"/>
  <c r="A3917" i="34"/>
  <c r="P3913" i="34"/>
  <c r="Q3913" i="34"/>
  <c r="U3913" i="34"/>
  <c r="Z3913" i="34"/>
  <c r="O3913" i="34"/>
  <c r="W3913" i="34"/>
  <c r="A3913" i="34"/>
  <c r="Q3908" i="34"/>
  <c r="U3908" i="34"/>
  <c r="Z3908" i="34"/>
  <c r="O3908" i="34"/>
  <c r="W3908" i="34"/>
  <c r="P3908" i="34"/>
  <c r="A3908" i="34"/>
  <c r="O3854" i="34"/>
  <c r="W3854" i="34"/>
  <c r="P3854" i="34"/>
  <c r="Q3854" i="34"/>
  <c r="U3854" i="34"/>
  <c r="Z3854" i="34"/>
  <c r="A3854" i="34"/>
  <c r="O3850" i="34"/>
  <c r="W3850" i="34"/>
  <c r="P3850" i="34"/>
  <c r="Q3850" i="34"/>
  <c r="U3850" i="34"/>
  <c r="Z3850" i="34"/>
  <c r="A3850" i="34"/>
  <c r="O3846" i="34"/>
  <c r="W3846" i="34"/>
  <c r="P3846" i="34"/>
  <c r="Q3846" i="34"/>
  <c r="U3846" i="34"/>
  <c r="Z3846" i="34"/>
  <c r="A3846" i="34"/>
  <c r="O3842" i="34"/>
  <c r="W3842" i="34"/>
  <c r="P3842" i="34"/>
  <c r="Q3842" i="34"/>
  <c r="U3842" i="34"/>
  <c r="Z3842" i="34"/>
  <c r="A3842" i="34"/>
  <c r="Z4157" i="34"/>
  <c r="O4157" i="34"/>
  <c r="W4157" i="34"/>
  <c r="P4157" i="34"/>
  <c r="Q4157" i="34"/>
  <c r="U4157" i="34"/>
  <c r="A4157" i="34"/>
  <c r="Q4104" i="34"/>
  <c r="U4104" i="34"/>
  <c r="Z4104" i="34"/>
  <c r="O4104" i="34"/>
  <c r="W4104" i="34"/>
  <c r="P4104" i="34"/>
  <c r="A4104" i="34"/>
  <c r="Q4100" i="34"/>
  <c r="U4100" i="34"/>
  <c r="Z4100" i="34"/>
  <c r="O4100" i="34"/>
  <c r="W4100" i="34"/>
  <c r="P4100" i="34"/>
  <c r="A4100" i="34"/>
  <c r="O1327" i="34"/>
  <c r="W1327" i="34"/>
  <c r="P1327" i="34"/>
  <c r="Q1327" i="34"/>
  <c r="U1327" i="34"/>
  <c r="Z1327" i="34"/>
  <c r="A1327" i="34"/>
  <c r="Z496" i="34"/>
  <c r="O496" i="34"/>
  <c r="W496" i="34"/>
  <c r="P496" i="34"/>
  <c r="Q496" i="34"/>
  <c r="U496" i="34"/>
  <c r="A496" i="34"/>
  <c r="Z508" i="34"/>
  <c r="O508" i="34"/>
  <c r="W508" i="34"/>
  <c r="P508" i="34"/>
  <c r="Q508" i="34"/>
  <c r="U508" i="34"/>
  <c r="A508" i="34"/>
  <c r="Z510" i="34"/>
  <c r="O510" i="34"/>
  <c r="W510" i="34"/>
  <c r="P510" i="34"/>
  <c r="Q510" i="34"/>
  <c r="U510" i="34"/>
  <c r="A510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4016" i="34"/>
  <c r="U4016" i="34"/>
  <c r="Z4016" i="34"/>
  <c r="O4016" i="34"/>
  <c r="W4016" i="34"/>
  <c r="P4016" i="34"/>
  <c r="A4016" i="34"/>
  <c r="Q4012" i="34"/>
  <c r="U4012" i="34"/>
  <c r="Z4012" i="34"/>
  <c r="O4012" i="34"/>
  <c r="W4012" i="34"/>
  <c r="P4012" i="34"/>
  <c r="A4012" i="34"/>
  <c r="Z4007" i="34"/>
  <c r="O4007" i="34"/>
  <c r="W4007" i="34"/>
  <c r="P4007" i="34"/>
  <c r="Q4007" i="34"/>
  <c r="U4007" i="34"/>
  <c r="A4007" i="34"/>
  <c r="Z4003" i="34"/>
  <c r="O4003" i="34"/>
  <c r="W4003" i="34"/>
  <c r="P4003" i="34"/>
  <c r="Q4003" i="34"/>
  <c r="U4003" i="34"/>
  <c r="A4003" i="34"/>
  <c r="Z3999" i="34"/>
  <c r="O3999" i="34"/>
  <c r="W3999" i="34"/>
  <c r="P3999" i="34"/>
  <c r="Q3999" i="34"/>
  <c r="U3999" i="34"/>
  <c r="A3999" i="34"/>
  <c r="Z3995" i="34"/>
  <c r="O3995" i="34"/>
  <c r="W3995" i="34"/>
  <c r="P3995" i="34"/>
  <c r="Q3995" i="34"/>
  <c r="U3995" i="34"/>
  <c r="A3995" i="34"/>
  <c r="P3905" i="34"/>
  <c r="Q3905" i="34"/>
  <c r="U3905" i="34"/>
  <c r="Z3905" i="34"/>
  <c r="O3905" i="34"/>
  <c r="W3905" i="34"/>
  <c r="A3905" i="34"/>
  <c r="P3901" i="34"/>
  <c r="Q3901" i="34"/>
  <c r="U3901" i="34"/>
  <c r="Z3901" i="34"/>
  <c r="O3901" i="34"/>
  <c r="W3901" i="34"/>
  <c r="A3901" i="34"/>
  <c r="P3897" i="34"/>
  <c r="Q3897" i="34"/>
  <c r="U3897" i="34"/>
  <c r="Z3897" i="34"/>
  <c r="O3897" i="34"/>
  <c r="W3897" i="34"/>
  <c r="A3897" i="34"/>
  <c r="P3893" i="34"/>
  <c r="Q3893" i="34"/>
  <c r="U3893" i="34"/>
  <c r="Z3893" i="34"/>
  <c r="O3893" i="34"/>
  <c r="W3893" i="34"/>
  <c r="A3893" i="34"/>
  <c r="Q3888" i="34"/>
  <c r="U3888" i="34"/>
  <c r="Z3888" i="34"/>
  <c r="O3888" i="34"/>
  <c r="W3888" i="34"/>
  <c r="P3888" i="34"/>
  <c r="A3888" i="34"/>
  <c r="P3837" i="34"/>
  <c r="Q3837" i="34"/>
  <c r="U3837" i="34"/>
  <c r="Z3837" i="34"/>
  <c r="O3837" i="34"/>
  <c r="W3837" i="34"/>
  <c r="A3837" i="34"/>
  <c r="P3833" i="34"/>
  <c r="Q3833" i="34"/>
  <c r="U3833" i="34"/>
  <c r="Z3833" i="34"/>
  <c r="O3833" i="34"/>
  <c r="W3833" i="34"/>
  <c r="A3833" i="34"/>
  <c r="P3829" i="34"/>
  <c r="Q3829" i="34"/>
  <c r="U3829" i="34"/>
  <c r="Z3829" i="34"/>
  <c r="O3829" i="34"/>
  <c r="W3829" i="34"/>
  <c r="A3829" i="34"/>
  <c r="P4491" i="34"/>
  <c r="Q4491" i="34"/>
  <c r="U4491" i="34"/>
  <c r="Z4491" i="34"/>
  <c r="O4491" i="34"/>
  <c r="W4491" i="34"/>
  <c r="A4491" i="34"/>
  <c r="P4499" i="34"/>
  <c r="Q4499" i="34"/>
  <c r="U4499" i="34"/>
  <c r="Z4499" i="34"/>
  <c r="O4499" i="34"/>
  <c r="W4499" i="34"/>
  <c r="A4499" i="34"/>
  <c r="P4503" i="34"/>
  <c r="Q4503" i="34"/>
  <c r="U4503" i="34"/>
  <c r="Z4503" i="34"/>
  <c r="O4503" i="34"/>
  <c r="W4503" i="34"/>
  <c r="A4503" i="34"/>
  <c r="P4179" i="34"/>
  <c r="Q4179" i="34"/>
  <c r="U4179" i="34"/>
  <c r="Z4179" i="34"/>
  <c r="O4179" i="34"/>
  <c r="W4179" i="34"/>
  <c r="A4179" i="34"/>
  <c r="Z4305" i="34"/>
  <c r="O4305" i="34"/>
  <c r="W4305" i="34"/>
  <c r="P4305" i="34"/>
  <c r="Q4305" i="34"/>
  <c r="U4305" i="34"/>
  <c r="A4305" i="34"/>
  <c r="Z4309" i="34"/>
  <c r="O4309" i="34"/>
  <c r="W4309" i="34"/>
  <c r="P4309" i="34"/>
  <c r="Q4309" i="34"/>
  <c r="U4309" i="34"/>
  <c r="A4309" i="34"/>
  <c r="Z4313" i="34"/>
  <c r="O4313" i="34"/>
  <c r="W4313" i="34"/>
  <c r="P4313" i="34"/>
  <c r="Q4313" i="34"/>
  <c r="U4313" i="34"/>
  <c r="A4313" i="34"/>
  <c r="Z4317" i="34"/>
  <c r="O4317" i="34"/>
  <c r="W4317" i="34"/>
  <c r="P4317" i="34"/>
  <c r="Q4317" i="34"/>
  <c r="U4317" i="34"/>
  <c r="A4317" i="34"/>
  <c r="Z4321" i="34"/>
  <c r="O4321" i="34"/>
  <c r="W4321" i="34"/>
  <c r="P4321" i="34"/>
  <c r="Q4321" i="34"/>
  <c r="U4321" i="34"/>
  <c r="A4321" i="34"/>
  <c r="Z4325" i="34"/>
  <c r="O4325" i="34"/>
  <c r="W4325" i="34"/>
  <c r="P4325" i="34"/>
  <c r="Q4325" i="34"/>
  <c r="U4325" i="34"/>
  <c r="A4325" i="34"/>
  <c r="Z4329" i="34"/>
  <c r="O4329" i="34"/>
  <c r="W4329" i="34"/>
  <c r="P4329" i="34"/>
  <c r="Q4329" i="34"/>
  <c r="U4329" i="34"/>
  <c r="A4329" i="34"/>
  <c r="Z4333" i="34"/>
  <c r="O4333" i="34"/>
  <c r="W4333" i="34"/>
  <c r="P4333" i="34"/>
  <c r="Q4333" i="34"/>
  <c r="U4333" i="34"/>
  <c r="A4333" i="34"/>
  <c r="O4344" i="34"/>
  <c r="W4344" i="34"/>
  <c r="P4344" i="34"/>
  <c r="Q4344" i="34"/>
  <c r="U4344" i="34"/>
  <c r="Z4344" i="34"/>
  <c r="A4344" i="34"/>
  <c r="Q4382" i="34"/>
  <c r="U4382" i="34"/>
  <c r="Z4382" i="34"/>
  <c r="O4382" i="34"/>
  <c r="W4382" i="34"/>
  <c r="P4382" i="34"/>
  <c r="A4382" i="34"/>
  <c r="Q4386" i="34"/>
  <c r="U4386" i="34"/>
  <c r="Z4386" i="34"/>
  <c r="O4386" i="34"/>
  <c r="W4386" i="34"/>
  <c r="P4386" i="34"/>
  <c r="A4386" i="34"/>
  <c r="Q4390" i="34"/>
  <c r="U4390" i="34"/>
  <c r="Z4390" i="34"/>
  <c r="O4390" i="34"/>
  <c r="W4390" i="34"/>
  <c r="P4390" i="34"/>
  <c r="A4390" i="34"/>
  <c r="Q4278" i="34"/>
  <c r="U4278" i="34"/>
  <c r="Z4278" i="34"/>
  <c r="O4278" i="34"/>
  <c r="W4278" i="34"/>
  <c r="P4278" i="34"/>
  <c r="A4278" i="34"/>
  <c r="Q4282" i="34"/>
  <c r="U4282" i="34"/>
  <c r="Z4282" i="34"/>
  <c r="O4282" i="34"/>
  <c r="W4282" i="34"/>
  <c r="P4282" i="34"/>
  <c r="A4282" i="34"/>
  <c r="Q4286" i="34"/>
  <c r="U4286" i="34"/>
  <c r="Z4286" i="34"/>
  <c r="O4286" i="34"/>
  <c r="W4286" i="34"/>
  <c r="P4286" i="34"/>
  <c r="A4286" i="34"/>
  <c r="Q4290" i="34"/>
  <c r="U4290" i="34"/>
  <c r="Z4290" i="34"/>
  <c r="O4290" i="34"/>
  <c r="W4290" i="34"/>
  <c r="P4290" i="34"/>
  <c r="A4290" i="34"/>
  <c r="Q4294" i="34"/>
  <c r="U4294" i="34"/>
  <c r="Z4294" i="34"/>
  <c r="O4294" i="34"/>
  <c r="W4294" i="34"/>
  <c r="P4294" i="34"/>
  <c r="A4294" i="34"/>
  <c r="Q4298" i="34"/>
  <c r="U4298" i="34"/>
  <c r="Z4298" i="34"/>
  <c r="O4298" i="34"/>
  <c r="W4298" i="34"/>
  <c r="P4298" i="34"/>
  <c r="A4298" i="34"/>
  <c r="O4340" i="34"/>
  <c r="W4340" i="34"/>
  <c r="P4340" i="34"/>
  <c r="Q4340" i="34"/>
  <c r="U4340" i="34"/>
  <c r="Z4340" i="34"/>
  <c r="A4340" i="34"/>
  <c r="Z4369" i="34"/>
  <c r="O4369" i="34"/>
  <c r="W4369" i="34"/>
  <c r="P4369" i="34"/>
  <c r="Q4369" i="34"/>
  <c r="U4369" i="34"/>
  <c r="A4369" i="34"/>
  <c r="Z4373" i="34"/>
  <c r="O4373" i="34"/>
  <c r="W4373" i="34"/>
  <c r="P4373" i="34"/>
  <c r="Q4373" i="34"/>
  <c r="U4373" i="34"/>
  <c r="A4373" i="34"/>
  <c r="Z4377" i="34"/>
  <c r="O4377" i="34"/>
  <c r="W4377" i="34"/>
  <c r="P4377" i="34"/>
  <c r="Q4377" i="34"/>
  <c r="U4377" i="34"/>
  <c r="A4377" i="34"/>
  <c r="Z4469" i="34"/>
  <c r="O4469" i="34"/>
  <c r="W4469" i="34"/>
  <c r="P4469" i="34"/>
  <c r="Q4469" i="34"/>
  <c r="U4469" i="34"/>
  <c r="A4469" i="34"/>
  <c r="P4483" i="34"/>
  <c r="Q4483" i="34"/>
  <c r="U4483" i="34"/>
  <c r="Z4483" i="34"/>
  <c r="O4483" i="34"/>
  <c r="W4483" i="34"/>
  <c r="A4483" i="34"/>
  <c r="Q4426" i="34"/>
  <c r="U4426" i="34"/>
  <c r="Z4426" i="34"/>
  <c r="O4426" i="34"/>
  <c r="W4426" i="34"/>
  <c r="P4426" i="34"/>
  <c r="A4426" i="34"/>
  <c r="P4431" i="34"/>
  <c r="Q4431" i="34"/>
  <c r="U4431" i="34"/>
  <c r="Z4431" i="34"/>
  <c r="O4431" i="34"/>
  <c r="W4431" i="34"/>
  <c r="A4431" i="34"/>
  <c r="P4435" i="34"/>
  <c r="Q4435" i="34"/>
  <c r="U4435" i="34"/>
  <c r="Z4435" i="34"/>
  <c r="O4435" i="34"/>
  <c r="W4435" i="34"/>
  <c r="A4435" i="34"/>
  <c r="P4439" i="34"/>
  <c r="Q4439" i="34"/>
  <c r="U4439" i="34"/>
  <c r="Z4439" i="34"/>
  <c r="O4439" i="34"/>
  <c r="W4439" i="34"/>
  <c r="A4439" i="34"/>
  <c r="P4443" i="34"/>
  <c r="Q4443" i="34"/>
  <c r="U4443" i="34"/>
  <c r="Z4443" i="34"/>
  <c r="O4443" i="34"/>
  <c r="W4443" i="34"/>
  <c r="A4443" i="34"/>
  <c r="P4447" i="34"/>
  <c r="Q4447" i="34"/>
  <c r="U4447" i="34"/>
  <c r="Z4447" i="34"/>
  <c r="O4447" i="34"/>
  <c r="W4447" i="34"/>
  <c r="A4447" i="34"/>
  <c r="P4451" i="34"/>
  <c r="Q4451" i="34"/>
  <c r="U4451" i="34"/>
  <c r="Z4451" i="34"/>
  <c r="O4451" i="34"/>
  <c r="W4451" i="34"/>
  <c r="A4451" i="34"/>
  <c r="P4455" i="34"/>
  <c r="Q4455" i="34"/>
  <c r="U4455" i="34"/>
  <c r="Z4455" i="34"/>
  <c r="O4455" i="34"/>
  <c r="W4455" i="34"/>
  <c r="A4455" i="34"/>
  <c r="P4459" i="34"/>
  <c r="Q4459" i="34"/>
  <c r="U4459" i="34"/>
  <c r="Z4459" i="34"/>
  <c r="O4459" i="34"/>
  <c r="W4459" i="34"/>
  <c r="A4459" i="34"/>
  <c r="P4463" i="34"/>
  <c r="Q4463" i="34"/>
  <c r="U4463" i="34"/>
  <c r="Z4463" i="34"/>
  <c r="O4463" i="34"/>
  <c r="W4463" i="34"/>
  <c r="A4463" i="34"/>
  <c r="P4467" i="34"/>
  <c r="Q4467" i="34"/>
  <c r="U4467" i="34"/>
  <c r="Z4467" i="34"/>
  <c r="O4467" i="34"/>
  <c r="W4467" i="34"/>
  <c r="A4467" i="34"/>
  <c r="Q4190" i="34"/>
  <c r="U4190" i="34"/>
  <c r="Z4190" i="34"/>
  <c r="O4190" i="34"/>
  <c r="W4190" i="34"/>
  <c r="P4190" i="34"/>
  <c r="A4190" i="34"/>
  <c r="Q4174" i="34"/>
  <c r="U4174" i="34"/>
  <c r="Z4174" i="34"/>
  <c r="O4174" i="34"/>
  <c r="W4174" i="34"/>
  <c r="P4174" i="34"/>
  <c r="A4174" i="34"/>
  <c r="Q4182" i="34"/>
  <c r="U4182" i="34"/>
  <c r="Z4182" i="34"/>
  <c r="O4182" i="34"/>
  <c r="W4182" i="34"/>
  <c r="P4182" i="34"/>
  <c r="A4182" i="34"/>
  <c r="O4392" i="34"/>
  <c r="W4392" i="34"/>
  <c r="P4392" i="34"/>
  <c r="Q4392" i="34"/>
  <c r="U4392" i="34"/>
  <c r="Z4392" i="34"/>
  <c r="A4392" i="34"/>
  <c r="Z4213" i="34"/>
  <c r="O4213" i="34"/>
  <c r="W4213" i="34"/>
  <c r="P4213" i="34"/>
  <c r="Q4213" i="34"/>
  <c r="U4213" i="34"/>
  <c r="A4213" i="34"/>
  <c r="Z4221" i="34"/>
  <c r="O4221" i="34"/>
  <c r="W4221" i="34"/>
  <c r="P4221" i="34"/>
  <c r="Q4221" i="34"/>
  <c r="U4221" i="34"/>
  <c r="A4221" i="34"/>
  <c r="Z4225" i="34"/>
  <c r="O4225" i="34"/>
  <c r="W4225" i="34"/>
  <c r="P4225" i="34"/>
  <c r="Q4225" i="34"/>
  <c r="U4225" i="34"/>
  <c r="A4225" i="34"/>
  <c r="Z4229" i="34"/>
  <c r="O4229" i="34"/>
  <c r="W4229" i="34"/>
  <c r="P4229" i="34"/>
  <c r="Q4229" i="34"/>
  <c r="U4229" i="34"/>
  <c r="A4229" i="34"/>
  <c r="Z4233" i="34"/>
  <c r="O4233" i="34"/>
  <c r="W4233" i="34"/>
  <c r="P4233" i="34"/>
  <c r="Q4233" i="34"/>
  <c r="U4233" i="34"/>
  <c r="A4233" i="34"/>
  <c r="Z4237" i="34"/>
  <c r="O4237" i="34"/>
  <c r="W4237" i="34"/>
  <c r="P4237" i="34"/>
  <c r="Q4237" i="34"/>
  <c r="U4237" i="34"/>
  <c r="A4237" i="34"/>
  <c r="Z4241" i="34"/>
  <c r="O4241" i="34"/>
  <c r="W4241" i="34"/>
  <c r="P4241" i="34"/>
  <c r="Q4241" i="34"/>
  <c r="U4241" i="34"/>
  <c r="A4241" i="34"/>
  <c r="Z4245" i="34"/>
  <c r="O4245" i="34"/>
  <c r="W4245" i="34"/>
  <c r="P4245" i="34"/>
  <c r="Q4245" i="34"/>
  <c r="U4245" i="34"/>
  <c r="A4245" i="34"/>
  <c r="Z4249" i="34"/>
  <c r="O4249" i="34"/>
  <c r="W4249" i="34"/>
  <c r="P4249" i="34"/>
  <c r="Q4249" i="34"/>
  <c r="U4249" i="34"/>
  <c r="A4249" i="34"/>
  <c r="Z4253" i="34"/>
  <c r="O4253" i="34"/>
  <c r="W4253" i="34"/>
  <c r="P4253" i="34"/>
  <c r="Q4253" i="34"/>
  <c r="U4253" i="34"/>
  <c r="A4253" i="34"/>
  <c r="Z4337" i="34"/>
  <c r="O4337" i="34"/>
  <c r="W4337" i="34"/>
  <c r="P4337" i="34"/>
  <c r="Q4337" i="34"/>
  <c r="U4337" i="34"/>
  <c r="A4337" i="34"/>
  <c r="P4347" i="34"/>
  <c r="Q4347" i="34"/>
  <c r="U4347" i="34"/>
  <c r="Z4347" i="34"/>
  <c r="O4347" i="34"/>
  <c r="W4347" i="34"/>
  <c r="A4347" i="34"/>
  <c r="P4351" i="34"/>
  <c r="Q4351" i="34"/>
  <c r="U4351" i="34"/>
  <c r="Z4351" i="34"/>
  <c r="O4351" i="34"/>
  <c r="W4351" i="34"/>
  <c r="A4351" i="34"/>
  <c r="P4355" i="34"/>
  <c r="Q4355" i="34"/>
  <c r="U4355" i="34"/>
  <c r="Z4355" i="34"/>
  <c r="O4355" i="34"/>
  <c r="W4355" i="34"/>
  <c r="A4355" i="34"/>
  <c r="O4276" i="34"/>
  <c r="W4276" i="34"/>
  <c r="P4276" i="34"/>
  <c r="Q4276" i="34"/>
  <c r="U4276" i="34"/>
  <c r="Z4276" i="34"/>
  <c r="A4276" i="34"/>
  <c r="O4272" i="34"/>
  <c r="W4272" i="34"/>
  <c r="P4272" i="34"/>
  <c r="Q4272" i="34"/>
  <c r="U4272" i="34"/>
  <c r="Z4272" i="34"/>
  <c r="A4272" i="34"/>
  <c r="O4268" i="34"/>
  <c r="W4268" i="34"/>
  <c r="P4268" i="34"/>
  <c r="Q4268" i="34"/>
  <c r="U4268" i="34"/>
  <c r="Z4268" i="34"/>
  <c r="A4268" i="34"/>
  <c r="P4423" i="34"/>
  <c r="Q4423" i="34"/>
  <c r="U4423" i="34"/>
  <c r="Z4423" i="34"/>
  <c r="O4423" i="34"/>
  <c r="W4423" i="34"/>
  <c r="A4423" i="34"/>
  <c r="P4419" i="34"/>
  <c r="Q4419" i="34"/>
  <c r="U4419" i="34"/>
  <c r="Z4419" i="34"/>
  <c r="O4419" i="34"/>
  <c r="W4419" i="34"/>
  <c r="A4419" i="34"/>
  <c r="P4415" i="34"/>
  <c r="Q4415" i="34"/>
  <c r="U4415" i="34"/>
  <c r="Z4415" i="34"/>
  <c r="O4415" i="34"/>
  <c r="W4415" i="34"/>
  <c r="A4415" i="34"/>
  <c r="Q4410" i="34"/>
  <c r="U4410" i="34"/>
  <c r="Z4410" i="34"/>
  <c r="O4410" i="34"/>
  <c r="W4410" i="34"/>
  <c r="P4410" i="34"/>
  <c r="A4410" i="34"/>
  <c r="Q4406" i="34"/>
  <c r="U4406" i="34"/>
  <c r="Z4406" i="34"/>
  <c r="O4406" i="34"/>
  <c r="W4406" i="34"/>
  <c r="P4406" i="34"/>
  <c r="A4406" i="34"/>
  <c r="Q4402" i="34"/>
  <c r="U4402" i="34"/>
  <c r="Z4402" i="34"/>
  <c r="O4402" i="34"/>
  <c r="W4402" i="34"/>
  <c r="P4402" i="34"/>
  <c r="A4402" i="34"/>
  <c r="Q4398" i="34"/>
  <c r="U4398" i="34"/>
  <c r="Z4398" i="34"/>
  <c r="O4398" i="34"/>
  <c r="W4398" i="34"/>
  <c r="P4398" i="34"/>
  <c r="A4398" i="34"/>
  <c r="Q4366" i="34"/>
  <c r="U4366" i="34"/>
  <c r="Z4366" i="34"/>
  <c r="O4366" i="34"/>
  <c r="W4366" i="34"/>
  <c r="P4366" i="34"/>
  <c r="A4366" i="34"/>
  <c r="Q4362" i="34"/>
  <c r="U4362" i="34"/>
  <c r="Z4362" i="34"/>
  <c r="O4362" i="34"/>
  <c r="W4362" i="34"/>
  <c r="P4362" i="34"/>
  <c r="A4362" i="34"/>
  <c r="Q4266" i="34"/>
  <c r="U4266" i="34"/>
  <c r="Z4266" i="34"/>
  <c r="O4266" i="34"/>
  <c r="W4266" i="34"/>
  <c r="P4266" i="34"/>
  <c r="A4266" i="34"/>
  <c r="Q4262" i="34"/>
  <c r="U4262" i="34"/>
  <c r="Z4262" i="34"/>
  <c r="O4262" i="34"/>
  <c r="W4262" i="34"/>
  <c r="P4262" i="34"/>
  <c r="A4262" i="34"/>
  <c r="Q4258" i="34"/>
  <c r="U4258" i="34"/>
  <c r="Z4258" i="34"/>
  <c r="O4258" i="34"/>
  <c r="W4258" i="34"/>
  <c r="P4258" i="34"/>
  <c r="A4258" i="34"/>
  <c r="Z4217" i="34"/>
  <c r="O4217" i="34"/>
  <c r="W4217" i="34"/>
  <c r="P4217" i="34"/>
  <c r="Q4217" i="34"/>
  <c r="U4217" i="34"/>
  <c r="A4217" i="34"/>
  <c r="O4208" i="34"/>
  <c r="W4208" i="34"/>
  <c r="P4208" i="34"/>
  <c r="Q4208" i="34"/>
  <c r="U4208" i="34"/>
  <c r="Z4208" i="34"/>
  <c r="A4208" i="34"/>
  <c r="O4204" i="34"/>
  <c r="W4204" i="34"/>
  <c r="P4204" i="34"/>
  <c r="Q4204" i="34"/>
  <c r="U4204" i="34"/>
  <c r="Z4204" i="34"/>
  <c r="A4204" i="34"/>
  <c r="O4200" i="34"/>
  <c r="W4200" i="34"/>
  <c r="P4200" i="34"/>
  <c r="Q4200" i="34"/>
  <c r="U4200" i="34"/>
  <c r="Z4200" i="34"/>
  <c r="A4200" i="34"/>
  <c r="Z4193" i="34"/>
  <c r="O4193" i="34"/>
  <c r="W4193" i="34"/>
  <c r="P4193" i="34"/>
  <c r="Q4193" i="34"/>
  <c r="U4193" i="34"/>
  <c r="A4193" i="34"/>
  <c r="O4188" i="34"/>
  <c r="W4188" i="34"/>
  <c r="P4188" i="34"/>
  <c r="Q4188" i="34"/>
  <c r="U4188" i="34"/>
  <c r="Z4188" i="34"/>
  <c r="A4188" i="34"/>
  <c r="O4184" i="34"/>
  <c r="W4184" i="34"/>
  <c r="P4184" i="34"/>
  <c r="Q4184" i="34"/>
  <c r="U4184" i="34"/>
  <c r="Z4184" i="34"/>
  <c r="A4184" i="34"/>
  <c r="P4171" i="34"/>
  <c r="Q4171" i="34"/>
  <c r="U4171" i="34"/>
  <c r="Z4171" i="34"/>
  <c r="O4171" i="34"/>
  <c r="W4171" i="34"/>
  <c r="A4171" i="34"/>
  <c r="Q4494" i="34"/>
  <c r="U4494" i="34"/>
  <c r="Z4494" i="34"/>
  <c r="O4494" i="34"/>
  <c r="W4494" i="34"/>
  <c r="P4494" i="34"/>
  <c r="A4494" i="34"/>
  <c r="Z4489" i="34"/>
  <c r="O4489" i="34"/>
  <c r="W4489" i="34"/>
  <c r="P4489" i="34"/>
  <c r="Q4489" i="34"/>
  <c r="U4489" i="34"/>
  <c r="A4489" i="34"/>
  <c r="Z4485" i="34"/>
  <c r="O4485" i="34"/>
  <c r="W4485" i="34"/>
  <c r="P4485" i="34"/>
  <c r="Q4485" i="34"/>
  <c r="U4485" i="34"/>
  <c r="A4485" i="34"/>
  <c r="O4480" i="34"/>
  <c r="W4480" i="34"/>
  <c r="P4480" i="34"/>
  <c r="Q4480" i="34"/>
  <c r="U4480" i="34"/>
  <c r="Z4480" i="34"/>
  <c r="A4480" i="34"/>
  <c r="O4476" i="34"/>
  <c r="W4476" i="34"/>
  <c r="P4476" i="34"/>
  <c r="Q4476" i="34"/>
  <c r="U4476" i="34"/>
  <c r="Z4476" i="34"/>
  <c r="A4476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960" i="34" l="1"/>
  <c r="B2959" i="34"/>
  <c r="B2958" i="34"/>
  <c r="B2937" i="34"/>
  <c r="B2962" i="34"/>
  <c r="B2961" i="34"/>
  <c r="B2963" i="34"/>
  <c r="B2932" i="34"/>
  <c r="B2931" i="34"/>
  <c r="B2930" i="34"/>
  <c r="B2929" i="34"/>
  <c r="B2934" i="34"/>
  <c r="B2933" i="34"/>
  <c r="B2935" i="34"/>
  <c r="B2895" i="34"/>
  <c r="B2894" i="34"/>
  <c r="B2893" i="34"/>
  <c r="B2927" i="34"/>
  <c r="B2896" i="34"/>
  <c r="B4545" i="34"/>
  <c r="B4134" i="34"/>
  <c r="B2995" i="34"/>
  <c r="Z2894" i="34" l="1"/>
  <c r="O2894" i="34"/>
  <c r="W2894" i="34"/>
  <c r="P2894" i="34"/>
  <c r="Q2894" i="34"/>
  <c r="U2894" i="34"/>
  <c r="A2894" i="34"/>
  <c r="Z2934" i="34"/>
  <c r="O2934" i="34"/>
  <c r="W2934" i="34"/>
  <c r="P2934" i="34"/>
  <c r="Q2934" i="34"/>
  <c r="U2934" i="34"/>
  <c r="A2934" i="34"/>
  <c r="P2932" i="34"/>
  <c r="Q2932" i="34"/>
  <c r="U2932" i="34"/>
  <c r="Z2932" i="34"/>
  <c r="O2932" i="34"/>
  <c r="W2932" i="34"/>
  <c r="A2932" i="34"/>
  <c r="O2937" i="34"/>
  <c r="W2937" i="34"/>
  <c r="P2937" i="34"/>
  <c r="Q2937" i="34"/>
  <c r="U2937" i="34"/>
  <c r="Z2937" i="34"/>
  <c r="A2937" i="34"/>
  <c r="P2896" i="34"/>
  <c r="Q2896" i="34"/>
  <c r="U2896" i="34"/>
  <c r="Z2896" i="34"/>
  <c r="O2896" i="34"/>
  <c r="W2896" i="34"/>
  <c r="A2896" i="34"/>
  <c r="Q2895" i="34"/>
  <c r="U2895" i="34"/>
  <c r="Z2895" i="34"/>
  <c r="O2895" i="34"/>
  <c r="W2895" i="34"/>
  <c r="P2895" i="34"/>
  <c r="A2895" i="34"/>
  <c r="O2929" i="34"/>
  <c r="W2929" i="34"/>
  <c r="P2929" i="34"/>
  <c r="Q2929" i="34"/>
  <c r="U2929" i="34"/>
  <c r="Z2929" i="34"/>
  <c r="A2929" i="34"/>
  <c r="Q2963" i="34"/>
  <c r="U2963" i="34"/>
  <c r="Z2963" i="34"/>
  <c r="O2963" i="34"/>
  <c r="W2963" i="34"/>
  <c r="P2963" i="34"/>
  <c r="A2963" i="34"/>
  <c r="Z2958" i="34"/>
  <c r="O2958" i="34"/>
  <c r="W2958" i="34"/>
  <c r="P2958" i="34"/>
  <c r="Q2958" i="34"/>
  <c r="U2958" i="34"/>
  <c r="A2958" i="34"/>
  <c r="Q2995" i="34"/>
  <c r="U2995" i="34"/>
  <c r="Z2995" i="34"/>
  <c r="O2995" i="34"/>
  <c r="W2995" i="34"/>
  <c r="P2995" i="34"/>
  <c r="A2995" i="34"/>
  <c r="Q2927" i="34"/>
  <c r="U2927" i="34"/>
  <c r="Z2927" i="34"/>
  <c r="O2927" i="34"/>
  <c r="W2927" i="34"/>
  <c r="P2927" i="34"/>
  <c r="A2927" i="34"/>
  <c r="Q2935" i="34"/>
  <c r="U2935" i="34"/>
  <c r="Z2935" i="34"/>
  <c r="O2935" i="34"/>
  <c r="W2935" i="34"/>
  <c r="P2935" i="34"/>
  <c r="A2935" i="34"/>
  <c r="Z2930" i="34"/>
  <c r="O2930" i="34"/>
  <c r="W2930" i="34"/>
  <c r="P2930" i="34"/>
  <c r="Q2930" i="34"/>
  <c r="U2930" i="34"/>
  <c r="A2930" i="34"/>
  <c r="O2961" i="34"/>
  <c r="W2961" i="34"/>
  <c r="P2961" i="34"/>
  <c r="Q2961" i="34"/>
  <c r="U2961" i="34"/>
  <c r="Z2961" i="34"/>
  <c r="A2961" i="34"/>
  <c r="Q2959" i="34"/>
  <c r="U2959" i="34"/>
  <c r="Z2959" i="34"/>
  <c r="O2959" i="34"/>
  <c r="W2959" i="34"/>
  <c r="P2959" i="34"/>
  <c r="A2959" i="34"/>
  <c r="Z4545" i="34"/>
  <c r="O4545" i="34"/>
  <c r="W4545" i="34"/>
  <c r="P4545" i="34"/>
  <c r="Q4545" i="34"/>
  <c r="U4545" i="34"/>
  <c r="A4545" i="34"/>
  <c r="O4134" i="34"/>
  <c r="W4134" i="34"/>
  <c r="Q4134" i="34"/>
  <c r="U4134" i="34"/>
  <c r="Z4134" i="34"/>
  <c r="P4134" i="34"/>
  <c r="A4134" i="34"/>
  <c r="O2893" i="34"/>
  <c r="W2893" i="34"/>
  <c r="P2893" i="34"/>
  <c r="Q2893" i="34"/>
  <c r="U2893" i="34"/>
  <c r="Z2893" i="34"/>
  <c r="A2893" i="34"/>
  <c r="O2933" i="34"/>
  <c r="W2933" i="34"/>
  <c r="P2933" i="34"/>
  <c r="Q2933" i="34"/>
  <c r="U2933" i="34"/>
  <c r="Z2933" i="34"/>
  <c r="A2933" i="34"/>
  <c r="Q2931" i="34"/>
  <c r="U2931" i="34"/>
  <c r="Z2931" i="34"/>
  <c r="O2931" i="34"/>
  <c r="W2931" i="34"/>
  <c r="P2931" i="34"/>
  <c r="A2931" i="34"/>
  <c r="Z2962" i="34"/>
  <c r="O2962" i="34"/>
  <c r="W2962" i="34"/>
  <c r="P2962" i="34"/>
  <c r="Q2962" i="34"/>
  <c r="U2962" i="34"/>
  <c r="A2962" i="34"/>
  <c r="P2960" i="34"/>
  <c r="Q2960" i="34"/>
  <c r="U2960" i="34"/>
  <c r="Z2960" i="34"/>
  <c r="O2960" i="34"/>
  <c r="W2960" i="34"/>
  <c r="A2960" i="34"/>
  <c r="B621" i="34"/>
  <c r="B615" i="34"/>
  <c r="B614" i="34"/>
  <c r="B613" i="34"/>
  <c r="B612" i="34"/>
  <c r="B611" i="34"/>
  <c r="B590" i="34"/>
  <c r="B589" i="34"/>
  <c r="B588" i="34"/>
  <c r="B587" i="34"/>
  <c r="B586" i="34"/>
  <c r="B525" i="34"/>
  <c r="B524" i="34"/>
  <c r="B523" i="34"/>
  <c r="B727" i="34"/>
  <c r="B726" i="34"/>
  <c r="B725" i="34"/>
  <c r="B724" i="34"/>
  <c r="B723" i="34"/>
  <c r="B707" i="34"/>
  <c r="B689" i="34"/>
  <c r="B688" i="34"/>
  <c r="B687" i="34"/>
  <c r="B686" i="34"/>
  <c r="B685" i="34"/>
  <c r="B684" i="34"/>
  <c r="B683" i="34"/>
  <c r="B655" i="34"/>
  <c r="B654" i="34"/>
  <c r="B653" i="34"/>
  <c r="B652" i="34"/>
  <c r="B651" i="34"/>
  <c r="B650" i="34"/>
  <c r="B620" i="34"/>
  <c r="B619" i="34"/>
  <c r="B618" i="34"/>
  <c r="B562" i="34"/>
  <c r="B532" i="34"/>
  <c r="B531" i="34"/>
  <c r="B530" i="34"/>
  <c r="B529" i="34"/>
  <c r="B541" i="34"/>
  <c r="B540" i="34"/>
  <c r="B442" i="34"/>
  <c r="B44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68" i="34"/>
  <c r="B2767" i="34"/>
  <c r="B2766" i="34"/>
  <c r="B2765" i="34"/>
  <c r="B2764" i="34"/>
  <c r="B2763" i="34"/>
  <c r="B2762" i="34"/>
  <c r="B2761" i="34"/>
  <c r="B3810" i="34"/>
  <c r="B3809" i="34"/>
  <c r="B3808" i="34"/>
  <c r="B3807" i="34"/>
  <c r="B3806" i="34"/>
  <c r="B3805" i="34"/>
  <c r="B3804" i="34"/>
  <c r="B3803" i="34"/>
  <c r="B3778" i="34"/>
  <c r="B3777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14" i="34"/>
  <c r="B642" i="34"/>
  <c r="B2898" i="34"/>
  <c r="B2897" i="34"/>
  <c r="B2823" i="34"/>
  <c r="B2822" i="34"/>
  <c r="B2821" i="34"/>
  <c r="B2820" i="34"/>
  <c r="B2819" i="34"/>
  <c r="B2818" i="34"/>
  <c r="B2817" i="34"/>
  <c r="B2816" i="34"/>
  <c r="B2846" i="34"/>
  <c r="B2845" i="34"/>
  <c r="B2844" i="34"/>
  <c r="B2843" i="34"/>
  <c r="B2842" i="34"/>
  <c r="B2841" i="34"/>
  <c r="B2840" i="34"/>
  <c r="B2839" i="34"/>
  <c r="B2838" i="34"/>
  <c r="B2837" i="34"/>
  <c r="B2813" i="34"/>
  <c r="B2812" i="34"/>
  <c r="B2811" i="34"/>
  <c r="B2810" i="34"/>
  <c r="B2809" i="34"/>
  <c r="B2808" i="34"/>
  <c r="B2807" i="34"/>
  <c r="B2806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805" i="34"/>
  <c r="B2804" i="34"/>
  <c r="B641" i="34"/>
  <c r="B640" i="34"/>
  <c r="B2787" i="34"/>
  <c r="B2786" i="34"/>
  <c r="B2785" i="34"/>
  <c r="B636" i="34"/>
  <c r="B635" i="34"/>
  <c r="B2985" i="34"/>
  <c r="B2984" i="34"/>
  <c r="B2983" i="34"/>
  <c r="B2966" i="34"/>
  <c r="B2965" i="34"/>
  <c r="B2964" i="34"/>
  <c r="B2936" i="34"/>
  <c r="B2928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999" i="34"/>
  <c r="B2998" i="34"/>
  <c r="B2997" i="34"/>
  <c r="B2993" i="34"/>
  <c r="B2992" i="34"/>
  <c r="B2991" i="34"/>
  <c r="B2990" i="34"/>
  <c r="B2881" i="34"/>
  <c r="B2880" i="34"/>
  <c r="B2879" i="34"/>
  <c r="B2878" i="34"/>
  <c r="B2877" i="34"/>
  <c r="B2875" i="34"/>
  <c r="B2873" i="34"/>
  <c r="B2872" i="34"/>
  <c r="B2871" i="34"/>
  <c r="B2803" i="34"/>
  <c r="B648" i="34"/>
  <c r="B647" i="34"/>
  <c r="B646" i="34"/>
  <c r="B645" i="34"/>
  <c r="B644" i="34"/>
  <c r="B639" i="34"/>
  <c r="B638" i="34"/>
  <c r="B637" i="34"/>
  <c r="B4546" i="34"/>
  <c r="B4544" i="34"/>
  <c r="B4135" i="34"/>
  <c r="B4133" i="34"/>
  <c r="B2996" i="34"/>
  <c r="B2994" i="34"/>
  <c r="B632" i="34"/>
  <c r="B631" i="34"/>
  <c r="B3879" i="34"/>
  <c r="B3878" i="34"/>
  <c r="B3877" i="34"/>
  <c r="B3876" i="34"/>
  <c r="B3875" i="34"/>
  <c r="B3874" i="34"/>
  <c r="B3873" i="34"/>
  <c r="B3872" i="34"/>
  <c r="B3871" i="34"/>
  <c r="B3870" i="34"/>
  <c r="B3867" i="34"/>
  <c r="B3866" i="34"/>
  <c r="B4147" i="34"/>
  <c r="B4146" i="34"/>
  <c r="B4145" i="34"/>
  <c r="B4144" i="34"/>
  <c r="B4143" i="34"/>
  <c r="B4142" i="34"/>
  <c r="B4141" i="34"/>
  <c r="B4140" i="34"/>
  <c r="B4139" i="34"/>
  <c r="B4138" i="34"/>
  <c r="B4137" i="34"/>
  <c r="B4136" i="34"/>
  <c r="B4132" i="34"/>
  <c r="B4131" i="34"/>
  <c r="B4130" i="34"/>
  <c r="B4129" i="34"/>
  <c r="B4128" i="34"/>
  <c r="B4127" i="34"/>
  <c r="B4121" i="34"/>
  <c r="B4120" i="34"/>
  <c r="B4119" i="34"/>
  <c r="B4118" i="34"/>
  <c r="B4117" i="34"/>
  <c r="B4116" i="34"/>
  <c r="B4115" i="34"/>
  <c r="B4114" i="34"/>
  <c r="B4113" i="34"/>
  <c r="B4090" i="34"/>
  <c r="B4089" i="34"/>
  <c r="B4088" i="34"/>
  <c r="B4087" i="34"/>
  <c r="B4085" i="34"/>
  <c r="B4083" i="34"/>
  <c r="B4082" i="34"/>
  <c r="B4081" i="34"/>
  <c r="B3955" i="34"/>
  <c r="B3927" i="34"/>
  <c r="B3926" i="34"/>
  <c r="B3925" i="34"/>
  <c r="B3016" i="34"/>
  <c r="B3015" i="34"/>
  <c r="B3001" i="34"/>
  <c r="B2989" i="34"/>
  <c r="B2988" i="34"/>
  <c r="B2982" i="34"/>
  <c r="B2981" i="34"/>
  <c r="B2980" i="34"/>
  <c r="B2979" i="34"/>
  <c r="B2978" i="34"/>
  <c r="B2977" i="34"/>
  <c r="B2976" i="34"/>
  <c r="B2975" i="34"/>
  <c r="B2957" i="34"/>
  <c r="B2956" i="34"/>
  <c r="B2955" i="34"/>
  <c r="B2954" i="34"/>
  <c r="B2953" i="34"/>
  <c r="B2952" i="34"/>
  <c r="B2951" i="34"/>
  <c r="B2950" i="34"/>
  <c r="B2949" i="34"/>
  <c r="B2948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15" i="34"/>
  <c r="B643" i="34"/>
  <c r="B2987" i="34"/>
  <c r="B2986" i="34"/>
  <c r="B2974" i="34"/>
  <c r="B2973" i="34"/>
  <c r="B2972" i="34"/>
  <c r="B2971" i="34"/>
  <c r="B2970" i="34"/>
  <c r="B2969" i="34"/>
  <c r="B2968" i="34"/>
  <c r="B2967" i="34"/>
  <c r="B2947" i="34"/>
  <c r="B2946" i="34"/>
  <c r="B2945" i="34"/>
  <c r="B2944" i="34"/>
  <c r="B2943" i="34"/>
  <c r="B2942" i="34"/>
  <c r="B2941" i="34"/>
  <c r="B2940" i="34"/>
  <c r="B2939" i="34"/>
  <c r="B2938" i="34"/>
  <c r="B2912" i="34"/>
  <c r="B2911" i="34"/>
  <c r="B2910" i="34"/>
  <c r="B3954" i="34"/>
  <c r="B3953" i="34"/>
  <c r="B3952" i="34"/>
  <c r="B3951" i="34"/>
  <c r="B3950" i="34"/>
  <c r="B3949" i="34"/>
  <c r="B3948" i="34"/>
  <c r="B3947" i="34"/>
  <c r="B3946" i="34"/>
  <c r="B3945" i="34"/>
  <c r="B3944" i="34"/>
  <c r="B3943" i="34"/>
  <c r="B3942" i="34"/>
  <c r="B3941" i="34"/>
  <c r="B3940" i="34"/>
  <c r="B3939" i="34"/>
  <c r="B3938" i="34"/>
  <c r="B3937" i="34"/>
  <c r="B3936" i="34"/>
  <c r="B3935" i="34"/>
  <c r="B3934" i="34"/>
  <c r="B3933" i="34"/>
  <c r="B3932" i="34"/>
  <c r="B3931" i="34"/>
  <c r="B3930" i="34"/>
  <c r="B3929" i="34"/>
  <c r="B3928" i="34"/>
  <c r="B3865" i="34"/>
  <c r="B3864" i="34"/>
  <c r="B3863" i="34"/>
  <c r="B3862" i="34"/>
  <c r="B3861" i="34"/>
  <c r="B3860" i="34"/>
  <c r="B3859" i="34"/>
  <c r="B3858" i="34"/>
  <c r="B3857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2" i="34"/>
  <c r="B3011" i="34"/>
  <c r="B3010" i="34"/>
  <c r="B3009" i="34"/>
  <c r="B3008" i="34"/>
  <c r="B3007" i="34"/>
  <c r="B3006" i="34"/>
  <c r="B4154" i="34"/>
  <c r="B4153" i="34"/>
  <c r="B4152" i="34"/>
  <c r="B4151" i="34"/>
  <c r="B4150" i="34"/>
  <c r="B4149" i="34"/>
  <c r="B4148" i="34"/>
  <c r="B4098" i="34"/>
  <c r="B4097" i="34"/>
  <c r="B4096" i="34"/>
  <c r="B4095" i="34"/>
  <c r="B4094" i="34"/>
  <c r="B4093" i="34"/>
  <c r="B4092" i="34"/>
  <c r="B4091" i="34"/>
  <c r="B3003" i="34"/>
  <c r="B30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83" i="34"/>
  <c r="B3982" i="34"/>
  <c r="B3981" i="34"/>
  <c r="B3980" i="34"/>
  <c r="B3979" i="34"/>
  <c r="B3978" i="34"/>
  <c r="B3977" i="34"/>
  <c r="B3976" i="34"/>
  <c r="B3975" i="34"/>
  <c r="B3974" i="34"/>
  <c r="B3973" i="34"/>
  <c r="B3972" i="34"/>
  <c r="B3971" i="34"/>
  <c r="B3970" i="34"/>
  <c r="B3969" i="34"/>
  <c r="B3968" i="34"/>
  <c r="B3967" i="34"/>
  <c r="B3966" i="34"/>
  <c r="B3965" i="34"/>
  <c r="B3964" i="34"/>
  <c r="B3963" i="34"/>
  <c r="B3962" i="34"/>
  <c r="B3961" i="34"/>
  <c r="B3960" i="34"/>
  <c r="B3959" i="34"/>
  <c r="B3958" i="34"/>
  <c r="B3957" i="34"/>
  <c r="B3956" i="34"/>
  <c r="B3887" i="34"/>
  <c r="B3886" i="34"/>
  <c r="B3885" i="34"/>
  <c r="B3883" i="34"/>
  <c r="B3882" i="34"/>
  <c r="B3881" i="34"/>
  <c r="B3880" i="34"/>
  <c r="Z3883" i="34" l="1"/>
  <c r="O3883" i="34"/>
  <c r="W3883" i="34"/>
  <c r="P3883" i="34"/>
  <c r="Q3883" i="34"/>
  <c r="U3883" i="34"/>
  <c r="A3883" i="34"/>
  <c r="Q3956" i="34"/>
  <c r="U3956" i="34"/>
  <c r="Z3956" i="34"/>
  <c r="O3956" i="34"/>
  <c r="W3956" i="34"/>
  <c r="P3956" i="34"/>
  <c r="A3956" i="34"/>
  <c r="Q3960" i="34"/>
  <c r="U3960" i="34"/>
  <c r="Z3960" i="34"/>
  <c r="O3960" i="34"/>
  <c r="W3960" i="34"/>
  <c r="P3960" i="34"/>
  <c r="A3960" i="34"/>
  <c r="Q3964" i="34"/>
  <c r="U3964" i="34"/>
  <c r="Z3964" i="34"/>
  <c r="O3964" i="34"/>
  <c r="W3964" i="34"/>
  <c r="P3964" i="34"/>
  <c r="A3964" i="34"/>
  <c r="Q3968" i="34"/>
  <c r="U3968" i="34"/>
  <c r="Z3968" i="34"/>
  <c r="O3968" i="34"/>
  <c r="W3968" i="34"/>
  <c r="P3968" i="34"/>
  <c r="A3968" i="34"/>
  <c r="Q3972" i="34"/>
  <c r="U3972" i="34"/>
  <c r="Z3972" i="34"/>
  <c r="O3972" i="34"/>
  <c r="W3972" i="34"/>
  <c r="P3972" i="34"/>
  <c r="A3972" i="34"/>
  <c r="Q3976" i="34"/>
  <c r="U3976" i="34"/>
  <c r="Z3976" i="34"/>
  <c r="O3976" i="34"/>
  <c r="W3976" i="34"/>
  <c r="P3976" i="34"/>
  <c r="A3976" i="34"/>
  <c r="Q3980" i="34"/>
  <c r="U3980" i="34"/>
  <c r="Z3980" i="34"/>
  <c r="O3980" i="34"/>
  <c r="W3980" i="34"/>
  <c r="P3980" i="34"/>
  <c r="A3980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Q240" i="34"/>
  <c r="U240" i="34"/>
  <c r="R240" i="34"/>
  <c r="Z240" i="34"/>
  <c r="O240" i="34"/>
  <c r="S240" i="34"/>
  <c r="W240" i="34"/>
  <c r="P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Q3003" i="34"/>
  <c r="U3003" i="34"/>
  <c r="Z3003" i="34"/>
  <c r="O3003" i="34"/>
  <c r="W3003" i="34"/>
  <c r="P3003" i="34"/>
  <c r="A3003" i="34"/>
  <c r="O4094" i="34"/>
  <c r="W4094" i="34"/>
  <c r="P4094" i="34"/>
  <c r="Q4094" i="34"/>
  <c r="U4094" i="34"/>
  <c r="Z4094" i="34"/>
  <c r="A4094" i="34"/>
  <c r="O4098" i="34"/>
  <c r="W4098" i="34"/>
  <c r="P4098" i="34"/>
  <c r="Q4098" i="34"/>
  <c r="U4098" i="34"/>
  <c r="Z4098" i="34"/>
  <c r="A4098" i="34"/>
  <c r="P4151" i="34"/>
  <c r="Q4151" i="34"/>
  <c r="U4151" i="34"/>
  <c r="Z4151" i="34"/>
  <c r="O4151" i="34"/>
  <c r="W4151" i="34"/>
  <c r="A4151" i="34"/>
  <c r="Z3006" i="34"/>
  <c r="O3006" i="34"/>
  <c r="W3006" i="34"/>
  <c r="P3006" i="34"/>
  <c r="Q3006" i="34"/>
  <c r="U3006" i="34"/>
  <c r="A3006" i="34"/>
  <c r="Z3010" i="34"/>
  <c r="O3010" i="34"/>
  <c r="W3010" i="34"/>
  <c r="P3010" i="34"/>
  <c r="Q3010" i="34"/>
  <c r="U3010" i="34"/>
  <c r="A3010" i="34"/>
  <c r="Z3018" i="34"/>
  <c r="O3018" i="34"/>
  <c r="W3018" i="34"/>
  <c r="P3018" i="34"/>
  <c r="Q3018" i="34"/>
  <c r="U3018" i="34"/>
  <c r="A3018" i="34"/>
  <c r="Z3022" i="34"/>
  <c r="O3022" i="34"/>
  <c r="W3022" i="34"/>
  <c r="P3022" i="34"/>
  <c r="Q3022" i="34"/>
  <c r="U3022" i="34"/>
  <c r="A3022" i="34"/>
  <c r="Z3026" i="34"/>
  <c r="O3026" i="34"/>
  <c r="W3026" i="34"/>
  <c r="P3026" i="34"/>
  <c r="Q3026" i="34"/>
  <c r="U3026" i="34"/>
  <c r="A3026" i="34"/>
  <c r="P3857" i="34"/>
  <c r="Q3857" i="34"/>
  <c r="U3857" i="34"/>
  <c r="Z3857" i="34"/>
  <c r="O3857" i="34"/>
  <c r="W3857" i="34"/>
  <c r="A3857" i="34"/>
  <c r="P3861" i="34"/>
  <c r="Q3861" i="34"/>
  <c r="U3861" i="34"/>
  <c r="Z3861" i="34"/>
  <c r="O3861" i="34"/>
  <c r="W3861" i="34"/>
  <c r="A3861" i="34"/>
  <c r="P3865" i="34"/>
  <c r="Q3865" i="34"/>
  <c r="U3865" i="34"/>
  <c r="Z3865" i="34"/>
  <c r="O3865" i="34"/>
  <c r="W3865" i="34"/>
  <c r="A3865" i="34"/>
  <c r="Z3931" i="34"/>
  <c r="O3931" i="34"/>
  <c r="W3931" i="34"/>
  <c r="P3931" i="34"/>
  <c r="Q3931" i="34"/>
  <c r="U3931" i="34"/>
  <c r="A3931" i="34"/>
  <c r="Z3935" i="34"/>
  <c r="O3935" i="34"/>
  <c r="W3935" i="34"/>
  <c r="P3935" i="34"/>
  <c r="Q3935" i="34"/>
  <c r="U3935" i="34"/>
  <c r="A3935" i="34"/>
  <c r="Z3939" i="34"/>
  <c r="O3939" i="34"/>
  <c r="W3939" i="34"/>
  <c r="P3939" i="34"/>
  <c r="Q3939" i="34"/>
  <c r="U3939" i="34"/>
  <c r="A3939" i="34"/>
  <c r="Z3943" i="34"/>
  <c r="O3943" i="34"/>
  <c r="W3943" i="34"/>
  <c r="P3943" i="34"/>
  <c r="Q3943" i="34"/>
  <c r="U3943" i="34"/>
  <c r="A3943" i="34"/>
  <c r="Z3947" i="34"/>
  <c r="O3947" i="34"/>
  <c r="W3947" i="34"/>
  <c r="P3947" i="34"/>
  <c r="Q3947" i="34"/>
  <c r="U3947" i="34"/>
  <c r="A3947" i="34"/>
  <c r="Z3951" i="34"/>
  <c r="O3951" i="34"/>
  <c r="W3951" i="34"/>
  <c r="P3951" i="34"/>
  <c r="Q3951" i="34"/>
  <c r="U3951" i="34"/>
  <c r="A3951" i="34"/>
  <c r="Z2910" i="34"/>
  <c r="O2910" i="34"/>
  <c r="W2910" i="34"/>
  <c r="P2910" i="34"/>
  <c r="Q2910" i="34"/>
  <c r="U2910" i="34"/>
  <c r="A2910" i="34"/>
  <c r="Q2939" i="34"/>
  <c r="U2939" i="34"/>
  <c r="Z2939" i="34"/>
  <c r="O2939" i="34"/>
  <c r="W2939" i="34"/>
  <c r="P2939" i="34"/>
  <c r="A2939" i="34"/>
  <c r="Q2943" i="34"/>
  <c r="U2943" i="34"/>
  <c r="Z2943" i="34"/>
  <c r="O2943" i="34"/>
  <c r="W2943" i="34"/>
  <c r="P2943" i="34"/>
  <c r="A2943" i="34"/>
  <c r="Q2947" i="34"/>
  <c r="U2947" i="34"/>
  <c r="Z2947" i="34"/>
  <c r="O2947" i="34"/>
  <c r="W2947" i="34"/>
  <c r="P2947" i="34"/>
  <c r="A2947" i="34"/>
  <c r="Z2970" i="34"/>
  <c r="O2970" i="34"/>
  <c r="W2970" i="34"/>
  <c r="P2970" i="34"/>
  <c r="Q2970" i="34"/>
  <c r="U2970" i="34"/>
  <c r="A2970" i="34"/>
  <c r="Z2974" i="34"/>
  <c r="O2974" i="34"/>
  <c r="W2974" i="34"/>
  <c r="P2974" i="34"/>
  <c r="Q2974" i="34"/>
  <c r="U2974" i="34"/>
  <c r="A2974" i="34"/>
  <c r="Q2815" i="34"/>
  <c r="U2815" i="34"/>
  <c r="Z2815" i="34"/>
  <c r="O2815" i="34"/>
  <c r="W2815" i="34"/>
  <c r="P2815" i="34"/>
  <c r="A2815" i="34"/>
  <c r="Z2862" i="34"/>
  <c r="O2862" i="34"/>
  <c r="W2862" i="34"/>
  <c r="P2862" i="34"/>
  <c r="Q2862" i="34"/>
  <c r="U2862" i="34"/>
  <c r="A2862" i="34"/>
  <c r="Z2866" i="34"/>
  <c r="O2866" i="34"/>
  <c r="W2866" i="34"/>
  <c r="P2866" i="34"/>
  <c r="Q2866" i="34"/>
  <c r="U2866" i="34"/>
  <c r="A2866" i="34"/>
  <c r="Z2870" i="34"/>
  <c r="O2870" i="34"/>
  <c r="W2870" i="34"/>
  <c r="P2870" i="34"/>
  <c r="Q2870" i="34"/>
  <c r="U2870" i="34"/>
  <c r="A2870" i="34"/>
  <c r="P2916" i="34"/>
  <c r="Q2916" i="34"/>
  <c r="U2916" i="34"/>
  <c r="Z2916" i="34"/>
  <c r="O2916" i="34"/>
  <c r="W2916" i="34"/>
  <c r="A2916" i="34"/>
  <c r="P2920" i="34"/>
  <c r="Q2920" i="34"/>
  <c r="U2920" i="34"/>
  <c r="Z2920" i="34"/>
  <c r="O2920" i="34"/>
  <c r="W2920" i="34"/>
  <c r="A2920" i="34"/>
  <c r="P2924" i="34"/>
  <c r="Q2924" i="34"/>
  <c r="U2924" i="34"/>
  <c r="Z2924" i="34"/>
  <c r="O2924" i="34"/>
  <c r="W2924" i="34"/>
  <c r="A2924" i="34"/>
  <c r="O2949" i="34"/>
  <c r="W2949" i="34"/>
  <c r="P2949" i="34"/>
  <c r="Q2949" i="34"/>
  <c r="U2949" i="34"/>
  <c r="Z2949" i="34"/>
  <c r="A2949" i="34"/>
  <c r="O2953" i="34"/>
  <c r="W2953" i="34"/>
  <c r="P2953" i="34"/>
  <c r="Q2953" i="34"/>
  <c r="U2953" i="34"/>
  <c r="Z2953" i="34"/>
  <c r="A2953" i="34"/>
  <c r="O2957" i="34"/>
  <c r="W2957" i="34"/>
  <c r="P2957" i="34"/>
  <c r="Q2957" i="34"/>
  <c r="U2957" i="34"/>
  <c r="Z2957" i="34"/>
  <c r="A2957" i="34"/>
  <c r="Z2978" i="34"/>
  <c r="O2978" i="34"/>
  <c r="W2978" i="34"/>
  <c r="P2978" i="34"/>
  <c r="Q2978" i="34"/>
  <c r="U2978" i="34"/>
  <c r="A2978" i="34"/>
  <c r="Z2982" i="34"/>
  <c r="O2982" i="34"/>
  <c r="W2982" i="34"/>
  <c r="P2982" i="34"/>
  <c r="Q2982" i="34"/>
  <c r="U2982" i="34"/>
  <c r="A2982" i="34"/>
  <c r="Q3015" i="34"/>
  <c r="U3015" i="34"/>
  <c r="Z3015" i="34"/>
  <c r="O3015" i="34"/>
  <c r="W3015" i="34"/>
  <c r="P3015" i="34"/>
  <c r="A3015" i="34"/>
  <c r="Z3927" i="34"/>
  <c r="O3927" i="34"/>
  <c r="W3927" i="34"/>
  <c r="P3927" i="34"/>
  <c r="Q3927" i="34"/>
  <c r="U3927" i="34"/>
  <c r="A3927" i="34"/>
  <c r="Z4083" i="34"/>
  <c r="O4083" i="34"/>
  <c r="W4083" i="34"/>
  <c r="P4083" i="34"/>
  <c r="Q4083" i="34"/>
  <c r="U4083" i="34"/>
  <c r="A4083" i="34"/>
  <c r="P4089" i="34"/>
  <c r="Q4089" i="34"/>
  <c r="U4089" i="34"/>
  <c r="Z4089" i="34"/>
  <c r="O4089" i="34"/>
  <c r="W4089" i="34"/>
  <c r="A4089" i="34"/>
  <c r="Z4115" i="34"/>
  <c r="O4115" i="34"/>
  <c r="W4115" i="34"/>
  <c r="P4115" i="34"/>
  <c r="Q4115" i="34"/>
  <c r="U4115" i="34"/>
  <c r="A4115" i="34"/>
  <c r="Z4119" i="34"/>
  <c r="O4119" i="34"/>
  <c r="P4119" i="34"/>
  <c r="Q4119" i="34"/>
  <c r="U4119" i="34"/>
  <c r="W4119" i="34"/>
  <c r="A4119" i="34"/>
  <c r="Q4128" i="34"/>
  <c r="U4128" i="34"/>
  <c r="O4128" i="34"/>
  <c r="W4128" i="34"/>
  <c r="P4128" i="34"/>
  <c r="Z4128" i="34"/>
  <c r="A4128" i="34"/>
  <c r="Q4132" i="34"/>
  <c r="U4132" i="34"/>
  <c r="O4132" i="34"/>
  <c r="W4132" i="34"/>
  <c r="P4132" i="34"/>
  <c r="Z4132" i="34"/>
  <c r="A4132" i="34"/>
  <c r="Q4139" i="34"/>
  <c r="U4139" i="34"/>
  <c r="O4139" i="34"/>
  <c r="P4139" i="34"/>
  <c r="Z4139" i="34"/>
  <c r="W4139" i="34"/>
  <c r="A4139" i="34"/>
  <c r="P4143" i="34"/>
  <c r="Q4143" i="34"/>
  <c r="U4143" i="34"/>
  <c r="Z4143" i="34"/>
  <c r="O4143" i="34"/>
  <c r="W4143" i="34"/>
  <c r="A4143" i="34"/>
  <c r="P4147" i="34"/>
  <c r="Q4147" i="34"/>
  <c r="U4147" i="34"/>
  <c r="Z4147" i="34"/>
  <c r="O4147" i="34"/>
  <c r="W4147" i="34"/>
  <c r="A4147" i="34"/>
  <c r="Z3871" i="34"/>
  <c r="O3871" i="34"/>
  <c r="W3871" i="34"/>
  <c r="P3871" i="34"/>
  <c r="Q3871" i="34"/>
  <c r="U3871" i="34"/>
  <c r="A3871" i="34"/>
  <c r="Z3875" i="34"/>
  <c r="O3875" i="34"/>
  <c r="W3875" i="34"/>
  <c r="P3875" i="34"/>
  <c r="Q3875" i="34"/>
  <c r="U3875" i="34"/>
  <c r="A3875" i="34"/>
  <c r="Z3879" i="34"/>
  <c r="O3879" i="34"/>
  <c r="W3879" i="34"/>
  <c r="P3879" i="34"/>
  <c r="Q3879" i="34"/>
  <c r="U3879" i="34"/>
  <c r="A3879" i="34"/>
  <c r="P2996" i="34"/>
  <c r="Q2996" i="34"/>
  <c r="U2996" i="34"/>
  <c r="Z2996" i="34"/>
  <c r="O2996" i="34"/>
  <c r="W2996" i="34"/>
  <c r="A2996" i="34"/>
  <c r="Q4546" i="34"/>
  <c r="U4546" i="34"/>
  <c r="Z4546" i="34"/>
  <c r="O4546" i="34"/>
  <c r="W4546" i="34"/>
  <c r="P4546" i="34"/>
  <c r="A454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O2873" i="34"/>
  <c r="W2873" i="34"/>
  <c r="P2873" i="34"/>
  <c r="Q2873" i="34"/>
  <c r="U2873" i="34"/>
  <c r="Z2873" i="34"/>
  <c r="A2873" i="34"/>
  <c r="Q2879" i="34"/>
  <c r="U2879" i="34"/>
  <c r="Z2879" i="34"/>
  <c r="O2879" i="34"/>
  <c r="W2879" i="34"/>
  <c r="P2879" i="34"/>
  <c r="A2879" i="34"/>
  <c r="Q2991" i="34"/>
  <c r="U2991" i="34"/>
  <c r="Z2991" i="34"/>
  <c r="O2991" i="34"/>
  <c r="W2991" i="34"/>
  <c r="P2991" i="34"/>
  <c r="A2991" i="34"/>
  <c r="Z2998" i="34"/>
  <c r="O2998" i="34"/>
  <c r="W2998" i="34"/>
  <c r="P2998" i="34"/>
  <c r="Q2998" i="34"/>
  <c r="U2998" i="34"/>
  <c r="A2998" i="34"/>
  <c r="Z2826" i="34"/>
  <c r="O2826" i="34"/>
  <c r="W2826" i="34"/>
  <c r="P2826" i="34"/>
  <c r="Q2826" i="34"/>
  <c r="U2826" i="34"/>
  <c r="A2826" i="34"/>
  <c r="Z2830" i="34"/>
  <c r="O2830" i="34"/>
  <c r="W2830" i="34"/>
  <c r="P2830" i="34"/>
  <c r="Q2830" i="34"/>
  <c r="U2830" i="34"/>
  <c r="A2830" i="34"/>
  <c r="Z2834" i="34"/>
  <c r="O2834" i="34"/>
  <c r="W2834" i="34"/>
  <c r="P2834" i="34"/>
  <c r="Q2834" i="34"/>
  <c r="U2834" i="34"/>
  <c r="A2834" i="34"/>
  <c r="Q2883" i="34"/>
  <c r="U2883" i="34"/>
  <c r="Z2883" i="34"/>
  <c r="O2883" i="34"/>
  <c r="W2883" i="34"/>
  <c r="P2883" i="34"/>
  <c r="A2883" i="34"/>
  <c r="Q2887" i="34"/>
  <c r="U2887" i="34"/>
  <c r="Z2887" i="34"/>
  <c r="O2887" i="34"/>
  <c r="W2887" i="34"/>
  <c r="P2887" i="34"/>
  <c r="A2887" i="34"/>
  <c r="Q2891" i="34"/>
  <c r="U2891" i="34"/>
  <c r="Z2891" i="34"/>
  <c r="O2891" i="34"/>
  <c r="W2891" i="34"/>
  <c r="P2891" i="34"/>
  <c r="A2891" i="34"/>
  <c r="P2964" i="34"/>
  <c r="Q2964" i="34"/>
  <c r="U2964" i="34"/>
  <c r="Z2964" i="34"/>
  <c r="O2964" i="34"/>
  <c r="W2964" i="34"/>
  <c r="A2964" i="34"/>
  <c r="P2984" i="34"/>
  <c r="Q2984" i="34"/>
  <c r="U2984" i="34"/>
  <c r="Z2984" i="34"/>
  <c r="O2984" i="34"/>
  <c r="W2984" i="34"/>
  <c r="A2984" i="34"/>
  <c r="O2785" i="34"/>
  <c r="W2785" i="34"/>
  <c r="P2785" i="34"/>
  <c r="Q2785" i="34"/>
  <c r="U2785" i="34"/>
  <c r="Z2785" i="34"/>
  <c r="A2785" i="34"/>
  <c r="P641" i="34"/>
  <c r="Q641" i="34"/>
  <c r="U641" i="34"/>
  <c r="Z641" i="34"/>
  <c r="O641" i="34"/>
  <c r="W641" i="34"/>
  <c r="A641" i="34"/>
  <c r="O2789" i="34"/>
  <c r="W2789" i="34"/>
  <c r="P2789" i="34"/>
  <c r="Q2789" i="34"/>
  <c r="U2789" i="34"/>
  <c r="Z2789" i="34"/>
  <c r="A2789" i="34"/>
  <c r="O2793" i="34"/>
  <c r="W2793" i="34"/>
  <c r="P2793" i="34"/>
  <c r="Q2793" i="34"/>
  <c r="U2793" i="34"/>
  <c r="Z2793" i="34"/>
  <c r="A2793" i="34"/>
  <c r="O2797" i="34"/>
  <c r="W2797" i="34"/>
  <c r="P2797" i="34"/>
  <c r="Q2797" i="34"/>
  <c r="U2797" i="34"/>
  <c r="Z2797" i="34"/>
  <c r="A2797" i="34"/>
  <c r="O2801" i="34"/>
  <c r="W2801" i="34"/>
  <c r="P2801" i="34"/>
  <c r="Q2801" i="34"/>
  <c r="U2801" i="34"/>
  <c r="Z2801" i="34"/>
  <c r="A2801" i="34"/>
  <c r="P2808" i="34"/>
  <c r="Q2808" i="34"/>
  <c r="U2808" i="34"/>
  <c r="Z2808" i="34"/>
  <c r="O2808" i="34"/>
  <c r="W2808" i="34"/>
  <c r="A2808" i="34"/>
  <c r="P2812" i="34"/>
  <c r="Q2812" i="34"/>
  <c r="U2812" i="34"/>
  <c r="Z2812" i="34"/>
  <c r="O2812" i="34"/>
  <c r="W2812" i="34"/>
  <c r="A2812" i="34"/>
  <c r="Q2839" i="34"/>
  <c r="U2839" i="34"/>
  <c r="Z2839" i="34"/>
  <c r="O2839" i="34"/>
  <c r="W2839" i="34"/>
  <c r="P2839" i="34"/>
  <c r="A2839" i="34"/>
  <c r="Q2843" i="34"/>
  <c r="U2843" i="34"/>
  <c r="Z2843" i="34"/>
  <c r="O2843" i="34"/>
  <c r="W2843" i="34"/>
  <c r="P2843" i="34"/>
  <c r="A2843" i="34"/>
  <c r="P2816" i="34"/>
  <c r="Q2816" i="34"/>
  <c r="U2816" i="34"/>
  <c r="Z2816" i="34"/>
  <c r="O2816" i="34"/>
  <c r="W2816" i="34"/>
  <c r="A2816" i="34"/>
  <c r="P2820" i="34"/>
  <c r="Q2820" i="34"/>
  <c r="U2820" i="34"/>
  <c r="Z2820" i="34"/>
  <c r="O2820" i="34"/>
  <c r="W2820" i="34"/>
  <c r="A2820" i="34"/>
  <c r="O2897" i="34"/>
  <c r="W2897" i="34"/>
  <c r="P2897" i="34"/>
  <c r="Q2897" i="34"/>
  <c r="U2897" i="34"/>
  <c r="Z2897" i="34"/>
  <c r="A2897" i="34"/>
  <c r="Q2847" i="34"/>
  <c r="U2847" i="34"/>
  <c r="Z2847" i="34"/>
  <c r="O2847" i="34"/>
  <c r="W2847" i="34"/>
  <c r="P2847" i="34"/>
  <c r="A2847" i="34"/>
  <c r="Q2851" i="34"/>
  <c r="U2851" i="34"/>
  <c r="Z2851" i="34"/>
  <c r="O2851" i="34"/>
  <c r="W2851" i="34"/>
  <c r="P2851" i="34"/>
  <c r="A2851" i="34"/>
  <c r="Q2855" i="34"/>
  <c r="U2855" i="34"/>
  <c r="Z2855" i="34"/>
  <c r="O2855" i="34"/>
  <c r="W2855" i="34"/>
  <c r="P2855" i="34"/>
  <c r="A2855" i="34"/>
  <c r="Q2899" i="34"/>
  <c r="U2899" i="34"/>
  <c r="Z2899" i="34"/>
  <c r="O2899" i="34"/>
  <c r="W2899" i="34"/>
  <c r="P2899" i="34"/>
  <c r="A2899" i="34"/>
  <c r="Q2903" i="34"/>
  <c r="U2903" i="34"/>
  <c r="Z2903" i="34"/>
  <c r="O2903" i="34"/>
  <c r="W2903" i="34"/>
  <c r="P2903" i="34"/>
  <c r="A2903" i="34"/>
  <c r="Q2907" i="34"/>
  <c r="U2907" i="34"/>
  <c r="Z2907" i="34"/>
  <c r="O2907" i="34"/>
  <c r="W2907" i="34"/>
  <c r="P2907" i="34"/>
  <c r="A2907" i="34"/>
  <c r="O3778" i="34"/>
  <c r="W3778" i="34"/>
  <c r="P3778" i="34"/>
  <c r="Q3778" i="34"/>
  <c r="U3778" i="34"/>
  <c r="Z3778" i="34"/>
  <c r="A3778" i="34"/>
  <c r="O3806" i="34"/>
  <c r="W3806" i="34"/>
  <c r="P3806" i="34"/>
  <c r="Q3806" i="34"/>
  <c r="U3806" i="34"/>
  <c r="Z3806" i="34"/>
  <c r="A3806" i="34"/>
  <c r="O3810" i="34"/>
  <c r="W3810" i="34"/>
  <c r="P3810" i="34"/>
  <c r="Q3810" i="34"/>
  <c r="U3810" i="34"/>
  <c r="Z3810" i="34"/>
  <c r="A3810" i="34"/>
  <c r="O2764" i="34"/>
  <c r="W2764" i="34"/>
  <c r="P2764" i="34"/>
  <c r="Q2764" i="34"/>
  <c r="U2764" i="34"/>
  <c r="Z2764" i="34"/>
  <c r="A2764" i="34"/>
  <c r="O2768" i="34"/>
  <c r="W2768" i="34"/>
  <c r="P2768" i="34"/>
  <c r="Q2768" i="34"/>
  <c r="U2768" i="34"/>
  <c r="Z2768" i="34"/>
  <c r="A2768" i="34"/>
  <c r="O26" i="34"/>
  <c r="S26" i="34"/>
  <c r="W26" i="34"/>
  <c r="P26" i="34"/>
  <c r="T26" i="34"/>
  <c r="Q26" i="34"/>
  <c r="U26" i="34"/>
  <c r="R26" i="34"/>
  <c r="Z26" i="34"/>
  <c r="A26" i="34"/>
  <c r="O30" i="34"/>
  <c r="S30" i="34"/>
  <c r="W30" i="34"/>
  <c r="P30" i="34"/>
  <c r="T30" i="34"/>
  <c r="Q30" i="34"/>
  <c r="U30" i="34"/>
  <c r="R30" i="34"/>
  <c r="Z30" i="34"/>
  <c r="A30" i="34"/>
  <c r="Q36" i="34"/>
  <c r="U36" i="34"/>
  <c r="R36" i="34"/>
  <c r="Z36" i="34"/>
  <c r="O36" i="34"/>
  <c r="S36" i="34"/>
  <c r="W36" i="34"/>
  <c r="P36" i="34"/>
  <c r="T36" i="34"/>
  <c r="A36" i="34"/>
  <c r="R59" i="34"/>
  <c r="Z59" i="34"/>
  <c r="O59" i="34"/>
  <c r="S59" i="34"/>
  <c r="W59" i="34"/>
  <c r="P59" i="34"/>
  <c r="T59" i="34"/>
  <c r="Q59" i="34"/>
  <c r="U59" i="34"/>
  <c r="A59" i="34"/>
  <c r="Q103" i="34"/>
  <c r="U103" i="34"/>
  <c r="R103" i="34"/>
  <c r="Z103" i="34"/>
  <c r="O103" i="34"/>
  <c r="S103" i="34"/>
  <c r="W103" i="34"/>
  <c r="P103" i="34"/>
  <c r="T103" i="34"/>
  <c r="A103" i="34"/>
  <c r="P541" i="34"/>
  <c r="Q541" i="34"/>
  <c r="U541" i="34"/>
  <c r="Z541" i="34"/>
  <c r="O541" i="34"/>
  <c r="W541" i="34"/>
  <c r="A541" i="34"/>
  <c r="P532" i="34"/>
  <c r="Q532" i="34"/>
  <c r="U532" i="34"/>
  <c r="Z532" i="34"/>
  <c r="W532" i="34"/>
  <c r="O532" i="34"/>
  <c r="A532" i="34"/>
  <c r="Q620" i="34"/>
  <c r="U620" i="34"/>
  <c r="Z620" i="34"/>
  <c r="O620" i="34"/>
  <c r="W620" i="34"/>
  <c r="P620" i="34"/>
  <c r="A620" i="34"/>
  <c r="P653" i="34"/>
  <c r="Q653" i="34"/>
  <c r="U653" i="34"/>
  <c r="Z653" i="34"/>
  <c r="O653" i="34"/>
  <c r="W653" i="34"/>
  <c r="A653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724" i="34"/>
  <c r="U724" i="34"/>
  <c r="Z724" i="34"/>
  <c r="O724" i="34"/>
  <c r="W724" i="34"/>
  <c r="P724" i="34"/>
  <c r="A724" i="34"/>
  <c r="Q523" i="34"/>
  <c r="U523" i="34"/>
  <c r="P523" i="34"/>
  <c r="O523" i="34"/>
  <c r="Z523" i="34"/>
  <c r="W523" i="34"/>
  <c r="A523" i="34"/>
  <c r="Z587" i="34"/>
  <c r="O587" i="34"/>
  <c r="W587" i="34"/>
  <c r="P587" i="34"/>
  <c r="Q587" i="34"/>
  <c r="U587" i="34"/>
  <c r="A587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Q3880" i="34"/>
  <c r="U3880" i="34"/>
  <c r="Z3880" i="34"/>
  <c r="O3880" i="34"/>
  <c r="W3880" i="34"/>
  <c r="P3880" i="34"/>
  <c r="A3880" i="34"/>
  <c r="P3885" i="34"/>
  <c r="Q3885" i="34"/>
  <c r="U3885" i="34"/>
  <c r="Z3885" i="34"/>
  <c r="O3885" i="34"/>
  <c r="W3885" i="34"/>
  <c r="A3885" i="34"/>
  <c r="P3957" i="34"/>
  <c r="Q3957" i="34"/>
  <c r="U3957" i="34"/>
  <c r="Z3957" i="34"/>
  <c r="O3957" i="34"/>
  <c r="W3957" i="34"/>
  <c r="A3957" i="34"/>
  <c r="P3961" i="34"/>
  <c r="Q3961" i="34"/>
  <c r="U3961" i="34"/>
  <c r="Z3961" i="34"/>
  <c r="O3961" i="34"/>
  <c r="W3961" i="34"/>
  <c r="A3961" i="34"/>
  <c r="P3965" i="34"/>
  <c r="Q3965" i="34"/>
  <c r="U3965" i="34"/>
  <c r="Z3965" i="34"/>
  <c r="O3965" i="34"/>
  <c r="W3965" i="34"/>
  <c r="A3965" i="34"/>
  <c r="P3969" i="34"/>
  <c r="Q3969" i="34"/>
  <c r="U3969" i="34"/>
  <c r="Z3969" i="34"/>
  <c r="O3969" i="34"/>
  <c r="W3969" i="34"/>
  <c r="A3969" i="34"/>
  <c r="P3973" i="34"/>
  <c r="Q3973" i="34"/>
  <c r="U3973" i="34"/>
  <c r="Z3973" i="34"/>
  <c r="O3973" i="34"/>
  <c r="W3973" i="34"/>
  <c r="A3973" i="34"/>
  <c r="P3977" i="34"/>
  <c r="Q3977" i="34"/>
  <c r="U3977" i="34"/>
  <c r="Z3977" i="34"/>
  <c r="O3977" i="34"/>
  <c r="W3977" i="34"/>
  <c r="A3977" i="34"/>
  <c r="P3981" i="34"/>
  <c r="Q3981" i="34"/>
  <c r="U3981" i="34"/>
  <c r="Z3981" i="34"/>
  <c r="O3981" i="34"/>
  <c r="W3981" i="34"/>
  <c r="A3981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91" i="34"/>
  <c r="O4091" i="34"/>
  <c r="W4091" i="34"/>
  <c r="P4091" i="34"/>
  <c r="Q4091" i="34"/>
  <c r="U4091" i="34"/>
  <c r="A4091" i="34"/>
  <c r="Z4095" i="34"/>
  <c r="O4095" i="34"/>
  <c r="W4095" i="34"/>
  <c r="P4095" i="34"/>
  <c r="Q4095" i="34"/>
  <c r="U4095" i="34"/>
  <c r="A4095" i="34"/>
  <c r="O4148" i="34"/>
  <c r="W4148" i="34"/>
  <c r="P4148" i="34"/>
  <c r="Q4148" i="34"/>
  <c r="U4148" i="34"/>
  <c r="Z4148" i="34"/>
  <c r="A4148" i="34"/>
  <c r="O4152" i="34"/>
  <c r="W4152" i="34"/>
  <c r="P4152" i="34"/>
  <c r="Q4152" i="34"/>
  <c r="U4152" i="34"/>
  <c r="Z4152" i="34"/>
  <c r="A4152" i="34"/>
  <c r="Q3007" i="34"/>
  <c r="U3007" i="34"/>
  <c r="Z3007" i="34"/>
  <c r="O3007" i="34"/>
  <c r="W3007" i="34"/>
  <c r="P3007" i="34"/>
  <c r="A3007" i="34"/>
  <c r="Q3011" i="34"/>
  <c r="U3011" i="34"/>
  <c r="Z3011" i="34"/>
  <c r="O3011" i="34"/>
  <c r="W3011" i="34"/>
  <c r="P3011" i="34"/>
  <c r="A3011" i="34"/>
  <c r="Q3019" i="34"/>
  <c r="U3019" i="34"/>
  <c r="Z3019" i="34"/>
  <c r="O3019" i="34"/>
  <c r="W3019" i="34"/>
  <c r="P3019" i="34"/>
  <c r="A3019" i="34"/>
  <c r="Q3023" i="34"/>
  <c r="U3023" i="34"/>
  <c r="Z3023" i="34"/>
  <c r="O3023" i="34"/>
  <c r="W3023" i="34"/>
  <c r="P3023" i="34"/>
  <c r="A3023" i="34"/>
  <c r="Q3027" i="34"/>
  <c r="U3027" i="34"/>
  <c r="Z3027" i="34"/>
  <c r="O3027" i="34"/>
  <c r="W3027" i="34"/>
  <c r="P3027" i="34"/>
  <c r="A3027" i="34"/>
  <c r="O3858" i="34"/>
  <c r="W3858" i="34"/>
  <c r="P3858" i="34"/>
  <c r="Q3858" i="34"/>
  <c r="U3858" i="34"/>
  <c r="Z3858" i="34"/>
  <c r="A3858" i="34"/>
  <c r="O3862" i="34"/>
  <c r="W3862" i="34"/>
  <c r="P3862" i="34"/>
  <c r="Q3862" i="34"/>
  <c r="U3862" i="34"/>
  <c r="Z3862" i="34"/>
  <c r="A3862" i="34"/>
  <c r="Q3928" i="34"/>
  <c r="U3928" i="34"/>
  <c r="Z3928" i="34"/>
  <c r="O3928" i="34"/>
  <c r="W3928" i="34"/>
  <c r="P3928" i="34"/>
  <c r="A3928" i="34"/>
  <c r="Q3932" i="34"/>
  <c r="U3932" i="34"/>
  <c r="Z3932" i="34"/>
  <c r="O3932" i="34"/>
  <c r="W3932" i="34"/>
  <c r="P3932" i="34"/>
  <c r="A3932" i="34"/>
  <c r="Q3936" i="34"/>
  <c r="U3936" i="34"/>
  <c r="Z3936" i="34"/>
  <c r="O3936" i="34"/>
  <c r="W3936" i="34"/>
  <c r="P3936" i="34"/>
  <c r="A3936" i="34"/>
  <c r="Q3940" i="34"/>
  <c r="U3940" i="34"/>
  <c r="Z3940" i="34"/>
  <c r="O3940" i="34"/>
  <c r="W3940" i="34"/>
  <c r="P3940" i="34"/>
  <c r="A3940" i="34"/>
  <c r="Q3944" i="34"/>
  <c r="U3944" i="34"/>
  <c r="Z3944" i="34"/>
  <c r="O3944" i="34"/>
  <c r="W3944" i="34"/>
  <c r="P3944" i="34"/>
  <c r="A3944" i="34"/>
  <c r="Q3948" i="34"/>
  <c r="U3948" i="34"/>
  <c r="Z3948" i="34"/>
  <c r="O3948" i="34"/>
  <c r="W3948" i="34"/>
  <c r="P3948" i="34"/>
  <c r="A3948" i="34"/>
  <c r="Q3952" i="34"/>
  <c r="U3952" i="34"/>
  <c r="Z3952" i="34"/>
  <c r="O3952" i="34"/>
  <c r="W3952" i="34"/>
  <c r="P3952" i="34"/>
  <c r="A3952" i="34"/>
  <c r="Q2911" i="34"/>
  <c r="U2911" i="34"/>
  <c r="Z2911" i="34"/>
  <c r="O2911" i="34"/>
  <c r="W2911" i="34"/>
  <c r="P2911" i="34"/>
  <c r="A2911" i="34"/>
  <c r="P2940" i="34"/>
  <c r="Q2940" i="34"/>
  <c r="U2940" i="34"/>
  <c r="Z2940" i="34"/>
  <c r="O2940" i="34"/>
  <c r="W2940" i="34"/>
  <c r="A2940" i="34"/>
  <c r="P2944" i="34"/>
  <c r="Q2944" i="34"/>
  <c r="U2944" i="34"/>
  <c r="Z2944" i="34"/>
  <c r="O2944" i="34"/>
  <c r="W2944" i="34"/>
  <c r="A2944" i="34"/>
  <c r="Q2967" i="34"/>
  <c r="U2967" i="34"/>
  <c r="Z2967" i="34"/>
  <c r="O2967" i="34"/>
  <c r="W2967" i="34"/>
  <c r="P2967" i="34"/>
  <c r="A2967" i="34"/>
  <c r="Q2971" i="34"/>
  <c r="U2971" i="34"/>
  <c r="Z2971" i="34"/>
  <c r="O2971" i="34"/>
  <c r="W2971" i="34"/>
  <c r="P2971" i="34"/>
  <c r="A2971" i="34"/>
  <c r="Z2986" i="34"/>
  <c r="O2986" i="34"/>
  <c r="W2986" i="34"/>
  <c r="P2986" i="34"/>
  <c r="Q2986" i="34"/>
  <c r="U2986" i="34"/>
  <c r="A2986" i="34"/>
  <c r="Q2859" i="34"/>
  <c r="U2859" i="34"/>
  <c r="Z2859" i="34"/>
  <c r="O2859" i="34"/>
  <c r="W2859" i="34"/>
  <c r="P2859" i="34"/>
  <c r="A2859" i="34"/>
  <c r="Q2863" i="34"/>
  <c r="U2863" i="34"/>
  <c r="Z2863" i="34"/>
  <c r="O2863" i="34"/>
  <c r="W2863" i="34"/>
  <c r="P2863" i="34"/>
  <c r="A2863" i="34"/>
  <c r="Q2867" i="34"/>
  <c r="U2867" i="34"/>
  <c r="Z2867" i="34"/>
  <c r="O2867" i="34"/>
  <c r="W2867" i="34"/>
  <c r="P2867" i="34"/>
  <c r="A2867" i="34"/>
  <c r="O2913" i="34"/>
  <c r="W2913" i="34"/>
  <c r="P2913" i="34"/>
  <c r="Q2913" i="34"/>
  <c r="U2913" i="34"/>
  <c r="Z2913" i="34"/>
  <c r="A2913" i="34"/>
  <c r="O2917" i="34"/>
  <c r="W2917" i="34"/>
  <c r="P2917" i="34"/>
  <c r="Q2917" i="34"/>
  <c r="U2917" i="34"/>
  <c r="Z2917" i="34"/>
  <c r="A2917" i="34"/>
  <c r="O2921" i="34"/>
  <c r="W2921" i="34"/>
  <c r="P2921" i="34"/>
  <c r="Q2921" i="34"/>
  <c r="U2921" i="34"/>
  <c r="Z2921" i="34"/>
  <c r="A2921" i="34"/>
  <c r="O2925" i="34"/>
  <c r="W2925" i="34"/>
  <c r="P2925" i="34"/>
  <c r="Q2925" i="34"/>
  <c r="U2925" i="34"/>
  <c r="Z2925" i="34"/>
  <c r="A2925" i="34"/>
  <c r="Z2950" i="34"/>
  <c r="O2950" i="34"/>
  <c r="W2950" i="34"/>
  <c r="P2950" i="34"/>
  <c r="Q2950" i="34"/>
  <c r="U2950" i="34"/>
  <c r="A2950" i="34"/>
  <c r="Z2954" i="34"/>
  <c r="O2954" i="34"/>
  <c r="W2954" i="34"/>
  <c r="P2954" i="34"/>
  <c r="Q2954" i="34"/>
  <c r="U2954" i="34"/>
  <c r="A2954" i="34"/>
  <c r="Q2975" i="34"/>
  <c r="U2975" i="34"/>
  <c r="Z2975" i="34"/>
  <c r="O2975" i="34"/>
  <c r="W2975" i="34"/>
  <c r="P2975" i="34"/>
  <c r="A2975" i="34"/>
  <c r="Q2979" i="34"/>
  <c r="U2979" i="34"/>
  <c r="Z2979" i="34"/>
  <c r="O2979" i="34"/>
  <c r="W2979" i="34"/>
  <c r="P2979" i="34"/>
  <c r="A2979" i="34"/>
  <c r="P2988" i="34"/>
  <c r="Q2988" i="34"/>
  <c r="U2988" i="34"/>
  <c r="Z2988" i="34"/>
  <c r="O2988" i="34"/>
  <c r="W2988" i="34"/>
  <c r="A2988" i="34"/>
  <c r="P3016" i="34"/>
  <c r="Q3016" i="34"/>
  <c r="U3016" i="34"/>
  <c r="Z3016" i="34"/>
  <c r="O3016" i="34"/>
  <c r="W3016" i="34"/>
  <c r="A3016" i="34"/>
  <c r="Z3955" i="34"/>
  <c r="O3955" i="34"/>
  <c r="W3955" i="34"/>
  <c r="P3955" i="34"/>
  <c r="Q3955" i="34"/>
  <c r="U3955" i="34"/>
  <c r="A3955" i="34"/>
  <c r="P4085" i="34"/>
  <c r="Q4085" i="34"/>
  <c r="U4085" i="34"/>
  <c r="Z4085" i="34"/>
  <c r="O4085" i="34"/>
  <c r="W4085" i="34"/>
  <c r="A4085" i="34"/>
  <c r="O4090" i="34"/>
  <c r="W4090" i="34"/>
  <c r="P4090" i="34"/>
  <c r="Q4090" i="34"/>
  <c r="U4090" i="34"/>
  <c r="Z4090" i="34"/>
  <c r="A4090" i="34"/>
  <c r="Q4116" i="34"/>
  <c r="U4116" i="34"/>
  <c r="Z4116" i="34"/>
  <c r="O4116" i="34"/>
  <c r="W4116" i="34"/>
  <c r="P4116" i="34"/>
  <c r="A4116" i="34"/>
  <c r="Q4120" i="34"/>
  <c r="U4120" i="34"/>
  <c r="O4120" i="34"/>
  <c r="W4120" i="34"/>
  <c r="P4120" i="34"/>
  <c r="Z4120" i="34"/>
  <c r="A4120" i="34"/>
  <c r="P4129" i="34"/>
  <c r="Z4129" i="34"/>
  <c r="O4129" i="34"/>
  <c r="W4129" i="34"/>
  <c r="Q4129" i="34"/>
  <c r="U4129" i="34"/>
  <c r="A4129" i="34"/>
  <c r="Q4136" i="34"/>
  <c r="U4136" i="34"/>
  <c r="P4136" i="34"/>
  <c r="O4136" i="34"/>
  <c r="Z4136" i="34"/>
  <c r="W4136" i="34"/>
  <c r="A4136" i="34"/>
  <c r="O4140" i="34"/>
  <c r="W4140" i="34"/>
  <c r="P4140" i="34"/>
  <c r="Q4140" i="34"/>
  <c r="U4140" i="34"/>
  <c r="Z4140" i="34"/>
  <c r="A4140" i="34"/>
  <c r="O4144" i="34"/>
  <c r="W4144" i="34"/>
  <c r="P4144" i="34"/>
  <c r="Q4144" i="34"/>
  <c r="U4144" i="34"/>
  <c r="Z4144" i="34"/>
  <c r="A4144" i="34"/>
  <c r="O3866" i="34"/>
  <c r="W3866" i="34"/>
  <c r="P3866" i="34"/>
  <c r="Q3866" i="34"/>
  <c r="U3866" i="34"/>
  <c r="Z3866" i="34"/>
  <c r="A3866" i="34"/>
  <c r="Q3872" i="34"/>
  <c r="U3872" i="34"/>
  <c r="Z3872" i="34"/>
  <c r="O3872" i="34"/>
  <c r="W3872" i="34"/>
  <c r="P3872" i="34"/>
  <c r="A3872" i="34"/>
  <c r="Q3876" i="34"/>
  <c r="U3876" i="34"/>
  <c r="Z3876" i="34"/>
  <c r="O3876" i="34"/>
  <c r="W3876" i="34"/>
  <c r="P3876" i="34"/>
  <c r="A3876" i="34"/>
  <c r="Z631" i="34"/>
  <c r="O631" i="34"/>
  <c r="W631" i="34"/>
  <c r="P631" i="34"/>
  <c r="Q631" i="34"/>
  <c r="U631" i="34"/>
  <c r="A631" i="34"/>
  <c r="P4133" i="34"/>
  <c r="Z4133" i="34"/>
  <c r="O4133" i="34"/>
  <c r="W4133" i="34"/>
  <c r="Q4133" i="34"/>
  <c r="U4133" i="34"/>
  <c r="A4133" i="34"/>
  <c r="P637" i="34"/>
  <c r="Q637" i="34"/>
  <c r="U637" i="34"/>
  <c r="Z637" i="34"/>
  <c r="O637" i="34"/>
  <c r="W637" i="34"/>
  <c r="A637" i="34"/>
  <c r="P645" i="34"/>
  <c r="Q645" i="34"/>
  <c r="U645" i="34"/>
  <c r="Z645" i="34"/>
  <c r="O645" i="34"/>
  <c r="W645" i="34"/>
  <c r="A645" i="34"/>
  <c r="Q2803" i="34"/>
  <c r="U2803" i="34"/>
  <c r="Z2803" i="34"/>
  <c r="O2803" i="34"/>
  <c r="W2803" i="34"/>
  <c r="P2803" i="34"/>
  <c r="A2803" i="34"/>
  <c r="Q2875" i="34"/>
  <c r="U2875" i="34"/>
  <c r="Z2875" i="34"/>
  <c r="O2875" i="34"/>
  <c r="W2875" i="34"/>
  <c r="P2875" i="34"/>
  <c r="A2875" i="34"/>
  <c r="P2880" i="34"/>
  <c r="Q2880" i="34"/>
  <c r="U2880" i="34"/>
  <c r="Z2880" i="34"/>
  <c r="O2880" i="34"/>
  <c r="W2880" i="34"/>
  <c r="A2880" i="34"/>
  <c r="P2992" i="34"/>
  <c r="Q2992" i="34"/>
  <c r="U2992" i="34"/>
  <c r="Z2992" i="34"/>
  <c r="O2992" i="34"/>
  <c r="W2992" i="34"/>
  <c r="A2992" i="34"/>
  <c r="Q2999" i="34"/>
  <c r="U2999" i="34"/>
  <c r="Z2999" i="34"/>
  <c r="O2999" i="34"/>
  <c r="W2999" i="34"/>
  <c r="P2999" i="34"/>
  <c r="A2999" i="34"/>
  <c r="Q2827" i="34"/>
  <c r="U2827" i="34"/>
  <c r="Z2827" i="34"/>
  <c r="O2827" i="34"/>
  <c r="W2827" i="34"/>
  <c r="P2827" i="34"/>
  <c r="A2827" i="34"/>
  <c r="Q2831" i="34"/>
  <c r="U2831" i="34"/>
  <c r="Z2831" i="34"/>
  <c r="O2831" i="34"/>
  <c r="W2831" i="34"/>
  <c r="P2831" i="34"/>
  <c r="A2831" i="34"/>
  <c r="Q2835" i="34"/>
  <c r="U2835" i="34"/>
  <c r="Z2835" i="34"/>
  <c r="O2835" i="34"/>
  <c r="W2835" i="34"/>
  <c r="P2835" i="34"/>
  <c r="A2835" i="34"/>
  <c r="P2884" i="34"/>
  <c r="Q2884" i="34"/>
  <c r="U2884" i="34"/>
  <c r="Z2884" i="34"/>
  <c r="O2884" i="34"/>
  <c r="W2884" i="34"/>
  <c r="A2884" i="34"/>
  <c r="P2888" i="34"/>
  <c r="Q2888" i="34"/>
  <c r="U2888" i="34"/>
  <c r="Z2888" i="34"/>
  <c r="O2888" i="34"/>
  <c r="W2888" i="34"/>
  <c r="A2888" i="34"/>
  <c r="P2892" i="34"/>
  <c r="Q2892" i="34"/>
  <c r="U2892" i="34"/>
  <c r="Z2892" i="34"/>
  <c r="O2892" i="34"/>
  <c r="W2892" i="34"/>
  <c r="A2892" i="34"/>
  <c r="O2965" i="34"/>
  <c r="W2965" i="34"/>
  <c r="P2965" i="34"/>
  <c r="Q2965" i="34"/>
  <c r="U2965" i="34"/>
  <c r="Z2965" i="34"/>
  <c r="A2965" i="34"/>
  <c r="O2985" i="34"/>
  <c r="W2985" i="34"/>
  <c r="P2985" i="34"/>
  <c r="Q2985" i="34"/>
  <c r="U2985" i="34"/>
  <c r="Z2985" i="34"/>
  <c r="A2985" i="34"/>
  <c r="Z2786" i="34"/>
  <c r="O2786" i="34"/>
  <c r="W2786" i="34"/>
  <c r="P2786" i="34"/>
  <c r="Q2786" i="34"/>
  <c r="U2786" i="34"/>
  <c r="A2786" i="34"/>
  <c r="P2804" i="34"/>
  <c r="Q2804" i="34"/>
  <c r="U2804" i="34"/>
  <c r="Z2804" i="34"/>
  <c r="O2804" i="34"/>
  <c r="W2804" i="34"/>
  <c r="A2804" i="34"/>
  <c r="Z2790" i="34"/>
  <c r="O2790" i="34"/>
  <c r="W2790" i="34"/>
  <c r="P2790" i="34"/>
  <c r="Q2790" i="34"/>
  <c r="U2790" i="34"/>
  <c r="A2790" i="34"/>
  <c r="Z2794" i="34"/>
  <c r="O2794" i="34"/>
  <c r="W2794" i="34"/>
  <c r="P2794" i="34"/>
  <c r="Q2794" i="34"/>
  <c r="U2794" i="34"/>
  <c r="A2794" i="34"/>
  <c r="Z2798" i="34"/>
  <c r="O2798" i="34"/>
  <c r="W2798" i="34"/>
  <c r="P2798" i="34"/>
  <c r="Q2798" i="34"/>
  <c r="U2798" i="34"/>
  <c r="A2798" i="34"/>
  <c r="Z2802" i="34"/>
  <c r="O2802" i="34"/>
  <c r="W2802" i="34"/>
  <c r="P2802" i="34"/>
  <c r="Q2802" i="34"/>
  <c r="U2802" i="34"/>
  <c r="A2802" i="34"/>
  <c r="O2809" i="34"/>
  <c r="W2809" i="34"/>
  <c r="P2809" i="34"/>
  <c r="Q2809" i="34"/>
  <c r="U2809" i="34"/>
  <c r="Z2809" i="34"/>
  <c r="A2809" i="34"/>
  <c r="O2813" i="34"/>
  <c r="W2813" i="34"/>
  <c r="P2813" i="34"/>
  <c r="Q2813" i="34"/>
  <c r="U2813" i="34"/>
  <c r="Z2813" i="34"/>
  <c r="A2813" i="34"/>
  <c r="P2840" i="34"/>
  <c r="Q2840" i="34"/>
  <c r="U2840" i="34"/>
  <c r="Z2840" i="34"/>
  <c r="O2840" i="34"/>
  <c r="W2840" i="34"/>
  <c r="A2840" i="34"/>
  <c r="P2844" i="34"/>
  <c r="Q2844" i="34"/>
  <c r="U2844" i="34"/>
  <c r="Z2844" i="34"/>
  <c r="O2844" i="34"/>
  <c r="W2844" i="34"/>
  <c r="A2844" i="34"/>
  <c r="O2817" i="34"/>
  <c r="W2817" i="34"/>
  <c r="P2817" i="34"/>
  <c r="Q2817" i="34"/>
  <c r="U2817" i="34"/>
  <c r="Z2817" i="34"/>
  <c r="A2817" i="34"/>
  <c r="O2821" i="34"/>
  <c r="W2821" i="34"/>
  <c r="P2821" i="34"/>
  <c r="Q2821" i="34"/>
  <c r="U2821" i="34"/>
  <c r="Z2821" i="34"/>
  <c r="A2821" i="34"/>
  <c r="Z2898" i="34"/>
  <c r="O2898" i="34"/>
  <c r="W2898" i="34"/>
  <c r="P2898" i="34"/>
  <c r="Q2898" i="34"/>
  <c r="U2898" i="34"/>
  <c r="A2898" i="34"/>
  <c r="P2848" i="34"/>
  <c r="Q2848" i="34"/>
  <c r="U2848" i="34"/>
  <c r="Z2848" i="34"/>
  <c r="O2848" i="34"/>
  <c r="W2848" i="34"/>
  <c r="A2848" i="34"/>
  <c r="P2852" i="34"/>
  <c r="Q2852" i="34"/>
  <c r="U2852" i="34"/>
  <c r="Z2852" i="34"/>
  <c r="O2852" i="34"/>
  <c r="W2852" i="34"/>
  <c r="A2852" i="34"/>
  <c r="P2856" i="34"/>
  <c r="Q2856" i="34"/>
  <c r="U2856" i="34"/>
  <c r="Z2856" i="34"/>
  <c r="O2856" i="34"/>
  <c r="W2856" i="34"/>
  <c r="A2856" i="34"/>
  <c r="P2900" i="34"/>
  <c r="Q2900" i="34"/>
  <c r="U2900" i="34"/>
  <c r="Z2900" i="34"/>
  <c r="O2900" i="34"/>
  <c r="W2900" i="34"/>
  <c r="A2900" i="34"/>
  <c r="P2904" i="34"/>
  <c r="Q2904" i="34"/>
  <c r="U2904" i="34"/>
  <c r="Z2904" i="34"/>
  <c r="O2904" i="34"/>
  <c r="W2904" i="34"/>
  <c r="A2904" i="34"/>
  <c r="P2908" i="34"/>
  <c r="Q2908" i="34"/>
  <c r="U2908" i="34"/>
  <c r="Z2908" i="34"/>
  <c r="O2908" i="34"/>
  <c r="W2908" i="34"/>
  <c r="A2908" i="34"/>
  <c r="Z3803" i="34"/>
  <c r="O3803" i="34"/>
  <c r="W3803" i="34"/>
  <c r="P3803" i="34"/>
  <c r="Q3803" i="34"/>
  <c r="U3803" i="34"/>
  <c r="A3803" i="34"/>
  <c r="Z3807" i="34"/>
  <c r="O3807" i="34"/>
  <c r="W3807" i="34"/>
  <c r="P3807" i="34"/>
  <c r="Q3807" i="34"/>
  <c r="U3807" i="34"/>
  <c r="A3807" i="34"/>
  <c r="Z2761" i="34"/>
  <c r="O2761" i="34"/>
  <c r="W2761" i="34"/>
  <c r="P2761" i="34"/>
  <c r="Q2761" i="34"/>
  <c r="U2761" i="34"/>
  <c r="A2761" i="34"/>
  <c r="Z2765" i="34"/>
  <c r="O2765" i="34"/>
  <c r="W2765" i="34"/>
  <c r="P2765" i="34"/>
  <c r="Q2765" i="34"/>
  <c r="U2765" i="34"/>
  <c r="A2765" i="34"/>
  <c r="R23" i="34"/>
  <c r="Z23" i="34"/>
  <c r="O23" i="34"/>
  <c r="S23" i="34"/>
  <c r="W23" i="34"/>
  <c r="P23" i="34"/>
  <c r="T23" i="34"/>
  <c r="Q23" i="34"/>
  <c r="U23" i="34"/>
  <c r="A23" i="34"/>
  <c r="R27" i="34"/>
  <c r="Z27" i="34"/>
  <c r="O27" i="34"/>
  <c r="S27" i="34"/>
  <c r="W27" i="34"/>
  <c r="P27" i="34"/>
  <c r="T27" i="34"/>
  <c r="Q27" i="34"/>
  <c r="U27" i="34"/>
  <c r="A27" i="34"/>
  <c r="R31" i="34"/>
  <c r="Z31" i="34"/>
  <c r="O31" i="34"/>
  <c r="S31" i="34"/>
  <c r="W31" i="34"/>
  <c r="P31" i="34"/>
  <c r="T31" i="34"/>
  <c r="Q31" i="34"/>
  <c r="U31" i="34"/>
  <c r="A31" i="34"/>
  <c r="R55" i="34"/>
  <c r="Q55" i="34"/>
  <c r="P55" i="34"/>
  <c r="Z55" i="34"/>
  <c r="S55" i="34"/>
  <c r="W55" i="34"/>
  <c r="T55" i="34"/>
  <c r="O55" i="34"/>
  <c r="U55" i="34"/>
  <c r="A55" i="34"/>
  <c r="P61" i="34"/>
  <c r="T61" i="34"/>
  <c r="Q61" i="34"/>
  <c r="U61" i="34"/>
  <c r="R61" i="34"/>
  <c r="Z61" i="34"/>
  <c r="O61" i="34"/>
  <c r="S61" i="34"/>
  <c r="W61" i="34"/>
  <c r="A61" i="34"/>
  <c r="O441" i="34"/>
  <c r="W441" i="34"/>
  <c r="P441" i="34"/>
  <c r="Q441" i="34"/>
  <c r="U441" i="34"/>
  <c r="Z441" i="34"/>
  <c r="A441" i="34"/>
  <c r="O529" i="34"/>
  <c r="W529" i="34"/>
  <c r="P529" i="34"/>
  <c r="Q529" i="34"/>
  <c r="U529" i="34"/>
  <c r="Z529" i="34"/>
  <c r="A529" i="34"/>
  <c r="O562" i="34"/>
  <c r="W562" i="34"/>
  <c r="P562" i="34"/>
  <c r="Q562" i="34"/>
  <c r="U562" i="34"/>
  <c r="Z562" i="34"/>
  <c r="A562" i="34"/>
  <c r="O650" i="34"/>
  <c r="W650" i="34"/>
  <c r="P650" i="34"/>
  <c r="Q650" i="34"/>
  <c r="U650" i="34"/>
  <c r="Z650" i="34"/>
  <c r="A650" i="34"/>
  <c r="O654" i="34"/>
  <c r="W654" i="34"/>
  <c r="P654" i="34"/>
  <c r="Q654" i="34"/>
  <c r="U654" i="34"/>
  <c r="Z654" i="34"/>
  <c r="A654" i="34"/>
  <c r="P685" i="34"/>
  <c r="Q685" i="34"/>
  <c r="U685" i="34"/>
  <c r="Z685" i="34"/>
  <c r="O685" i="34"/>
  <c r="W685" i="34"/>
  <c r="A685" i="34"/>
  <c r="P689" i="34"/>
  <c r="Q689" i="34"/>
  <c r="U689" i="34"/>
  <c r="Z689" i="34"/>
  <c r="O689" i="34"/>
  <c r="W689" i="34"/>
  <c r="A689" i="34"/>
  <c r="P725" i="34"/>
  <c r="Q725" i="34"/>
  <c r="U725" i="34"/>
  <c r="Z725" i="34"/>
  <c r="O725" i="34"/>
  <c r="W725" i="34"/>
  <c r="A725" i="34"/>
  <c r="P524" i="34"/>
  <c r="O524" i="34"/>
  <c r="W524" i="34"/>
  <c r="Q524" i="34"/>
  <c r="U524" i="34"/>
  <c r="Z524" i="34"/>
  <c r="A524" i="34"/>
  <c r="Q588" i="34"/>
  <c r="U588" i="34"/>
  <c r="Z588" i="34"/>
  <c r="O588" i="34"/>
  <c r="W588" i="34"/>
  <c r="P588" i="34"/>
  <c r="A588" i="34"/>
  <c r="Q612" i="34"/>
  <c r="U612" i="34"/>
  <c r="Z612" i="34"/>
  <c r="O612" i="34"/>
  <c r="W612" i="34"/>
  <c r="P612" i="34"/>
  <c r="A612" i="34"/>
  <c r="P621" i="34"/>
  <c r="Q621" i="34"/>
  <c r="U621" i="34"/>
  <c r="Z621" i="34"/>
  <c r="O621" i="34"/>
  <c r="W621" i="34"/>
  <c r="A621" i="34"/>
  <c r="P3881" i="34"/>
  <c r="Q3881" i="34"/>
  <c r="U3881" i="34"/>
  <c r="Z3881" i="34"/>
  <c r="O3881" i="34"/>
  <c r="W3881" i="34"/>
  <c r="A3881" i="34"/>
  <c r="O3886" i="34"/>
  <c r="W3886" i="34"/>
  <c r="P3886" i="34"/>
  <c r="Q3886" i="34"/>
  <c r="U3886" i="34"/>
  <c r="Z3886" i="34"/>
  <c r="A3886" i="34"/>
  <c r="O3958" i="34"/>
  <c r="W3958" i="34"/>
  <c r="P3958" i="34"/>
  <c r="Q3958" i="34"/>
  <c r="U3958" i="34"/>
  <c r="Z3958" i="34"/>
  <c r="A3958" i="34"/>
  <c r="O3962" i="34"/>
  <c r="W3962" i="34"/>
  <c r="P3962" i="34"/>
  <c r="Q3962" i="34"/>
  <c r="U3962" i="34"/>
  <c r="Z3962" i="34"/>
  <c r="A3962" i="34"/>
  <c r="O3966" i="34"/>
  <c r="W3966" i="34"/>
  <c r="P3966" i="34"/>
  <c r="Q3966" i="34"/>
  <c r="U3966" i="34"/>
  <c r="Z3966" i="34"/>
  <c r="A3966" i="34"/>
  <c r="O3970" i="34"/>
  <c r="W3970" i="34"/>
  <c r="P3970" i="34"/>
  <c r="Q3970" i="34"/>
  <c r="U3970" i="34"/>
  <c r="Z3970" i="34"/>
  <c r="A3970" i="34"/>
  <c r="O3974" i="34"/>
  <c r="W3974" i="34"/>
  <c r="P3974" i="34"/>
  <c r="Q3974" i="34"/>
  <c r="U3974" i="34"/>
  <c r="Z3974" i="34"/>
  <c r="A3974" i="34"/>
  <c r="O3978" i="34"/>
  <c r="W3978" i="34"/>
  <c r="P3978" i="34"/>
  <c r="Q3978" i="34"/>
  <c r="U3978" i="34"/>
  <c r="Z3978" i="34"/>
  <c r="A3978" i="34"/>
  <c r="O3982" i="34"/>
  <c r="W3982" i="34"/>
  <c r="P3982" i="34"/>
  <c r="Q3982" i="34"/>
  <c r="U3982" i="34"/>
  <c r="Z3982" i="34"/>
  <c r="A3982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92" i="34"/>
  <c r="U4092" i="34"/>
  <c r="Z4092" i="34"/>
  <c r="O4092" i="34"/>
  <c r="W4092" i="34"/>
  <c r="P4092" i="34"/>
  <c r="A4092" i="34"/>
  <c r="Q4096" i="34"/>
  <c r="U4096" i="34"/>
  <c r="Z4096" i="34"/>
  <c r="O4096" i="34"/>
  <c r="W4096" i="34"/>
  <c r="P4096" i="34"/>
  <c r="A4096" i="34"/>
  <c r="Z4149" i="34"/>
  <c r="O4149" i="34"/>
  <c r="W4149" i="34"/>
  <c r="P4149" i="34"/>
  <c r="Q4149" i="34"/>
  <c r="U4149" i="34"/>
  <c r="A4149" i="34"/>
  <c r="Z4153" i="34"/>
  <c r="O4153" i="34"/>
  <c r="W4153" i="34"/>
  <c r="P4153" i="34"/>
  <c r="Q4153" i="34"/>
  <c r="U4153" i="34"/>
  <c r="A4153" i="34"/>
  <c r="P3008" i="34"/>
  <c r="Q3008" i="34"/>
  <c r="U3008" i="34"/>
  <c r="Z3008" i="34"/>
  <c r="O3008" i="34"/>
  <c r="W3008" i="34"/>
  <c r="A3008" i="34"/>
  <c r="P3012" i="34"/>
  <c r="Q3012" i="34"/>
  <c r="U3012" i="34"/>
  <c r="Z3012" i="34"/>
  <c r="O3012" i="34"/>
  <c r="W3012" i="34"/>
  <c r="A3012" i="34"/>
  <c r="P3020" i="34"/>
  <c r="Q3020" i="34"/>
  <c r="U3020" i="34"/>
  <c r="Z3020" i="34"/>
  <c r="O3020" i="34"/>
  <c r="W3020" i="34"/>
  <c r="A3020" i="34"/>
  <c r="P3024" i="34"/>
  <c r="Q3024" i="34"/>
  <c r="U3024" i="34"/>
  <c r="Z3024" i="34"/>
  <c r="O3024" i="34"/>
  <c r="W3024" i="34"/>
  <c r="A3024" i="34"/>
  <c r="P3028" i="34"/>
  <c r="Q3028" i="34"/>
  <c r="U3028" i="34"/>
  <c r="Z3028" i="34"/>
  <c r="O3028" i="34"/>
  <c r="W3028" i="34"/>
  <c r="A3028" i="34"/>
  <c r="Z3859" i="34"/>
  <c r="O3859" i="34"/>
  <c r="W3859" i="34"/>
  <c r="P3859" i="34"/>
  <c r="Q3859" i="34"/>
  <c r="U3859" i="34"/>
  <c r="A3859" i="34"/>
  <c r="Z3863" i="34"/>
  <c r="O3863" i="34"/>
  <c r="W3863" i="34"/>
  <c r="P3863" i="34"/>
  <c r="Q3863" i="34"/>
  <c r="U3863" i="34"/>
  <c r="A3863" i="34"/>
  <c r="P3929" i="34"/>
  <c r="Q3929" i="34"/>
  <c r="U3929" i="34"/>
  <c r="Z3929" i="34"/>
  <c r="O3929" i="34"/>
  <c r="W3929" i="34"/>
  <c r="A3929" i="34"/>
  <c r="P3933" i="34"/>
  <c r="Q3933" i="34"/>
  <c r="U3933" i="34"/>
  <c r="Z3933" i="34"/>
  <c r="O3933" i="34"/>
  <c r="W3933" i="34"/>
  <c r="A3933" i="34"/>
  <c r="P3937" i="34"/>
  <c r="Q3937" i="34"/>
  <c r="U3937" i="34"/>
  <c r="Z3937" i="34"/>
  <c r="O3937" i="34"/>
  <c r="W3937" i="34"/>
  <c r="A3937" i="34"/>
  <c r="P3941" i="34"/>
  <c r="Q3941" i="34"/>
  <c r="U3941" i="34"/>
  <c r="Z3941" i="34"/>
  <c r="O3941" i="34"/>
  <c r="W3941" i="34"/>
  <c r="A3941" i="34"/>
  <c r="P3945" i="34"/>
  <c r="Q3945" i="34"/>
  <c r="U3945" i="34"/>
  <c r="Z3945" i="34"/>
  <c r="O3945" i="34"/>
  <c r="W3945" i="34"/>
  <c r="A3945" i="34"/>
  <c r="P3949" i="34"/>
  <c r="Q3949" i="34"/>
  <c r="U3949" i="34"/>
  <c r="Z3949" i="34"/>
  <c r="O3949" i="34"/>
  <c r="W3949" i="34"/>
  <c r="A3949" i="34"/>
  <c r="P3953" i="34"/>
  <c r="Q3953" i="34"/>
  <c r="U3953" i="34"/>
  <c r="Z3953" i="34"/>
  <c r="O3953" i="34"/>
  <c r="W3953" i="34"/>
  <c r="A3953" i="34"/>
  <c r="P2912" i="34"/>
  <c r="Q2912" i="34"/>
  <c r="U2912" i="34"/>
  <c r="Z2912" i="34"/>
  <c r="O2912" i="34"/>
  <c r="W2912" i="34"/>
  <c r="A2912" i="34"/>
  <c r="O2941" i="34"/>
  <c r="W2941" i="34"/>
  <c r="P2941" i="34"/>
  <c r="Q2941" i="34"/>
  <c r="U2941" i="34"/>
  <c r="Z2941" i="34"/>
  <c r="A2941" i="34"/>
  <c r="O2945" i="34"/>
  <c r="W2945" i="34"/>
  <c r="P2945" i="34"/>
  <c r="Q2945" i="34"/>
  <c r="U2945" i="34"/>
  <c r="Z2945" i="34"/>
  <c r="A2945" i="34"/>
  <c r="P2968" i="34"/>
  <c r="Q2968" i="34"/>
  <c r="U2968" i="34"/>
  <c r="Z2968" i="34"/>
  <c r="O2968" i="34"/>
  <c r="W2968" i="34"/>
  <c r="A2968" i="34"/>
  <c r="P2972" i="34"/>
  <c r="Q2972" i="34"/>
  <c r="U2972" i="34"/>
  <c r="Z2972" i="34"/>
  <c r="O2972" i="34"/>
  <c r="W2972" i="34"/>
  <c r="A2972" i="34"/>
  <c r="Q2987" i="34"/>
  <c r="U2987" i="34"/>
  <c r="Z2987" i="34"/>
  <c r="O2987" i="34"/>
  <c r="W2987" i="34"/>
  <c r="P2987" i="34"/>
  <c r="A2987" i="34"/>
  <c r="P2860" i="34"/>
  <c r="Q2860" i="34"/>
  <c r="U2860" i="34"/>
  <c r="Z2860" i="34"/>
  <c r="O2860" i="34"/>
  <c r="W2860" i="34"/>
  <c r="A2860" i="34"/>
  <c r="P2864" i="34"/>
  <c r="Q2864" i="34"/>
  <c r="U2864" i="34"/>
  <c r="Z2864" i="34"/>
  <c r="O2864" i="34"/>
  <c r="W2864" i="34"/>
  <c r="A2864" i="34"/>
  <c r="P2868" i="34"/>
  <c r="Q2868" i="34"/>
  <c r="U2868" i="34"/>
  <c r="Z2868" i="34"/>
  <c r="O2868" i="34"/>
  <c r="W2868" i="34"/>
  <c r="A2868" i="34"/>
  <c r="Z2914" i="34"/>
  <c r="O2914" i="34"/>
  <c r="W2914" i="34"/>
  <c r="P2914" i="34"/>
  <c r="Q2914" i="34"/>
  <c r="U2914" i="34"/>
  <c r="A2914" i="34"/>
  <c r="Z2918" i="34"/>
  <c r="O2918" i="34"/>
  <c r="W2918" i="34"/>
  <c r="P2918" i="34"/>
  <c r="Q2918" i="34"/>
  <c r="U2918" i="34"/>
  <c r="A2918" i="34"/>
  <c r="Z2922" i="34"/>
  <c r="O2922" i="34"/>
  <c r="W2922" i="34"/>
  <c r="P2922" i="34"/>
  <c r="Q2922" i="34"/>
  <c r="U2922" i="34"/>
  <c r="A2922" i="34"/>
  <c r="Z2926" i="34"/>
  <c r="O2926" i="34"/>
  <c r="W2926" i="34"/>
  <c r="P2926" i="34"/>
  <c r="Q2926" i="34"/>
  <c r="U2926" i="34"/>
  <c r="A2926" i="34"/>
  <c r="Q2951" i="34"/>
  <c r="U2951" i="34"/>
  <c r="Z2951" i="34"/>
  <c r="O2951" i="34"/>
  <c r="W2951" i="34"/>
  <c r="P2951" i="34"/>
  <c r="A2951" i="34"/>
  <c r="Q2955" i="34"/>
  <c r="U2955" i="34"/>
  <c r="Z2955" i="34"/>
  <c r="O2955" i="34"/>
  <c r="W2955" i="34"/>
  <c r="P2955" i="34"/>
  <c r="A2955" i="34"/>
  <c r="P2976" i="34"/>
  <c r="Q2976" i="34"/>
  <c r="U2976" i="34"/>
  <c r="Z2976" i="34"/>
  <c r="O2976" i="34"/>
  <c r="W2976" i="34"/>
  <c r="A2976" i="34"/>
  <c r="P2980" i="34"/>
  <c r="Q2980" i="34"/>
  <c r="U2980" i="34"/>
  <c r="Z2980" i="34"/>
  <c r="O2980" i="34"/>
  <c r="W2980" i="34"/>
  <c r="A2980" i="34"/>
  <c r="O2989" i="34"/>
  <c r="W2989" i="34"/>
  <c r="P2989" i="34"/>
  <c r="Q2989" i="34"/>
  <c r="U2989" i="34"/>
  <c r="Z2989" i="34"/>
  <c r="A2989" i="34"/>
  <c r="P3925" i="34"/>
  <c r="Q3925" i="34"/>
  <c r="U3925" i="34"/>
  <c r="Z3925" i="34"/>
  <c r="O3925" i="34"/>
  <c r="W3925" i="34"/>
  <c r="A3925" i="34"/>
  <c r="P4081" i="34"/>
  <c r="Q4081" i="34"/>
  <c r="U4081" i="34"/>
  <c r="Z4081" i="34"/>
  <c r="O4081" i="34"/>
  <c r="W4081" i="34"/>
  <c r="A4081" i="34"/>
  <c r="Z4087" i="34"/>
  <c r="O4087" i="34"/>
  <c r="W4087" i="34"/>
  <c r="P4087" i="34"/>
  <c r="Q4087" i="34"/>
  <c r="U4087" i="34"/>
  <c r="A4087" i="34"/>
  <c r="P4113" i="34"/>
  <c r="Q4113" i="34"/>
  <c r="U4113" i="34"/>
  <c r="Z4113" i="34"/>
  <c r="O4113" i="34"/>
  <c r="W4113" i="34"/>
  <c r="A4113" i="34"/>
  <c r="P4117" i="34"/>
  <c r="Q4117" i="34"/>
  <c r="U4117" i="34"/>
  <c r="Z4117" i="34"/>
  <c r="O4117" i="34"/>
  <c r="W4117" i="34"/>
  <c r="A4117" i="34"/>
  <c r="P4121" i="34"/>
  <c r="Z4121" i="34"/>
  <c r="O4121" i="34"/>
  <c r="W4121" i="34"/>
  <c r="Q4121" i="34"/>
  <c r="U4121" i="34"/>
  <c r="A4121" i="34"/>
  <c r="O4130" i="34"/>
  <c r="W4130" i="34"/>
  <c r="Q4130" i="34"/>
  <c r="U4130" i="34"/>
  <c r="Z4130" i="34"/>
  <c r="P4130" i="34"/>
  <c r="A4130" i="34"/>
  <c r="P4137" i="34"/>
  <c r="O4137" i="34"/>
  <c r="W4137" i="34"/>
  <c r="Q4137" i="34"/>
  <c r="U4137" i="34"/>
  <c r="Z4137" i="34"/>
  <c r="A4137" i="34"/>
  <c r="Z4141" i="34"/>
  <c r="O4141" i="34"/>
  <c r="W4141" i="34"/>
  <c r="P4141" i="34"/>
  <c r="Q4141" i="34"/>
  <c r="U4141" i="34"/>
  <c r="A4141" i="34"/>
  <c r="Z4145" i="34"/>
  <c r="O4145" i="34"/>
  <c r="W4145" i="34"/>
  <c r="P4145" i="34"/>
  <c r="Q4145" i="34"/>
  <c r="U4145" i="34"/>
  <c r="A4145" i="34"/>
  <c r="Z3867" i="34"/>
  <c r="O3867" i="34"/>
  <c r="W3867" i="34"/>
  <c r="P3867" i="34"/>
  <c r="Q3867" i="34"/>
  <c r="U3867" i="34"/>
  <c r="A3867" i="34"/>
  <c r="P3873" i="34"/>
  <c r="Q3873" i="34"/>
  <c r="U3873" i="34"/>
  <c r="Z3873" i="34"/>
  <c r="O3873" i="34"/>
  <c r="W3873" i="34"/>
  <c r="A3873" i="34"/>
  <c r="P3877" i="34"/>
  <c r="Q3877" i="34"/>
  <c r="U3877" i="34"/>
  <c r="Z3877" i="34"/>
  <c r="O3877" i="34"/>
  <c r="W3877" i="34"/>
  <c r="A3877" i="34"/>
  <c r="Q632" i="34"/>
  <c r="U632" i="34"/>
  <c r="Z632" i="34"/>
  <c r="O632" i="34"/>
  <c r="W632" i="34"/>
  <c r="P632" i="34"/>
  <c r="A632" i="34"/>
  <c r="Z4135" i="34"/>
  <c r="Q4135" i="34"/>
  <c r="U4135" i="34"/>
  <c r="P4135" i="34"/>
  <c r="W4135" i="34"/>
  <c r="O4135" i="34"/>
  <c r="A4135" i="34"/>
  <c r="O638" i="34"/>
  <c r="W638" i="34"/>
  <c r="P638" i="34"/>
  <c r="Q638" i="34"/>
  <c r="U638" i="34"/>
  <c r="Z638" i="34"/>
  <c r="A638" i="34"/>
  <c r="O646" i="34"/>
  <c r="W646" i="34"/>
  <c r="P646" i="34"/>
  <c r="Q646" i="34"/>
  <c r="U646" i="34"/>
  <c r="Z646" i="34"/>
  <c r="A646" i="34"/>
  <c r="Q2871" i="34"/>
  <c r="U2871" i="34"/>
  <c r="Z2871" i="34"/>
  <c r="O2871" i="34"/>
  <c r="W2871" i="34"/>
  <c r="P2871" i="34"/>
  <c r="A2871" i="34"/>
  <c r="O2877" i="34"/>
  <c r="W2877" i="34"/>
  <c r="P2877" i="34"/>
  <c r="Q2877" i="34"/>
  <c r="U2877" i="34"/>
  <c r="Z2877" i="34"/>
  <c r="A2877" i="34"/>
  <c r="O2881" i="34"/>
  <c r="W2881" i="34"/>
  <c r="P2881" i="34"/>
  <c r="Q2881" i="34"/>
  <c r="U2881" i="34"/>
  <c r="Z2881" i="34"/>
  <c r="A2881" i="34"/>
  <c r="O2993" i="34"/>
  <c r="W2993" i="34"/>
  <c r="P2993" i="34"/>
  <c r="Q2993" i="34"/>
  <c r="U2993" i="34"/>
  <c r="Z2993" i="34"/>
  <c r="A2993" i="34"/>
  <c r="P2824" i="34"/>
  <c r="Q2824" i="34"/>
  <c r="U2824" i="34"/>
  <c r="Z2824" i="34"/>
  <c r="O2824" i="34"/>
  <c r="W2824" i="34"/>
  <c r="A2824" i="34"/>
  <c r="P2828" i="34"/>
  <c r="Q2828" i="34"/>
  <c r="U2828" i="34"/>
  <c r="Z2828" i="34"/>
  <c r="O2828" i="34"/>
  <c r="W2828" i="34"/>
  <c r="A2828" i="34"/>
  <c r="P2832" i="34"/>
  <c r="Q2832" i="34"/>
  <c r="U2832" i="34"/>
  <c r="Z2832" i="34"/>
  <c r="O2832" i="34"/>
  <c r="W2832" i="34"/>
  <c r="A2832" i="34"/>
  <c r="P2836" i="34"/>
  <c r="Q2836" i="34"/>
  <c r="U2836" i="34"/>
  <c r="Z2836" i="34"/>
  <c r="O2836" i="34"/>
  <c r="W2836" i="34"/>
  <c r="A2836" i="34"/>
  <c r="O2885" i="34"/>
  <c r="W2885" i="34"/>
  <c r="P2885" i="34"/>
  <c r="Q2885" i="34"/>
  <c r="U2885" i="34"/>
  <c r="Z2885" i="34"/>
  <c r="A2885" i="34"/>
  <c r="O2889" i="34"/>
  <c r="W2889" i="34"/>
  <c r="P2889" i="34"/>
  <c r="Q2889" i="34"/>
  <c r="U2889" i="34"/>
  <c r="Z2889" i="34"/>
  <c r="A2889" i="34"/>
  <c r="P2928" i="34"/>
  <c r="Q2928" i="34"/>
  <c r="U2928" i="34"/>
  <c r="Z2928" i="34"/>
  <c r="O2928" i="34"/>
  <c r="W2928" i="34"/>
  <c r="A2928" i="34"/>
  <c r="Z2966" i="34"/>
  <c r="O2966" i="34"/>
  <c r="W2966" i="34"/>
  <c r="P2966" i="34"/>
  <c r="Q2966" i="34"/>
  <c r="U2966" i="34"/>
  <c r="A2966" i="34"/>
  <c r="Z635" i="34"/>
  <c r="O635" i="34"/>
  <c r="W635" i="34"/>
  <c r="P635" i="34"/>
  <c r="Q635" i="34"/>
  <c r="U635" i="34"/>
  <c r="A635" i="34"/>
  <c r="Q2787" i="34"/>
  <c r="U2787" i="34"/>
  <c r="Z2787" i="34"/>
  <c r="O2787" i="34"/>
  <c r="W2787" i="34"/>
  <c r="P2787" i="34"/>
  <c r="A2787" i="34"/>
  <c r="O2805" i="34"/>
  <c r="W2805" i="34"/>
  <c r="P2805" i="34"/>
  <c r="Q2805" i="34"/>
  <c r="U2805" i="34"/>
  <c r="Z2805" i="34"/>
  <c r="A2805" i="34"/>
  <c r="Q2791" i="34"/>
  <c r="U2791" i="34"/>
  <c r="Z2791" i="34"/>
  <c r="O2791" i="34"/>
  <c r="W2791" i="34"/>
  <c r="P2791" i="34"/>
  <c r="A2791" i="34"/>
  <c r="Q2795" i="34"/>
  <c r="U2795" i="34"/>
  <c r="Z2795" i="34"/>
  <c r="O2795" i="34"/>
  <c r="W2795" i="34"/>
  <c r="P2795" i="34"/>
  <c r="A2795" i="34"/>
  <c r="Q2799" i="34"/>
  <c r="U2799" i="34"/>
  <c r="Z2799" i="34"/>
  <c r="O2799" i="34"/>
  <c r="W2799" i="34"/>
  <c r="P2799" i="34"/>
  <c r="A2799" i="34"/>
  <c r="Z2806" i="34"/>
  <c r="O2806" i="34"/>
  <c r="W2806" i="34"/>
  <c r="P2806" i="34"/>
  <c r="Q2806" i="34"/>
  <c r="U2806" i="34"/>
  <c r="A2806" i="34"/>
  <c r="Z2810" i="34"/>
  <c r="O2810" i="34"/>
  <c r="W2810" i="34"/>
  <c r="P2810" i="34"/>
  <c r="Q2810" i="34"/>
  <c r="U2810" i="34"/>
  <c r="A2810" i="34"/>
  <c r="O2837" i="34"/>
  <c r="W2837" i="34"/>
  <c r="P2837" i="34"/>
  <c r="Q2837" i="34"/>
  <c r="U2837" i="34"/>
  <c r="Z2837" i="34"/>
  <c r="A2837" i="34"/>
  <c r="O2841" i="34"/>
  <c r="W2841" i="34"/>
  <c r="P2841" i="34"/>
  <c r="Q2841" i="34"/>
  <c r="U2841" i="34"/>
  <c r="Z2841" i="34"/>
  <c r="A2841" i="34"/>
  <c r="O2845" i="34"/>
  <c r="W2845" i="34"/>
  <c r="P2845" i="34"/>
  <c r="Q2845" i="34"/>
  <c r="U2845" i="34"/>
  <c r="Z2845" i="34"/>
  <c r="A2845" i="34"/>
  <c r="Z2818" i="34"/>
  <c r="O2818" i="34"/>
  <c r="W2818" i="34"/>
  <c r="P2818" i="34"/>
  <c r="Q2818" i="34"/>
  <c r="U2818" i="34"/>
  <c r="A2818" i="34"/>
  <c r="Z2822" i="34"/>
  <c r="O2822" i="34"/>
  <c r="W2822" i="34"/>
  <c r="P2822" i="34"/>
  <c r="Q2822" i="34"/>
  <c r="U2822" i="34"/>
  <c r="A2822" i="34"/>
  <c r="O642" i="34"/>
  <c r="W642" i="34"/>
  <c r="P642" i="34"/>
  <c r="Q642" i="34"/>
  <c r="U642" i="34"/>
  <c r="Z642" i="34"/>
  <c r="A642" i="34"/>
  <c r="O2849" i="34"/>
  <c r="W2849" i="34"/>
  <c r="P2849" i="34"/>
  <c r="Q2849" i="34"/>
  <c r="U2849" i="34"/>
  <c r="Z2849" i="34"/>
  <c r="A2849" i="34"/>
  <c r="O2853" i="34"/>
  <c r="W2853" i="34"/>
  <c r="P2853" i="34"/>
  <c r="Q2853" i="34"/>
  <c r="U2853" i="34"/>
  <c r="Z2853" i="34"/>
  <c r="A2853" i="34"/>
  <c r="O2857" i="34"/>
  <c r="W2857" i="34"/>
  <c r="P2857" i="34"/>
  <c r="Q2857" i="34"/>
  <c r="U2857" i="34"/>
  <c r="Z2857" i="34"/>
  <c r="A2857" i="34"/>
  <c r="O2901" i="34"/>
  <c r="W2901" i="34"/>
  <c r="P2901" i="34"/>
  <c r="Q2901" i="34"/>
  <c r="U2901" i="34"/>
  <c r="Z2901" i="34"/>
  <c r="A2901" i="34"/>
  <c r="O2905" i="34"/>
  <c r="W2905" i="34"/>
  <c r="P2905" i="34"/>
  <c r="Q2905" i="34"/>
  <c r="U2905" i="34"/>
  <c r="Z2905" i="34"/>
  <c r="A2905" i="34"/>
  <c r="O2909" i="34"/>
  <c r="W2909" i="34"/>
  <c r="P2909" i="34"/>
  <c r="Q2909" i="34"/>
  <c r="U2909" i="34"/>
  <c r="Z2909" i="34"/>
  <c r="A2909" i="34"/>
  <c r="Q3804" i="34"/>
  <c r="U3804" i="34"/>
  <c r="Z3804" i="34"/>
  <c r="O3804" i="34"/>
  <c r="W3804" i="34"/>
  <c r="P3804" i="34"/>
  <c r="A3804" i="34"/>
  <c r="Q3808" i="34"/>
  <c r="U3808" i="34"/>
  <c r="Z3808" i="34"/>
  <c r="O3808" i="34"/>
  <c r="W3808" i="34"/>
  <c r="P3808" i="34"/>
  <c r="A3808" i="34"/>
  <c r="Q2762" i="34"/>
  <c r="U2762" i="34"/>
  <c r="Z2762" i="34"/>
  <c r="O2762" i="34"/>
  <c r="W2762" i="34"/>
  <c r="P2762" i="34"/>
  <c r="A2762" i="34"/>
  <c r="Q2766" i="34"/>
  <c r="U2766" i="34"/>
  <c r="Z2766" i="34"/>
  <c r="O2766" i="34"/>
  <c r="W2766" i="34"/>
  <c r="P2766" i="34"/>
  <c r="A2766" i="34"/>
  <c r="Q24" i="34"/>
  <c r="U24" i="34"/>
  <c r="R24" i="34"/>
  <c r="Z24" i="34"/>
  <c r="O24" i="34"/>
  <c r="S24" i="34"/>
  <c r="W24" i="34"/>
  <c r="P24" i="34"/>
  <c r="T24" i="34"/>
  <c r="A24" i="34"/>
  <c r="Q28" i="34"/>
  <c r="U28" i="34"/>
  <c r="R28" i="34"/>
  <c r="Z28" i="34"/>
  <c r="O28" i="34"/>
  <c r="S28" i="34"/>
  <c r="W28" i="34"/>
  <c r="P28" i="34"/>
  <c r="T28" i="34"/>
  <c r="A28" i="34"/>
  <c r="P33" i="34"/>
  <c r="T33" i="34"/>
  <c r="Q33" i="34"/>
  <c r="U33" i="34"/>
  <c r="R33" i="34"/>
  <c r="Z33" i="34"/>
  <c r="O33" i="34"/>
  <c r="S33" i="34"/>
  <c r="W33" i="34"/>
  <c r="A33" i="34"/>
  <c r="Q56" i="34"/>
  <c r="U56" i="34"/>
  <c r="R56" i="34"/>
  <c r="Z56" i="34"/>
  <c r="O56" i="34"/>
  <c r="S56" i="34"/>
  <c r="W56" i="34"/>
  <c r="P56" i="34"/>
  <c r="T56" i="34"/>
  <c r="A56" i="34"/>
  <c r="O62" i="34"/>
  <c r="S62" i="34"/>
  <c r="W62" i="34"/>
  <c r="P62" i="34"/>
  <c r="T62" i="34"/>
  <c r="Q62" i="34"/>
  <c r="U62" i="34"/>
  <c r="R62" i="34"/>
  <c r="Z62" i="34"/>
  <c r="A62" i="34"/>
  <c r="Z442" i="34"/>
  <c r="O442" i="34"/>
  <c r="W442" i="34"/>
  <c r="P442" i="34"/>
  <c r="Q442" i="34"/>
  <c r="U442" i="34"/>
  <c r="A442" i="34"/>
  <c r="Z530" i="34"/>
  <c r="O530" i="34"/>
  <c r="W530" i="34"/>
  <c r="P530" i="34"/>
  <c r="Q530" i="34"/>
  <c r="U530" i="34"/>
  <c r="A530" i="34"/>
  <c r="O618" i="34"/>
  <c r="W618" i="34"/>
  <c r="P618" i="34"/>
  <c r="Q618" i="34"/>
  <c r="U618" i="34"/>
  <c r="Z618" i="34"/>
  <c r="A618" i="34"/>
  <c r="Z651" i="34"/>
  <c r="O651" i="34"/>
  <c r="W651" i="34"/>
  <c r="P651" i="34"/>
  <c r="Q651" i="34"/>
  <c r="U651" i="34"/>
  <c r="A651" i="34"/>
  <c r="Z655" i="34"/>
  <c r="O655" i="34"/>
  <c r="W655" i="34"/>
  <c r="P655" i="34"/>
  <c r="Q655" i="34"/>
  <c r="U655" i="34"/>
  <c r="A655" i="34"/>
  <c r="O686" i="34"/>
  <c r="W686" i="34"/>
  <c r="P686" i="34"/>
  <c r="Q686" i="34"/>
  <c r="U686" i="34"/>
  <c r="Z686" i="34"/>
  <c r="A686" i="34"/>
  <c r="Z707" i="34"/>
  <c r="O707" i="34"/>
  <c r="W707" i="34"/>
  <c r="P707" i="34"/>
  <c r="Q707" i="34"/>
  <c r="U707" i="34"/>
  <c r="A707" i="34"/>
  <c r="O726" i="34"/>
  <c r="W726" i="34"/>
  <c r="P726" i="34"/>
  <c r="Q726" i="34"/>
  <c r="U726" i="34"/>
  <c r="Z726" i="34"/>
  <c r="A726" i="34"/>
  <c r="O525" i="34"/>
  <c r="W525" i="34"/>
  <c r="Z525" i="34"/>
  <c r="P525" i="34"/>
  <c r="Q525" i="34"/>
  <c r="U525" i="34"/>
  <c r="A525" i="34"/>
  <c r="P589" i="34"/>
  <c r="Q589" i="34"/>
  <c r="U589" i="34"/>
  <c r="Z589" i="34"/>
  <c r="O589" i="34"/>
  <c r="W589" i="34"/>
  <c r="A589" i="34"/>
  <c r="P613" i="34"/>
  <c r="Q613" i="34"/>
  <c r="U613" i="34"/>
  <c r="Z613" i="34"/>
  <c r="O613" i="34"/>
  <c r="W613" i="34"/>
  <c r="A613" i="34"/>
  <c r="O3882" i="34"/>
  <c r="W3882" i="34"/>
  <c r="P3882" i="34"/>
  <c r="Q3882" i="34"/>
  <c r="U3882" i="34"/>
  <c r="Z3882" i="34"/>
  <c r="A3882" i="34"/>
  <c r="Z3887" i="34"/>
  <c r="O3887" i="34"/>
  <c r="W3887" i="34"/>
  <c r="P3887" i="34"/>
  <c r="Q3887" i="34"/>
  <c r="U3887" i="34"/>
  <c r="A3887" i="34"/>
  <c r="Z3959" i="34"/>
  <c r="O3959" i="34"/>
  <c r="W3959" i="34"/>
  <c r="P3959" i="34"/>
  <c r="Q3959" i="34"/>
  <c r="U3959" i="34"/>
  <c r="A3959" i="34"/>
  <c r="Z3963" i="34"/>
  <c r="O3963" i="34"/>
  <c r="W3963" i="34"/>
  <c r="P3963" i="34"/>
  <c r="Q3963" i="34"/>
  <c r="U3963" i="34"/>
  <c r="A3963" i="34"/>
  <c r="Z3967" i="34"/>
  <c r="O3967" i="34"/>
  <c r="W3967" i="34"/>
  <c r="P3967" i="34"/>
  <c r="Q3967" i="34"/>
  <c r="U3967" i="34"/>
  <c r="A3967" i="34"/>
  <c r="Z3971" i="34"/>
  <c r="O3971" i="34"/>
  <c r="W3971" i="34"/>
  <c r="P3971" i="34"/>
  <c r="Q3971" i="34"/>
  <c r="U3971" i="34"/>
  <c r="A3971" i="34"/>
  <c r="Z3975" i="34"/>
  <c r="O3975" i="34"/>
  <c r="W3975" i="34"/>
  <c r="P3975" i="34"/>
  <c r="Q3975" i="34"/>
  <c r="U3975" i="34"/>
  <c r="A3975" i="34"/>
  <c r="Z3979" i="34"/>
  <c r="O3979" i="34"/>
  <c r="W3979" i="34"/>
  <c r="P3979" i="34"/>
  <c r="Q3979" i="34"/>
  <c r="U3979" i="34"/>
  <c r="A3979" i="34"/>
  <c r="Z3983" i="34"/>
  <c r="O3983" i="34"/>
  <c r="W3983" i="34"/>
  <c r="P3983" i="34"/>
  <c r="Q3983" i="34"/>
  <c r="U3983" i="34"/>
  <c r="A3983" i="34"/>
  <c r="O233" i="34"/>
  <c r="S233" i="34"/>
  <c r="W233" i="34"/>
  <c r="P233" i="34"/>
  <c r="T233" i="34"/>
  <c r="Q233" i="34"/>
  <c r="U233" i="34"/>
  <c r="R233" i="34"/>
  <c r="Z233" i="34"/>
  <c r="A233" i="34"/>
  <c r="R239" i="34"/>
  <c r="Z239" i="34"/>
  <c r="O239" i="34"/>
  <c r="S239" i="34"/>
  <c r="W239" i="34"/>
  <c r="P239" i="34"/>
  <c r="T239" i="34"/>
  <c r="Q239" i="34"/>
  <c r="U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Z3002" i="34"/>
  <c r="O3002" i="34"/>
  <c r="W3002" i="34"/>
  <c r="P3002" i="34"/>
  <c r="Q3002" i="34"/>
  <c r="U3002" i="34"/>
  <c r="A3002" i="34"/>
  <c r="P4093" i="34"/>
  <c r="Q4093" i="34"/>
  <c r="U4093" i="34"/>
  <c r="Z4093" i="34"/>
  <c r="O4093" i="34"/>
  <c r="W4093" i="34"/>
  <c r="A4093" i="34"/>
  <c r="P4097" i="34"/>
  <c r="Q4097" i="34"/>
  <c r="U4097" i="34"/>
  <c r="Z4097" i="34"/>
  <c r="O4097" i="34"/>
  <c r="W4097" i="34"/>
  <c r="A4097" i="34"/>
  <c r="Q4150" i="34"/>
  <c r="U4150" i="34"/>
  <c r="Z4150" i="34"/>
  <c r="O4150" i="34"/>
  <c r="W4150" i="34"/>
  <c r="P4150" i="34"/>
  <c r="A4150" i="34"/>
  <c r="Q4154" i="34"/>
  <c r="U4154" i="34"/>
  <c r="Z4154" i="34"/>
  <c r="O4154" i="34"/>
  <c r="W4154" i="34"/>
  <c r="P4154" i="34"/>
  <c r="A4154" i="34"/>
  <c r="O3009" i="34"/>
  <c r="W3009" i="34"/>
  <c r="P3009" i="34"/>
  <c r="Q3009" i="34"/>
  <c r="U3009" i="34"/>
  <c r="Z3009" i="34"/>
  <c r="A3009" i="34"/>
  <c r="O3017" i="34"/>
  <c r="W3017" i="34"/>
  <c r="P3017" i="34"/>
  <c r="Q3017" i="34"/>
  <c r="U3017" i="34"/>
  <c r="Z3017" i="34"/>
  <c r="A3017" i="34"/>
  <c r="O3021" i="34"/>
  <c r="W3021" i="34"/>
  <c r="P3021" i="34"/>
  <c r="Q3021" i="34"/>
  <c r="U3021" i="34"/>
  <c r="Z3021" i="34"/>
  <c r="A3021" i="34"/>
  <c r="O3025" i="34"/>
  <c r="W3025" i="34"/>
  <c r="P3025" i="34"/>
  <c r="Q3025" i="34"/>
  <c r="U3025" i="34"/>
  <c r="Z3025" i="34"/>
  <c r="A3025" i="34"/>
  <c r="O3029" i="34"/>
  <c r="W3029" i="34"/>
  <c r="P3029" i="34"/>
  <c r="Q3029" i="34"/>
  <c r="U3029" i="34"/>
  <c r="Z3029" i="34"/>
  <c r="A3029" i="34"/>
  <c r="Q3860" i="34"/>
  <c r="U3860" i="34"/>
  <c r="Z3860" i="34"/>
  <c r="O3860" i="34"/>
  <c r="W3860" i="34"/>
  <c r="P3860" i="34"/>
  <c r="A3860" i="34"/>
  <c r="Q3864" i="34"/>
  <c r="U3864" i="34"/>
  <c r="Z3864" i="34"/>
  <c r="O3864" i="34"/>
  <c r="W3864" i="34"/>
  <c r="P3864" i="34"/>
  <c r="A3864" i="34"/>
  <c r="O3930" i="34"/>
  <c r="W3930" i="34"/>
  <c r="P3930" i="34"/>
  <c r="Q3930" i="34"/>
  <c r="U3930" i="34"/>
  <c r="Z3930" i="34"/>
  <c r="A3930" i="34"/>
  <c r="O3934" i="34"/>
  <c r="W3934" i="34"/>
  <c r="P3934" i="34"/>
  <c r="Q3934" i="34"/>
  <c r="U3934" i="34"/>
  <c r="Z3934" i="34"/>
  <c r="A3934" i="34"/>
  <c r="O3938" i="34"/>
  <c r="W3938" i="34"/>
  <c r="P3938" i="34"/>
  <c r="Q3938" i="34"/>
  <c r="U3938" i="34"/>
  <c r="Z3938" i="34"/>
  <c r="A3938" i="34"/>
  <c r="O3942" i="34"/>
  <c r="W3942" i="34"/>
  <c r="P3942" i="34"/>
  <c r="Q3942" i="34"/>
  <c r="U3942" i="34"/>
  <c r="Z3942" i="34"/>
  <c r="A3942" i="34"/>
  <c r="O3946" i="34"/>
  <c r="W3946" i="34"/>
  <c r="P3946" i="34"/>
  <c r="Q3946" i="34"/>
  <c r="U3946" i="34"/>
  <c r="Z3946" i="34"/>
  <c r="A3946" i="34"/>
  <c r="O3950" i="34"/>
  <c r="W3950" i="34"/>
  <c r="P3950" i="34"/>
  <c r="Q3950" i="34"/>
  <c r="U3950" i="34"/>
  <c r="Z3950" i="34"/>
  <c r="A3950" i="34"/>
  <c r="O3954" i="34"/>
  <c r="W3954" i="34"/>
  <c r="P3954" i="34"/>
  <c r="Q3954" i="34"/>
  <c r="U3954" i="34"/>
  <c r="Z3954" i="34"/>
  <c r="A3954" i="34"/>
  <c r="Z2938" i="34"/>
  <c r="O2938" i="34"/>
  <c r="W2938" i="34"/>
  <c r="P2938" i="34"/>
  <c r="Q2938" i="34"/>
  <c r="U2938" i="34"/>
  <c r="A2938" i="34"/>
  <c r="Z2942" i="34"/>
  <c r="O2942" i="34"/>
  <c r="W2942" i="34"/>
  <c r="P2942" i="34"/>
  <c r="Q2942" i="34"/>
  <c r="U2942" i="34"/>
  <c r="A2942" i="34"/>
  <c r="Z2946" i="34"/>
  <c r="O2946" i="34"/>
  <c r="W2946" i="34"/>
  <c r="P2946" i="34"/>
  <c r="Q2946" i="34"/>
  <c r="U2946" i="34"/>
  <c r="A2946" i="34"/>
  <c r="O2969" i="34"/>
  <c r="W2969" i="34"/>
  <c r="P2969" i="34"/>
  <c r="Q2969" i="34"/>
  <c r="U2969" i="34"/>
  <c r="Z2969" i="34"/>
  <c r="A2969" i="34"/>
  <c r="O2973" i="34"/>
  <c r="W2973" i="34"/>
  <c r="P2973" i="34"/>
  <c r="Q2973" i="34"/>
  <c r="U2973" i="34"/>
  <c r="Z2973" i="34"/>
  <c r="A2973" i="34"/>
  <c r="Z643" i="34"/>
  <c r="O643" i="34"/>
  <c r="W643" i="34"/>
  <c r="P643" i="34"/>
  <c r="Q643" i="34"/>
  <c r="U643" i="34"/>
  <c r="A643" i="34"/>
  <c r="O2861" i="34"/>
  <c r="W2861" i="34"/>
  <c r="P2861" i="34"/>
  <c r="Q2861" i="34"/>
  <c r="U2861" i="34"/>
  <c r="Z2861" i="34"/>
  <c r="A2861" i="34"/>
  <c r="O2865" i="34"/>
  <c r="W2865" i="34"/>
  <c r="P2865" i="34"/>
  <c r="Q2865" i="34"/>
  <c r="U2865" i="34"/>
  <c r="Z2865" i="34"/>
  <c r="A2865" i="34"/>
  <c r="O2869" i="34"/>
  <c r="W2869" i="34"/>
  <c r="P2869" i="34"/>
  <c r="Q2869" i="34"/>
  <c r="U2869" i="34"/>
  <c r="Z2869" i="34"/>
  <c r="A2869" i="34"/>
  <c r="Q2915" i="34"/>
  <c r="U2915" i="34"/>
  <c r="Z2915" i="34"/>
  <c r="O2915" i="34"/>
  <c r="W2915" i="34"/>
  <c r="P2915" i="34"/>
  <c r="A2915" i="34"/>
  <c r="Q2919" i="34"/>
  <c r="U2919" i="34"/>
  <c r="Z2919" i="34"/>
  <c r="O2919" i="34"/>
  <c r="W2919" i="34"/>
  <c r="P2919" i="34"/>
  <c r="A2919" i="34"/>
  <c r="Q2923" i="34"/>
  <c r="U2923" i="34"/>
  <c r="Z2923" i="34"/>
  <c r="O2923" i="34"/>
  <c r="W2923" i="34"/>
  <c r="P2923" i="34"/>
  <c r="A2923" i="34"/>
  <c r="P2948" i="34"/>
  <c r="Q2948" i="34"/>
  <c r="U2948" i="34"/>
  <c r="Z2948" i="34"/>
  <c r="O2948" i="34"/>
  <c r="W2948" i="34"/>
  <c r="A2948" i="34"/>
  <c r="P2952" i="34"/>
  <c r="Q2952" i="34"/>
  <c r="U2952" i="34"/>
  <c r="Z2952" i="34"/>
  <c r="O2952" i="34"/>
  <c r="W2952" i="34"/>
  <c r="A2952" i="34"/>
  <c r="P2956" i="34"/>
  <c r="Q2956" i="34"/>
  <c r="U2956" i="34"/>
  <c r="Z2956" i="34"/>
  <c r="O2956" i="34"/>
  <c r="W2956" i="34"/>
  <c r="A2956" i="34"/>
  <c r="O2977" i="34"/>
  <c r="W2977" i="34"/>
  <c r="P2977" i="34"/>
  <c r="Q2977" i="34"/>
  <c r="U2977" i="34"/>
  <c r="Z2977" i="34"/>
  <c r="A2977" i="34"/>
  <c r="O2981" i="34"/>
  <c r="W2981" i="34"/>
  <c r="P2981" i="34"/>
  <c r="Q2981" i="34"/>
  <c r="U2981" i="34"/>
  <c r="Z2981" i="34"/>
  <c r="A2981" i="34"/>
  <c r="O3001" i="34"/>
  <c r="W3001" i="34"/>
  <c r="P3001" i="34"/>
  <c r="Q3001" i="34"/>
  <c r="U3001" i="34"/>
  <c r="Z3001" i="34"/>
  <c r="A3001" i="34"/>
  <c r="O3926" i="34"/>
  <c r="W3926" i="34"/>
  <c r="P3926" i="34"/>
  <c r="Q3926" i="34"/>
  <c r="U3926" i="34"/>
  <c r="Z3926" i="34"/>
  <c r="A3926" i="34"/>
  <c r="O4082" i="34"/>
  <c r="W4082" i="34"/>
  <c r="P4082" i="34"/>
  <c r="Q4082" i="34"/>
  <c r="U4082" i="34"/>
  <c r="Z4082" i="34"/>
  <c r="A4082" i="34"/>
  <c r="Q4088" i="34"/>
  <c r="U4088" i="34"/>
  <c r="Z4088" i="34"/>
  <c r="O4088" i="34"/>
  <c r="W4088" i="34"/>
  <c r="P4088" i="34"/>
  <c r="A4088" i="34"/>
  <c r="O4114" i="34"/>
  <c r="W4114" i="34"/>
  <c r="P4114" i="34"/>
  <c r="Q4114" i="34"/>
  <c r="U4114" i="34"/>
  <c r="Z4114" i="34"/>
  <c r="A4114" i="34"/>
  <c r="O4118" i="34"/>
  <c r="W4118" i="34"/>
  <c r="P4118" i="34"/>
  <c r="Q4118" i="34"/>
  <c r="U4118" i="34"/>
  <c r="Z4118" i="34"/>
  <c r="A4118" i="34"/>
  <c r="Z4127" i="34"/>
  <c r="P4127" i="34"/>
  <c r="Q4127" i="34"/>
  <c r="U4127" i="34"/>
  <c r="W4127" i="34"/>
  <c r="O4127" i="34"/>
  <c r="A4127" i="34"/>
  <c r="Z4131" i="34"/>
  <c r="P4131" i="34"/>
  <c r="Q4131" i="34"/>
  <c r="U4131" i="34"/>
  <c r="O4131" i="34"/>
  <c r="W4131" i="34"/>
  <c r="A4131" i="34"/>
  <c r="Z4138" i="34"/>
  <c r="O4138" i="34"/>
  <c r="W4138" i="34"/>
  <c r="P4138" i="34"/>
  <c r="Q4138" i="34"/>
  <c r="U4138" i="34"/>
  <c r="A4138" i="34"/>
  <c r="Q4142" i="34"/>
  <c r="U4142" i="34"/>
  <c r="Z4142" i="34"/>
  <c r="O4142" i="34"/>
  <c r="W4142" i="34"/>
  <c r="P4142" i="34"/>
  <c r="A4142" i="34"/>
  <c r="Q4146" i="34"/>
  <c r="U4146" i="34"/>
  <c r="Z4146" i="34"/>
  <c r="O4146" i="34"/>
  <c r="W4146" i="34"/>
  <c r="P4146" i="34"/>
  <c r="A4146" i="34"/>
  <c r="O3870" i="34"/>
  <c r="W3870" i="34"/>
  <c r="P3870" i="34"/>
  <c r="Q3870" i="34"/>
  <c r="U3870" i="34"/>
  <c r="Z3870" i="34"/>
  <c r="A3870" i="34"/>
  <c r="O3874" i="34"/>
  <c r="W3874" i="34"/>
  <c r="P3874" i="34"/>
  <c r="Q3874" i="34"/>
  <c r="U3874" i="34"/>
  <c r="Z3874" i="34"/>
  <c r="A3874" i="34"/>
  <c r="O3878" i="34"/>
  <c r="W3878" i="34"/>
  <c r="P3878" i="34"/>
  <c r="Q3878" i="34"/>
  <c r="U3878" i="34"/>
  <c r="Z3878" i="34"/>
  <c r="A3878" i="34"/>
  <c r="Z2994" i="34"/>
  <c r="O2994" i="34"/>
  <c r="W2994" i="34"/>
  <c r="P2994" i="34"/>
  <c r="Q2994" i="34"/>
  <c r="U2994" i="34"/>
  <c r="A2994" i="34"/>
  <c r="O4544" i="34"/>
  <c r="W4544" i="34"/>
  <c r="P4544" i="34"/>
  <c r="Q4544" i="34"/>
  <c r="U4544" i="34"/>
  <c r="Z4544" i="34"/>
  <c r="A4544" i="34"/>
  <c r="Z639" i="34"/>
  <c r="O639" i="34"/>
  <c r="W639" i="34"/>
  <c r="P639" i="34"/>
  <c r="Q639" i="34"/>
  <c r="U639" i="34"/>
  <c r="A639" i="34"/>
  <c r="Z647" i="34"/>
  <c r="O647" i="34"/>
  <c r="W647" i="34"/>
  <c r="P647" i="34"/>
  <c r="Q647" i="34"/>
  <c r="U647" i="34"/>
  <c r="A647" i="34"/>
  <c r="P2872" i="34"/>
  <c r="Q2872" i="34"/>
  <c r="U2872" i="34"/>
  <c r="Z2872" i="34"/>
  <c r="O2872" i="34"/>
  <c r="W2872" i="34"/>
  <c r="A2872" i="34"/>
  <c r="Z2878" i="34"/>
  <c r="O2878" i="34"/>
  <c r="W2878" i="34"/>
  <c r="P2878" i="34"/>
  <c r="Q2878" i="34"/>
  <c r="U2878" i="34"/>
  <c r="A2878" i="34"/>
  <c r="Z2990" i="34"/>
  <c r="O2990" i="34"/>
  <c r="W2990" i="34"/>
  <c r="P2990" i="34"/>
  <c r="Q2990" i="34"/>
  <c r="U2990" i="34"/>
  <c r="A2990" i="34"/>
  <c r="O2997" i="34"/>
  <c r="W2997" i="34"/>
  <c r="P2997" i="34"/>
  <c r="Q2997" i="34"/>
  <c r="U2997" i="34"/>
  <c r="Z2997" i="34"/>
  <c r="A2997" i="34"/>
  <c r="O2825" i="34"/>
  <c r="W2825" i="34"/>
  <c r="P2825" i="34"/>
  <c r="Q2825" i="34"/>
  <c r="U2825" i="34"/>
  <c r="Z2825" i="34"/>
  <c r="A2825" i="34"/>
  <c r="O2829" i="34"/>
  <c r="W2829" i="34"/>
  <c r="P2829" i="34"/>
  <c r="Q2829" i="34"/>
  <c r="U2829" i="34"/>
  <c r="Z2829" i="34"/>
  <c r="A2829" i="34"/>
  <c r="O2833" i="34"/>
  <c r="W2833" i="34"/>
  <c r="P2833" i="34"/>
  <c r="Q2833" i="34"/>
  <c r="U2833" i="34"/>
  <c r="Z2833" i="34"/>
  <c r="A2833" i="34"/>
  <c r="Z2882" i="34"/>
  <c r="O2882" i="34"/>
  <c r="W2882" i="34"/>
  <c r="P2882" i="34"/>
  <c r="Q2882" i="34"/>
  <c r="U2882" i="34"/>
  <c r="A2882" i="34"/>
  <c r="Z2886" i="34"/>
  <c r="O2886" i="34"/>
  <c r="W2886" i="34"/>
  <c r="P2886" i="34"/>
  <c r="Q2886" i="34"/>
  <c r="U2886" i="34"/>
  <c r="A2886" i="34"/>
  <c r="Z2890" i="34"/>
  <c r="O2890" i="34"/>
  <c r="W2890" i="34"/>
  <c r="P2890" i="34"/>
  <c r="Q2890" i="34"/>
  <c r="U2890" i="34"/>
  <c r="A2890" i="34"/>
  <c r="P2936" i="34"/>
  <c r="Q2936" i="34"/>
  <c r="U2936" i="34"/>
  <c r="Z2936" i="34"/>
  <c r="O2936" i="34"/>
  <c r="W2936" i="34"/>
  <c r="A2936" i="34"/>
  <c r="Q2983" i="34"/>
  <c r="U2983" i="34"/>
  <c r="Z2983" i="34"/>
  <c r="O2983" i="34"/>
  <c r="W2983" i="34"/>
  <c r="P2983" i="34"/>
  <c r="A2983" i="34"/>
  <c r="Q636" i="34"/>
  <c r="U636" i="34"/>
  <c r="Z636" i="34"/>
  <c r="O636" i="34"/>
  <c r="W636" i="34"/>
  <c r="P636" i="34"/>
  <c r="A636" i="34"/>
  <c r="Q640" i="34"/>
  <c r="U640" i="34"/>
  <c r="Z640" i="34"/>
  <c r="O640" i="34"/>
  <c r="W640" i="34"/>
  <c r="P640" i="34"/>
  <c r="A640" i="34"/>
  <c r="P2788" i="34"/>
  <c r="Q2788" i="34"/>
  <c r="U2788" i="34"/>
  <c r="Z2788" i="34"/>
  <c r="O2788" i="34"/>
  <c r="W2788" i="34"/>
  <c r="A2788" i="34"/>
  <c r="P2792" i="34"/>
  <c r="Q2792" i="34"/>
  <c r="U2792" i="34"/>
  <c r="Z2792" i="34"/>
  <c r="O2792" i="34"/>
  <c r="W2792" i="34"/>
  <c r="A2792" i="34"/>
  <c r="P2796" i="34"/>
  <c r="Q2796" i="34"/>
  <c r="U2796" i="34"/>
  <c r="Z2796" i="34"/>
  <c r="O2796" i="34"/>
  <c r="W2796" i="34"/>
  <c r="A2796" i="34"/>
  <c r="P2800" i="34"/>
  <c r="Q2800" i="34"/>
  <c r="U2800" i="34"/>
  <c r="Z2800" i="34"/>
  <c r="O2800" i="34"/>
  <c r="W2800" i="34"/>
  <c r="A2800" i="34"/>
  <c r="Q2807" i="34"/>
  <c r="U2807" i="34"/>
  <c r="Z2807" i="34"/>
  <c r="O2807" i="34"/>
  <c r="W2807" i="34"/>
  <c r="P2807" i="34"/>
  <c r="A2807" i="34"/>
  <c r="Q2811" i="34"/>
  <c r="U2811" i="34"/>
  <c r="Z2811" i="34"/>
  <c r="O2811" i="34"/>
  <c r="W2811" i="34"/>
  <c r="P2811" i="34"/>
  <c r="A2811" i="34"/>
  <c r="Z2838" i="34"/>
  <c r="O2838" i="34"/>
  <c r="W2838" i="34"/>
  <c r="P2838" i="34"/>
  <c r="Q2838" i="34"/>
  <c r="U2838" i="34"/>
  <c r="A2838" i="34"/>
  <c r="Z2842" i="34"/>
  <c r="O2842" i="34"/>
  <c r="W2842" i="34"/>
  <c r="P2842" i="34"/>
  <c r="Q2842" i="34"/>
  <c r="U2842" i="34"/>
  <c r="A2842" i="34"/>
  <c r="Z2846" i="34"/>
  <c r="O2846" i="34"/>
  <c r="W2846" i="34"/>
  <c r="P2846" i="34"/>
  <c r="Q2846" i="34"/>
  <c r="U2846" i="34"/>
  <c r="A2846" i="34"/>
  <c r="Q2819" i="34"/>
  <c r="U2819" i="34"/>
  <c r="Z2819" i="34"/>
  <c r="O2819" i="34"/>
  <c r="W2819" i="34"/>
  <c r="P2819" i="34"/>
  <c r="A2819" i="34"/>
  <c r="Q2823" i="34"/>
  <c r="U2823" i="34"/>
  <c r="Z2823" i="34"/>
  <c r="O2823" i="34"/>
  <c r="W2823" i="34"/>
  <c r="P2823" i="34"/>
  <c r="A2823" i="34"/>
  <c r="Z2814" i="34"/>
  <c r="O2814" i="34"/>
  <c r="W2814" i="34"/>
  <c r="P2814" i="34"/>
  <c r="Q2814" i="34"/>
  <c r="U2814" i="34"/>
  <c r="A2814" i="34"/>
  <c r="Z2850" i="34"/>
  <c r="O2850" i="34"/>
  <c r="W2850" i="34"/>
  <c r="P2850" i="34"/>
  <c r="Q2850" i="34"/>
  <c r="U2850" i="34"/>
  <c r="A2850" i="34"/>
  <c r="Z2854" i="34"/>
  <c r="O2854" i="34"/>
  <c r="W2854" i="34"/>
  <c r="P2854" i="34"/>
  <c r="Q2854" i="34"/>
  <c r="U2854" i="34"/>
  <c r="A2854" i="34"/>
  <c r="Z2858" i="34"/>
  <c r="O2858" i="34"/>
  <c r="W2858" i="34"/>
  <c r="P2858" i="34"/>
  <c r="Q2858" i="34"/>
  <c r="U2858" i="34"/>
  <c r="A2858" i="34"/>
  <c r="Z2902" i="34"/>
  <c r="O2902" i="34"/>
  <c r="W2902" i="34"/>
  <c r="P2902" i="34"/>
  <c r="Q2902" i="34"/>
  <c r="U2902" i="34"/>
  <c r="A2902" i="34"/>
  <c r="Z2906" i="34"/>
  <c r="O2906" i="34"/>
  <c r="W2906" i="34"/>
  <c r="P2906" i="34"/>
  <c r="Q2906" i="34"/>
  <c r="U2906" i="34"/>
  <c r="A2906" i="34"/>
  <c r="P3777" i="34"/>
  <c r="Q3777" i="34"/>
  <c r="U3777" i="34"/>
  <c r="Z3777" i="34"/>
  <c r="O3777" i="34"/>
  <c r="W3777" i="34"/>
  <c r="A3777" i="34"/>
  <c r="P3805" i="34"/>
  <c r="Q3805" i="34"/>
  <c r="U3805" i="34"/>
  <c r="Z3805" i="34"/>
  <c r="O3805" i="34"/>
  <c r="W3805" i="34"/>
  <c r="A3805" i="34"/>
  <c r="P3809" i="34"/>
  <c r="Q3809" i="34"/>
  <c r="U3809" i="34"/>
  <c r="Z3809" i="34"/>
  <c r="O3809" i="34"/>
  <c r="W3809" i="34"/>
  <c r="A3809" i="34"/>
  <c r="P2763" i="34"/>
  <c r="Q2763" i="34"/>
  <c r="U2763" i="34"/>
  <c r="Z2763" i="34"/>
  <c r="O2763" i="34"/>
  <c r="W2763" i="34"/>
  <c r="A2763" i="34"/>
  <c r="P2767" i="34"/>
  <c r="Q2767" i="34"/>
  <c r="U2767" i="34"/>
  <c r="Z2767" i="34"/>
  <c r="O2767" i="34"/>
  <c r="W2767" i="34"/>
  <c r="A2767" i="34"/>
  <c r="P25" i="34"/>
  <c r="T25" i="34"/>
  <c r="Q25" i="34"/>
  <c r="U25" i="34"/>
  <c r="R25" i="34"/>
  <c r="Z25" i="34"/>
  <c r="O25" i="34"/>
  <c r="S25" i="34"/>
  <c r="W25" i="34"/>
  <c r="A25" i="34"/>
  <c r="P29" i="34"/>
  <c r="T29" i="34"/>
  <c r="Q29" i="34"/>
  <c r="U29" i="34"/>
  <c r="R29" i="34"/>
  <c r="Z29" i="34"/>
  <c r="O29" i="34"/>
  <c r="S29" i="34"/>
  <c r="W29" i="34"/>
  <c r="A29" i="34"/>
  <c r="O34" i="34"/>
  <c r="S34" i="34"/>
  <c r="W34" i="34"/>
  <c r="P34" i="34"/>
  <c r="T34" i="34"/>
  <c r="Q34" i="34"/>
  <c r="U34" i="34"/>
  <c r="R34" i="34"/>
  <c r="Z34" i="34"/>
  <c r="A34" i="34"/>
  <c r="P57" i="34"/>
  <c r="T57" i="34"/>
  <c r="Q57" i="34"/>
  <c r="U57" i="34"/>
  <c r="R57" i="34"/>
  <c r="Z57" i="34"/>
  <c r="O57" i="34"/>
  <c r="S57" i="34"/>
  <c r="W57" i="34"/>
  <c r="A57" i="34"/>
  <c r="R63" i="34"/>
  <c r="Z63" i="34"/>
  <c r="O63" i="34"/>
  <c r="S63" i="34"/>
  <c r="W63" i="34"/>
  <c r="P63" i="34"/>
  <c r="T63" i="34"/>
  <c r="Q63" i="34"/>
  <c r="U63" i="34"/>
  <c r="A63" i="34"/>
  <c r="Q540" i="34"/>
  <c r="U540" i="34"/>
  <c r="Z540" i="34"/>
  <c r="O540" i="34"/>
  <c r="W540" i="34"/>
  <c r="P540" i="34"/>
  <c r="A540" i="34"/>
  <c r="Q531" i="34"/>
  <c r="U531" i="34"/>
  <c r="O531" i="34"/>
  <c r="P531" i="34"/>
  <c r="Z531" i="34"/>
  <c r="W531" i="34"/>
  <c r="A531" i="34"/>
  <c r="Z619" i="34"/>
  <c r="O619" i="34"/>
  <c r="W619" i="34"/>
  <c r="P619" i="34"/>
  <c r="Q619" i="34"/>
  <c r="U619" i="34"/>
  <c r="A619" i="34"/>
  <c r="Q652" i="34"/>
  <c r="U652" i="34"/>
  <c r="Z652" i="34"/>
  <c r="O652" i="34"/>
  <c r="W652" i="34"/>
  <c r="P652" i="34"/>
  <c r="A652" i="34"/>
  <c r="Z683" i="34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O586" i="34"/>
  <c r="W586" i="34"/>
  <c r="P586" i="34"/>
  <c r="Q586" i="34"/>
  <c r="U586" i="34"/>
  <c r="Z586" i="34"/>
  <c r="A586" i="34"/>
  <c r="O590" i="34"/>
  <c r="W590" i="34"/>
  <c r="P590" i="34"/>
  <c r="Q590" i="34"/>
  <c r="U590" i="34"/>
  <c r="Z590" i="34"/>
  <c r="A590" i="34"/>
  <c r="O614" i="34"/>
  <c r="W614" i="34"/>
  <c r="P614" i="34"/>
  <c r="Q614" i="34"/>
  <c r="U614" i="34"/>
  <c r="Z614" i="34"/>
  <c r="A614" i="34"/>
  <c r="B2707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3" i="34"/>
  <c r="B1682" i="34"/>
  <c r="B1681" i="34"/>
  <c r="B1680" i="34"/>
  <c r="B1679" i="34"/>
  <c r="B1678" i="34"/>
  <c r="B1677" i="34"/>
  <c r="B1676" i="34"/>
  <c r="B1675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80" i="34"/>
  <c r="B1579" i="34"/>
  <c r="B2015" i="34"/>
  <c r="B1988" i="34"/>
  <c r="B1917" i="34"/>
  <c r="B1926" i="34"/>
  <c r="B1907" i="34"/>
  <c r="B1924" i="34"/>
  <c r="B1975" i="34"/>
  <c r="B2003" i="34"/>
  <c r="B2006" i="34"/>
  <c r="B1995" i="34"/>
  <c r="B1974" i="34"/>
  <c r="B1911" i="34"/>
  <c r="B1910" i="34"/>
  <c r="B1976" i="34"/>
  <c r="B1950" i="34"/>
  <c r="B1948" i="34"/>
  <c r="B1915" i="34"/>
  <c r="B1935" i="34"/>
  <c r="B1920" i="34"/>
  <c r="B1918" i="34"/>
  <c r="B1953" i="34"/>
  <c r="B1930" i="34"/>
  <c r="B1984" i="34"/>
  <c r="B1912" i="34"/>
  <c r="B2009" i="34"/>
  <c r="B1908" i="34"/>
  <c r="B2013" i="34"/>
  <c r="B1951" i="34"/>
  <c r="B1969" i="34"/>
  <c r="B1991" i="34"/>
  <c r="B1964" i="34"/>
  <c r="B1978" i="34"/>
  <c r="B2000" i="34"/>
  <c r="B1985" i="34"/>
  <c r="B1966" i="34"/>
  <c r="B2004" i="34"/>
  <c r="B1944" i="34"/>
  <c r="B1906" i="34"/>
  <c r="B1905" i="34"/>
  <c r="B1899" i="34"/>
  <c r="B1898" i="34"/>
  <c r="B1897" i="34"/>
  <c r="B1904" i="34"/>
  <c r="B1870" i="34"/>
  <c r="B1845" i="34"/>
  <c r="B1826" i="34"/>
  <c r="B1876" i="34"/>
  <c r="B1854" i="34"/>
  <c r="B1853" i="34"/>
  <c r="B1859" i="34"/>
  <c r="B1858" i="34"/>
  <c r="B1849" i="34"/>
  <c r="B1881" i="34"/>
  <c r="B1812" i="34"/>
  <c r="B1810" i="34"/>
  <c r="B1809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3733" i="34"/>
  <c r="B3734" i="34"/>
  <c r="B3735" i="34"/>
  <c r="B3736" i="34"/>
  <c r="B3737" i="34"/>
  <c r="B3738" i="34"/>
  <c r="B3739" i="34"/>
  <c r="B3740" i="34"/>
  <c r="B3754" i="34"/>
  <c r="B3755" i="34"/>
  <c r="B3756" i="34"/>
  <c r="B3757" i="34"/>
  <c r="B3758" i="34"/>
  <c r="B3759" i="34"/>
  <c r="B3760" i="34"/>
  <c r="B3761" i="34"/>
  <c r="B3762" i="34"/>
  <c r="B3763" i="34"/>
  <c r="B3789" i="34"/>
  <c r="B3790" i="34"/>
  <c r="B3791" i="34"/>
  <c r="B3792" i="34"/>
  <c r="B3793" i="34"/>
  <c r="B3794" i="34"/>
  <c r="B3813" i="34"/>
  <c r="B3814" i="34"/>
  <c r="B3815" i="34"/>
  <c r="B3816" i="34"/>
  <c r="B2733" i="34"/>
  <c r="B2734" i="34"/>
  <c r="B2735" i="34"/>
  <c r="B2745" i="34"/>
  <c r="B2746" i="34"/>
  <c r="B2747" i="34"/>
  <c r="B2748" i="34"/>
  <c r="B2749" i="34"/>
  <c r="B2750" i="34"/>
  <c r="B2751" i="34"/>
  <c r="B27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543" i="34"/>
  <c r="B544" i="34"/>
  <c r="B545" i="34"/>
  <c r="B536" i="34"/>
  <c r="B537" i="34"/>
  <c r="B538" i="34"/>
  <c r="B539" i="34"/>
  <c r="B546" i="34"/>
  <c r="B554" i="34"/>
  <c r="B555" i="34"/>
  <c r="B556" i="34"/>
  <c r="B557" i="34"/>
  <c r="B558" i="34"/>
  <c r="B559" i="34"/>
  <c r="B560" i="34"/>
  <c r="B665" i="34"/>
  <c r="B666" i="34"/>
  <c r="B667" i="34"/>
  <c r="B2717" i="34"/>
  <c r="B3796" i="34"/>
  <c r="B3795" i="34"/>
  <c r="B3770" i="34"/>
  <c r="B3769" i="34"/>
  <c r="B3768" i="34"/>
  <c r="B3767" i="34"/>
  <c r="B3766" i="34"/>
  <c r="B3765" i="34"/>
  <c r="B3764" i="34"/>
  <c r="B668" i="34"/>
  <c r="B2784" i="34"/>
  <c r="B2783" i="34"/>
  <c r="B2782" i="34"/>
  <c r="B2781" i="34"/>
  <c r="B2780" i="34"/>
  <c r="B2779" i="34"/>
  <c r="B2778" i="34"/>
  <c r="B3612" i="34"/>
  <c r="B3611" i="34"/>
  <c r="B3610" i="34"/>
  <c r="B2760" i="34"/>
  <c r="B2759" i="34"/>
  <c r="B2758" i="34"/>
  <c r="B2757" i="34"/>
  <c r="B2756" i="34"/>
  <c r="B2755" i="34"/>
  <c r="B2754" i="34"/>
  <c r="B2753" i="34"/>
  <c r="B3802" i="34"/>
  <c r="B3801" i="34"/>
  <c r="B3800" i="34"/>
  <c r="B3799" i="34"/>
  <c r="B3798" i="34"/>
  <c r="B3797" i="34"/>
  <c r="B605" i="34"/>
  <c r="B604" i="34"/>
  <c r="B561" i="34"/>
  <c r="B444" i="34"/>
  <c r="B443" i="34"/>
  <c r="B420" i="34"/>
  <c r="B419" i="34"/>
  <c r="B430" i="34"/>
  <c r="B429" i="34"/>
  <c r="B434" i="34"/>
  <c r="B433" i="34"/>
  <c r="B101" i="34"/>
  <c r="B54" i="34"/>
  <c r="B53" i="34"/>
  <c r="B52" i="34"/>
  <c r="B51" i="34"/>
  <c r="B50" i="34"/>
  <c r="B49" i="34"/>
  <c r="B48" i="34"/>
  <c r="B578" i="34"/>
  <c r="B577" i="34"/>
  <c r="B576" i="34"/>
  <c r="B575" i="34"/>
  <c r="B722" i="34"/>
  <c r="B721" i="34"/>
  <c r="B720" i="34"/>
  <c r="B719" i="34"/>
  <c r="B718" i="34"/>
  <c r="B717" i="34"/>
  <c r="B716" i="34"/>
  <c r="B715" i="34"/>
  <c r="B682" i="34"/>
  <c r="B679" i="34"/>
  <c r="B678" i="34"/>
  <c r="B677" i="34"/>
  <c r="B676" i="34"/>
  <c r="B675" i="34"/>
  <c r="B674" i="34"/>
  <c r="B673" i="34"/>
  <c r="B617" i="34"/>
  <c r="B616" i="34"/>
  <c r="B610" i="34"/>
  <c r="B609" i="34"/>
  <c r="B608" i="34"/>
  <c r="B607" i="34"/>
  <c r="B606" i="34"/>
  <c r="B205" i="34"/>
  <c r="B3992" i="34"/>
  <c r="B3991" i="34"/>
  <c r="B3990" i="34"/>
  <c r="B3989" i="34"/>
  <c r="B3988" i="34"/>
  <c r="B3987" i="34"/>
  <c r="B3986" i="34"/>
  <c r="B3985" i="34"/>
  <c r="B3984" i="34"/>
  <c r="B3776" i="34"/>
  <c r="B3775" i="34"/>
  <c r="B3774" i="34"/>
  <c r="B3773" i="34"/>
  <c r="B3772" i="34"/>
  <c r="B3771" i="34"/>
  <c r="B2713" i="34"/>
  <c r="B2712" i="34"/>
  <c r="B3609" i="34"/>
  <c r="B2711" i="34"/>
  <c r="B585" i="34"/>
  <c r="B584" i="34"/>
  <c r="B583" i="34"/>
  <c r="B582" i="34"/>
  <c r="B581" i="34"/>
  <c r="B580" i="34"/>
  <c r="B579" i="34"/>
  <c r="B4079" i="34"/>
  <c r="B4078" i="34"/>
  <c r="B4077" i="34"/>
  <c r="B4076" i="34"/>
  <c r="B4075" i="34"/>
  <c r="B4074" i="34"/>
  <c r="B30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106" i="34"/>
  <c r="B3014" i="34"/>
  <c r="B4073" i="34"/>
  <c r="B4072" i="34"/>
  <c r="B4071" i="34"/>
  <c r="B4070" i="34"/>
  <c r="B4069" i="34"/>
  <c r="B4068" i="34"/>
  <c r="B4067" i="34"/>
  <c r="B4066" i="34"/>
  <c r="B4065" i="34"/>
  <c r="B4064" i="34"/>
  <c r="B4063" i="34"/>
  <c r="B4062" i="34"/>
  <c r="B4061" i="34"/>
  <c r="B4060" i="34"/>
  <c r="B4059" i="34"/>
  <c r="B4058" i="34"/>
  <c r="B4057" i="34"/>
  <c r="B4056" i="34"/>
  <c r="B4055" i="34"/>
  <c r="B4126" i="34"/>
  <c r="B4125" i="34"/>
  <c r="B4124" i="34"/>
  <c r="B4123" i="34"/>
  <c r="B4122" i="34"/>
  <c r="B4080" i="34"/>
  <c r="B4521" i="34"/>
  <c r="B4520" i="34"/>
  <c r="B4519" i="34"/>
  <c r="B4518" i="34"/>
  <c r="B4517" i="34"/>
  <c r="B4516" i="34"/>
  <c r="B4515" i="34"/>
  <c r="B4514" i="34"/>
  <c r="B4513" i="34"/>
  <c r="B4512" i="34"/>
  <c r="B4511" i="34"/>
  <c r="B4510" i="34"/>
  <c r="B4509" i="34"/>
  <c r="B4508" i="34"/>
  <c r="B4507" i="34"/>
  <c r="B4165" i="34"/>
  <c r="B4164" i="34"/>
  <c r="B4163" i="34"/>
  <c r="B4162" i="34"/>
  <c r="B4161" i="34"/>
  <c r="B4160" i="34"/>
  <c r="B4112" i="34"/>
  <c r="B4111" i="34"/>
  <c r="B4110" i="34"/>
  <c r="B4109" i="34"/>
  <c r="B4108" i="34"/>
  <c r="B4107" i="34"/>
  <c r="B634" i="34"/>
  <c r="B649" i="34"/>
  <c r="B3000" i="34"/>
  <c r="B633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Q4522" i="34" l="1"/>
  <c r="U4522" i="34"/>
  <c r="Z4522" i="34"/>
  <c r="O4522" i="34"/>
  <c r="W4522" i="34"/>
  <c r="P4522" i="34"/>
  <c r="A4522" i="34"/>
  <c r="Q4538" i="34"/>
  <c r="U4538" i="34"/>
  <c r="Z4538" i="34"/>
  <c r="O4538" i="34"/>
  <c r="W4538" i="34"/>
  <c r="P4538" i="34"/>
  <c r="A4538" i="34"/>
  <c r="P4109" i="34"/>
  <c r="Q4109" i="34"/>
  <c r="U4109" i="34"/>
  <c r="Z4109" i="34"/>
  <c r="O4109" i="34"/>
  <c r="W4109" i="34"/>
  <c r="A4109" i="34"/>
  <c r="Z4513" i="34"/>
  <c r="O4513" i="34"/>
  <c r="W4513" i="34"/>
  <c r="P4513" i="34"/>
  <c r="Q4513" i="34"/>
  <c r="U4513" i="34"/>
  <c r="A4513" i="34"/>
  <c r="Z4517" i="34"/>
  <c r="O4517" i="34"/>
  <c r="W4517" i="34"/>
  <c r="P4517" i="34"/>
  <c r="Q4517" i="34"/>
  <c r="U4517" i="34"/>
  <c r="A4517" i="34"/>
  <c r="Z4521" i="34"/>
  <c r="O4521" i="34"/>
  <c r="W4521" i="34"/>
  <c r="P4521" i="34"/>
  <c r="Q4521" i="34"/>
  <c r="U4521" i="34"/>
  <c r="A4521" i="34"/>
  <c r="Q4124" i="34"/>
  <c r="U4124" i="34"/>
  <c r="O4124" i="34"/>
  <c r="W4124" i="34"/>
  <c r="P4124" i="34"/>
  <c r="Z4124" i="34"/>
  <c r="A4124" i="34"/>
  <c r="Q4056" i="34"/>
  <c r="U4056" i="34"/>
  <c r="Z4056" i="34"/>
  <c r="O4056" i="34"/>
  <c r="W4056" i="34"/>
  <c r="P4056" i="34"/>
  <c r="A4056" i="34"/>
  <c r="Q4060" i="34"/>
  <c r="U4060" i="34"/>
  <c r="Z4060" i="34"/>
  <c r="O4060" i="34"/>
  <c r="W4060" i="34"/>
  <c r="P4060" i="34"/>
  <c r="A4060" i="34"/>
  <c r="Q4064" i="34"/>
  <c r="U4064" i="34"/>
  <c r="Z4064" i="34"/>
  <c r="O4064" i="34"/>
  <c r="W4064" i="34"/>
  <c r="P4064" i="34"/>
  <c r="A4064" i="34"/>
  <c r="Q4068" i="34"/>
  <c r="U4068" i="34"/>
  <c r="Z4068" i="34"/>
  <c r="O4068" i="34"/>
  <c r="W4068" i="34"/>
  <c r="P4068" i="34"/>
  <c r="A4068" i="34"/>
  <c r="Q4072" i="34"/>
  <c r="U4072" i="34"/>
  <c r="Z4072" i="34"/>
  <c r="O4072" i="34"/>
  <c r="W4072" i="34"/>
  <c r="P4072" i="34"/>
  <c r="A4072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O3005" i="34"/>
  <c r="W3005" i="34"/>
  <c r="P3005" i="34"/>
  <c r="Q3005" i="34"/>
  <c r="U3005" i="34"/>
  <c r="Z3005" i="34"/>
  <c r="A3005" i="34"/>
  <c r="P4077" i="34"/>
  <c r="Q4077" i="34"/>
  <c r="U4077" i="34"/>
  <c r="Z4077" i="34"/>
  <c r="O4077" i="34"/>
  <c r="W4077" i="34"/>
  <c r="A4077" i="34"/>
  <c r="Q580" i="34"/>
  <c r="U580" i="34"/>
  <c r="Z580" i="34"/>
  <c r="O580" i="34"/>
  <c r="W580" i="34"/>
  <c r="P580" i="34"/>
  <c r="A580" i="34"/>
  <c r="Q584" i="34"/>
  <c r="U584" i="34"/>
  <c r="Z584" i="34"/>
  <c r="O584" i="34"/>
  <c r="W584" i="34"/>
  <c r="P584" i="34"/>
  <c r="A584" i="34"/>
  <c r="O2712" i="34"/>
  <c r="W2712" i="34"/>
  <c r="P2712" i="34"/>
  <c r="Q2712" i="34"/>
  <c r="U2712" i="34"/>
  <c r="Z2712" i="34"/>
  <c r="A2712" i="34"/>
  <c r="P3773" i="34"/>
  <c r="Q3773" i="34"/>
  <c r="U3773" i="34"/>
  <c r="Z3773" i="34"/>
  <c r="O3773" i="34"/>
  <c r="W3773" i="34"/>
  <c r="A3773" i="34"/>
  <c r="Q3984" i="34"/>
  <c r="U3984" i="34"/>
  <c r="Z3984" i="34"/>
  <c r="O3984" i="34"/>
  <c r="W3984" i="34"/>
  <c r="P3984" i="34"/>
  <c r="A3984" i="34"/>
  <c r="Q3988" i="34"/>
  <c r="U3988" i="34"/>
  <c r="Z3988" i="34"/>
  <c r="O3988" i="34"/>
  <c r="W3988" i="34"/>
  <c r="P3988" i="34"/>
  <c r="A3988" i="34"/>
  <c r="Q3992" i="34"/>
  <c r="U3992" i="34"/>
  <c r="Z3992" i="34"/>
  <c r="O3992" i="34"/>
  <c r="W3992" i="34"/>
  <c r="P3992" i="34"/>
  <c r="A3992" i="34"/>
  <c r="Q608" i="34"/>
  <c r="U608" i="34"/>
  <c r="Z608" i="34"/>
  <c r="O608" i="34"/>
  <c r="W608" i="34"/>
  <c r="P608" i="34"/>
  <c r="A608" i="34"/>
  <c r="P617" i="34"/>
  <c r="Q617" i="34"/>
  <c r="U617" i="34"/>
  <c r="Z617" i="34"/>
  <c r="O617" i="34"/>
  <c r="W617" i="34"/>
  <c r="A617" i="34"/>
  <c r="Q676" i="34"/>
  <c r="U676" i="34"/>
  <c r="Z676" i="34"/>
  <c r="O676" i="34"/>
  <c r="W676" i="34"/>
  <c r="P676" i="34"/>
  <c r="A676" i="34"/>
  <c r="O682" i="34"/>
  <c r="W682" i="34"/>
  <c r="P682" i="34"/>
  <c r="Q682" i="34"/>
  <c r="U682" i="34"/>
  <c r="Z682" i="34"/>
  <c r="A682" i="34"/>
  <c r="O718" i="34"/>
  <c r="W718" i="34"/>
  <c r="P718" i="34"/>
  <c r="Q718" i="34"/>
  <c r="U718" i="34"/>
  <c r="Z718" i="34"/>
  <c r="A718" i="34"/>
  <c r="O722" i="34"/>
  <c r="W722" i="34"/>
  <c r="P722" i="34"/>
  <c r="Q722" i="34"/>
  <c r="U722" i="34"/>
  <c r="Z722" i="34"/>
  <c r="A722" i="34"/>
  <c r="O578" i="34"/>
  <c r="W578" i="34"/>
  <c r="P578" i="34"/>
  <c r="Q578" i="34"/>
  <c r="U578" i="34"/>
  <c r="Z578" i="34"/>
  <c r="A578" i="34"/>
  <c r="R51" i="34"/>
  <c r="Z51" i="34"/>
  <c r="O51" i="34"/>
  <c r="S51" i="34"/>
  <c r="W51" i="34"/>
  <c r="P51" i="34"/>
  <c r="T51" i="34"/>
  <c r="Q51" i="34"/>
  <c r="U51" i="34"/>
  <c r="A51" i="34"/>
  <c r="O101" i="34"/>
  <c r="S101" i="34"/>
  <c r="W101" i="34"/>
  <c r="P101" i="34"/>
  <c r="T101" i="34"/>
  <c r="Q101" i="34"/>
  <c r="U101" i="34"/>
  <c r="R101" i="34"/>
  <c r="Z101" i="34"/>
  <c r="A101" i="34"/>
  <c r="P430" i="34"/>
  <c r="Q430" i="34"/>
  <c r="U430" i="34"/>
  <c r="Z430" i="34"/>
  <c r="O430" i="34"/>
  <c r="W430" i="34"/>
  <c r="A430" i="34"/>
  <c r="P444" i="34"/>
  <c r="Q444" i="34"/>
  <c r="U444" i="34"/>
  <c r="Z444" i="34"/>
  <c r="O444" i="34"/>
  <c r="W444" i="34"/>
  <c r="A444" i="34"/>
  <c r="P3797" i="34"/>
  <c r="Q3797" i="34"/>
  <c r="U3797" i="34"/>
  <c r="Z3797" i="34"/>
  <c r="O3797" i="34"/>
  <c r="W3797" i="34"/>
  <c r="A3797" i="34"/>
  <c r="P3801" i="34"/>
  <c r="Q3801" i="34"/>
  <c r="U3801" i="34"/>
  <c r="Z3801" i="34"/>
  <c r="O3801" i="34"/>
  <c r="W3801" i="34"/>
  <c r="A3801" i="34"/>
  <c r="P2755" i="34"/>
  <c r="Q2755" i="34"/>
  <c r="U2755" i="34"/>
  <c r="Z2755" i="34"/>
  <c r="O2755" i="34"/>
  <c r="W2755" i="34"/>
  <c r="A2755" i="34"/>
  <c r="P2759" i="34"/>
  <c r="Q2759" i="34"/>
  <c r="U2759" i="34"/>
  <c r="Z2759" i="34"/>
  <c r="O2759" i="34"/>
  <c r="W2759" i="34"/>
  <c r="A2759" i="34"/>
  <c r="Q3612" i="34"/>
  <c r="U3612" i="34"/>
  <c r="Z3612" i="34"/>
  <c r="O3612" i="34"/>
  <c r="W3612" i="34"/>
  <c r="P3612" i="34"/>
  <c r="A3612" i="34"/>
  <c r="O2781" i="34"/>
  <c r="W2781" i="34"/>
  <c r="P2781" i="34"/>
  <c r="Q2781" i="34"/>
  <c r="U2781" i="34"/>
  <c r="Z2781" i="34"/>
  <c r="A2781" i="34"/>
  <c r="Q668" i="34"/>
  <c r="U668" i="34"/>
  <c r="Z668" i="34"/>
  <c r="O668" i="34"/>
  <c r="W668" i="34"/>
  <c r="P668" i="34"/>
  <c r="A668" i="34"/>
  <c r="Z3767" i="34"/>
  <c r="O3767" i="34"/>
  <c r="W3767" i="34"/>
  <c r="P3767" i="34"/>
  <c r="Q3767" i="34"/>
  <c r="U3767" i="34"/>
  <c r="A3767" i="34"/>
  <c r="Z3795" i="34"/>
  <c r="O3795" i="34"/>
  <c r="W3795" i="34"/>
  <c r="P3795" i="34"/>
  <c r="Q3795" i="34"/>
  <c r="U3795" i="34"/>
  <c r="A3795" i="34"/>
  <c r="O666" i="34"/>
  <c r="W666" i="34"/>
  <c r="P666" i="34"/>
  <c r="Q666" i="34"/>
  <c r="U666" i="34"/>
  <c r="Z666" i="34"/>
  <c r="A666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537" i="34"/>
  <c r="Q537" i="34"/>
  <c r="U537" i="34"/>
  <c r="Z537" i="34"/>
  <c r="O537" i="34"/>
  <c r="W537" i="34"/>
  <c r="A537" i="34"/>
  <c r="Z543" i="34"/>
  <c r="O543" i="34"/>
  <c r="W543" i="34"/>
  <c r="P543" i="34"/>
  <c r="Q543" i="34"/>
  <c r="U543" i="34"/>
  <c r="A543" i="34"/>
  <c r="P116" i="34"/>
  <c r="T116" i="34"/>
  <c r="Q116" i="34"/>
  <c r="U116" i="34"/>
  <c r="R116" i="34"/>
  <c r="Z116" i="34"/>
  <c r="O116" i="34"/>
  <c r="S116" i="34"/>
  <c r="W116" i="34"/>
  <c r="A116" i="34"/>
  <c r="R91" i="34"/>
  <c r="P91" i="34"/>
  <c r="T91" i="34"/>
  <c r="Q91" i="34"/>
  <c r="U91" i="34"/>
  <c r="W91" i="34"/>
  <c r="O91" i="34"/>
  <c r="S91" i="34"/>
  <c r="Z91" i="34"/>
  <c r="A91" i="34"/>
  <c r="P85" i="34"/>
  <c r="T85" i="34"/>
  <c r="R85" i="34"/>
  <c r="Z85" i="34"/>
  <c r="O85" i="34"/>
  <c r="S85" i="34"/>
  <c r="W85" i="34"/>
  <c r="Q85" i="34"/>
  <c r="U85" i="34"/>
  <c r="A85" i="34"/>
  <c r="P77" i="34"/>
  <c r="T77" i="34"/>
  <c r="Q77" i="34"/>
  <c r="U77" i="34"/>
  <c r="R77" i="34"/>
  <c r="Z77" i="34"/>
  <c r="O77" i="34"/>
  <c r="S77" i="34"/>
  <c r="W77" i="34"/>
  <c r="A77" i="34"/>
  <c r="Q72" i="34"/>
  <c r="U72" i="34"/>
  <c r="R72" i="34"/>
  <c r="Z72" i="34"/>
  <c r="O72" i="34"/>
  <c r="S72" i="34"/>
  <c r="W72" i="34"/>
  <c r="P72" i="34"/>
  <c r="T72" i="34"/>
  <c r="A72" i="34"/>
  <c r="P2751" i="34"/>
  <c r="Q2751" i="34"/>
  <c r="U2751" i="34"/>
  <c r="Z2751" i="34"/>
  <c r="O2751" i="34"/>
  <c r="W2751" i="34"/>
  <c r="A2751" i="34"/>
  <c r="P2747" i="34"/>
  <c r="Q2747" i="34"/>
  <c r="U2747" i="34"/>
  <c r="Z2747" i="34"/>
  <c r="O2747" i="34"/>
  <c r="W2747" i="34"/>
  <c r="A2747" i="34"/>
  <c r="Q2734" i="34"/>
  <c r="U2734" i="34"/>
  <c r="Z2734" i="34"/>
  <c r="O2734" i="34"/>
  <c r="W2734" i="34"/>
  <c r="P2734" i="34"/>
  <c r="A2734" i="34"/>
  <c r="O3814" i="34"/>
  <c r="W3814" i="34"/>
  <c r="P3814" i="34"/>
  <c r="Q3814" i="34"/>
  <c r="U3814" i="34"/>
  <c r="Z3814" i="34"/>
  <c r="A3814" i="34"/>
  <c r="Q3792" i="34"/>
  <c r="U3792" i="34"/>
  <c r="Z3792" i="34"/>
  <c r="O3792" i="34"/>
  <c r="W3792" i="34"/>
  <c r="P3792" i="34"/>
  <c r="A3792" i="34"/>
  <c r="Z3763" i="34"/>
  <c r="O3763" i="34"/>
  <c r="W3763" i="34"/>
  <c r="P3763" i="34"/>
  <c r="Q3763" i="34"/>
  <c r="U3763" i="34"/>
  <c r="A3763" i="34"/>
  <c r="Z3759" i="34"/>
  <c r="O3759" i="34"/>
  <c r="W3759" i="34"/>
  <c r="P3759" i="34"/>
  <c r="Q3759" i="34"/>
  <c r="U3759" i="34"/>
  <c r="A3759" i="34"/>
  <c r="Z3755" i="34"/>
  <c r="O3755" i="34"/>
  <c r="W3755" i="34"/>
  <c r="P3755" i="34"/>
  <c r="Q3755" i="34"/>
  <c r="U3755" i="34"/>
  <c r="A3755" i="34"/>
  <c r="O3738" i="34"/>
  <c r="W3738" i="34"/>
  <c r="P3738" i="34"/>
  <c r="Q3738" i="34"/>
  <c r="U3738" i="34"/>
  <c r="Z3738" i="34"/>
  <c r="A3738" i="34"/>
  <c r="O3734" i="34"/>
  <c r="W3734" i="34"/>
  <c r="P3734" i="34"/>
  <c r="Q3734" i="34"/>
  <c r="U3734" i="34"/>
  <c r="Z3734" i="34"/>
  <c r="A3734" i="34"/>
  <c r="Z2729" i="34"/>
  <c r="O2729" i="34"/>
  <c r="W2729" i="34"/>
  <c r="P2729" i="34"/>
  <c r="Q2729" i="34"/>
  <c r="U2729" i="34"/>
  <c r="A2729" i="34"/>
  <c r="Z2725" i="34"/>
  <c r="O2725" i="34"/>
  <c r="W2725" i="34"/>
  <c r="P2725" i="34"/>
  <c r="Q2725" i="34"/>
  <c r="U2725" i="34"/>
  <c r="A2725" i="34"/>
  <c r="Z2721" i="34"/>
  <c r="O2721" i="34"/>
  <c r="W2721" i="34"/>
  <c r="P2721" i="34"/>
  <c r="Q2721" i="34"/>
  <c r="U2721" i="34"/>
  <c r="A2721" i="34"/>
  <c r="P1785" i="34"/>
  <c r="Q1785" i="34"/>
  <c r="U1785" i="34"/>
  <c r="Z1785" i="34"/>
  <c r="O1785" i="34"/>
  <c r="W1785" i="34"/>
  <c r="A1785" i="34"/>
  <c r="P1789" i="34"/>
  <c r="Q1789" i="34"/>
  <c r="U1789" i="34"/>
  <c r="Z1789" i="34"/>
  <c r="O1789" i="34"/>
  <c r="W1789" i="34"/>
  <c r="A1789" i="34"/>
  <c r="P1793" i="34"/>
  <c r="Q1793" i="34"/>
  <c r="U1793" i="34"/>
  <c r="Z1793" i="34"/>
  <c r="O1793" i="34"/>
  <c r="W1793" i="34"/>
  <c r="A1793" i="34"/>
  <c r="P1797" i="34"/>
  <c r="Q1797" i="34"/>
  <c r="U1797" i="34"/>
  <c r="Z1797" i="34"/>
  <c r="O1797" i="34"/>
  <c r="W1797" i="34"/>
  <c r="A1797" i="34"/>
  <c r="P1801" i="34"/>
  <c r="Q1801" i="34"/>
  <c r="U1801" i="34"/>
  <c r="Z1801" i="34"/>
  <c r="O1801" i="34"/>
  <c r="W1801" i="34"/>
  <c r="A1801" i="34"/>
  <c r="P1881" i="34"/>
  <c r="O1881" i="34"/>
  <c r="W1881" i="34"/>
  <c r="Q1881" i="34"/>
  <c r="U1881" i="34"/>
  <c r="Z1881" i="34"/>
  <c r="A1881" i="34"/>
  <c r="P1853" i="34"/>
  <c r="Q1853" i="34"/>
  <c r="U1853" i="34"/>
  <c r="Z1853" i="34"/>
  <c r="O1853" i="34"/>
  <c r="W1853" i="34"/>
  <c r="A1853" i="34"/>
  <c r="P1845" i="34"/>
  <c r="Q1845" i="34"/>
  <c r="U1845" i="34"/>
  <c r="Z1845" i="34"/>
  <c r="O1845" i="34"/>
  <c r="W1845" i="34"/>
  <c r="A1845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2000" i="34"/>
  <c r="Q2000" i="34"/>
  <c r="U2000" i="34"/>
  <c r="Z2000" i="34"/>
  <c r="O2000" i="34"/>
  <c r="W2000" i="34"/>
  <c r="A2000" i="34"/>
  <c r="O1969" i="34"/>
  <c r="W1969" i="34"/>
  <c r="P1969" i="34"/>
  <c r="Q1969" i="34"/>
  <c r="U1969" i="34"/>
  <c r="Z1969" i="34"/>
  <c r="A1969" i="34"/>
  <c r="O2009" i="34"/>
  <c r="W2009" i="34"/>
  <c r="P2009" i="34"/>
  <c r="Q2009" i="34"/>
  <c r="U2009" i="34"/>
  <c r="Z2009" i="34"/>
  <c r="A2009" i="34"/>
  <c r="O1953" i="34"/>
  <c r="W1953" i="34"/>
  <c r="P1953" i="34"/>
  <c r="Q1953" i="34"/>
  <c r="U1953" i="34"/>
  <c r="Z1953" i="34"/>
  <c r="A1953" i="34"/>
  <c r="Q1915" i="34"/>
  <c r="U1915" i="34"/>
  <c r="Z1915" i="34"/>
  <c r="O1915" i="34"/>
  <c r="W1915" i="34"/>
  <c r="P1915" i="34"/>
  <c r="A1915" i="34"/>
  <c r="Z1910" i="34"/>
  <c r="O1910" i="34"/>
  <c r="W1910" i="34"/>
  <c r="P1910" i="34"/>
  <c r="Q1910" i="34"/>
  <c r="U1910" i="34"/>
  <c r="A1910" i="34"/>
  <c r="Z2006" i="34"/>
  <c r="O2006" i="34"/>
  <c r="W2006" i="34"/>
  <c r="P2006" i="34"/>
  <c r="Q2006" i="34"/>
  <c r="U2006" i="34"/>
  <c r="A2006" i="34"/>
  <c r="Q1907" i="34"/>
  <c r="U1907" i="34"/>
  <c r="Z1907" i="34"/>
  <c r="O1907" i="34"/>
  <c r="W1907" i="34"/>
  <c r="P1907" i="34"/>
  <c r="A1907" i="34"/>
  <c r="Q2015" i="34"/>
  <c r="U2015" i="34"/>
  <c r="Z2015" i="34"/>
  <c r="O2015" i="34"/>
  <c r="W2015" i="34"/>
  <c r="P2015" i="34"/>
  <c r="A2015" i="34"/>
  <c r="O1609" i="34"/>
  <c r="W1609" i="34"/>
  <c r="P1609" i="34"/>
  <c r="Q1609" i="34"/>
  <c r="U1609" i="34"/>
  <c r="Z1609" i="34"/>
  <c r="A1609" i="34"/>
  <c r="O1613" i="34"/>
  <c r="W1613" i="34"/>
  <c r="P1613" i="34"/>
  <c r="Q1613" i="34"/>
  <c r="U1613" i="34"/>
  <c r="Z1613" i="34"/>
  <c r="A1613" i="34"/>
  <c r="O1617" i="34"/>
  <c r="W1617" i="34"/>
  <c r="P1617" i="34"/>
  <c r="Q1617" i="34"/>
  <c r="U1617" i="34"/>
  <c r="Z1617" i="34"/>
  <c r="A1617" i="34"/>
  <c r="O1621" i="34"/>
  <c r="W1621" i="34"/>
  <c r="P1621" i="34"/>
  <c r="Q1621" i="34"/>
  <c r="U1621" i="34"/>
  <c r="Z1621" i="34"/>
  <c r="A1621" i="34"/>
  <c r="O1625" i="34"/>
  <c r="W1625" i="34"/>
  <c r="P1625" i="34"/>
  <c r="Q1625" i="34"/>
  <c r="U1625" i="34"/>
  <c r="Z1625" i="34"/>
  <c r="A1625" i="34"/>
  <c r="O1629" i="34"/>
  <c r="W1629" i="34"/>
  <c r="P1629" i="34"/>
  <c r="Q1629" i="34"/>
  <c r="U1629" i="34"/>
  <c r="Z1629" i="34"/>
  <c r="A1629" i="34"/>
  <c r="O1633" i="34"/>
  <c r="W1633" i="34"/>
  <c r="P1633" i="34"/>
  <c r="Q1633" i="34"/>
  <c r="U1633" i="34"/>
  <c r="Z1633" i="34"/>
  <c r="A1633" i="34"/>
  <c r="O1637" i="34"/>
  <c r="W1637" i="34"/>
  <c r="P1637" i="34"/>
  <c r="Q1637" i="34"/>
  <c r="U1637" i="34"/>
  <c r="Z1637" i="34"/>
  <c r="A1637" i="34"/>
  <c r="O1641" i="34"/>
  <c r="W1641" i="34"/>
  <c r="P1641" i="34"/>
  <c r="Q1641" i="34"/>
  <c r="U1641" i="34"/>
  <c r="Z1641" i="34"/>
  <c r="A1641" i="34"/>
  <c r="O1645" i="34"/>
  <c r="W1645" i="34"/>
  <c r="P1645" i="34"/>
  <c r="Q1645" i="34"/>
  <c r="U1645" i="34"/>
  <c r="Z1645" i="34"/>
  <c r="A1645" i="34"/>
  <c r="O1677" i="34"/>
  <c r="W1677" i="34"/>
  <c r="P1677" i="34"/>
  <c r="Q1677" i="34"/>
  <c r="U1677" i="34"/>
  <c r="Z1677" i="34"/>
  <c r="A1677" i="34"/>
  <c r="O1681" i="34"/>
  <c r="W1681" i="34"/>
  <c r="P1681" i="34"/>
  <c r="Q1681" i="34"/>
  <c r="U1681" i="34"/>
  <c r="Z1681" i="34"/>
  <c r="A1681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Q4534" i="34"/>
  <c r="U4534" i="34"/>
  <c r="Z4534" i="34"/>
  <c r="O4534" i="34"/>
  <c r="W4534" i="34"/>
  <c r="P4534" i="34"/>
  <c r="A4534" i="34"/>
  <c r="O4164" i="34"/>
  <c r="W4164" i="34"/>
  <c r="P4164" i="34"/>
  <c r="Q4164" i="34"/>
  <c r="U4164" i="34"/>
  <c r="Z4164" i="34"/>
  <c r="A4164" i="34"/>
  <c r="P4523" i="34"/>
  <c r="Q4523" i="34"/>
  <c r="U4523" i="34"/>
  <c r="Z4523" i="34"/>
  <c r="O4523" i="34"/>
  <c r="W4523" i="34"/>
  <c r="A4523" i="34"/>
  <c r="P4527" i="34"/>
  <c r="Q4527" i="34"/>
  <c r="U4527" i="34"/>
  <c r="Z4527" i="34"/>
  <c r="O4527" i="34"/>
  <c r="W4527" i="34"/>
  <c r="A4527" i="34"/>
  <c r="P4531" i="34"/>
  <c r="Q4531" i="34"/>
  <c r="U4531" i="34"/>
  <c r="Z4531" i="34"/>
  <c r="O4531" i="34"/>
  <c r="W4531" i="34"/>
  <c r="A4531" i="34"/>
  <c r="P4535" i="34"/>
  <c r="Q4535" i="34"/>
  <c r="U4535" i="34"/>
  <c r="Z4535" i="34"/>
  <c r="O4535" i="34"/>
  <c r="W4535" i="34"/>
  <c r="A4535" i="34"/>
  <c r="P4539" i="34"/>
  <c r="Q4539" i="34"/>
  <c r="U4539" i="34"/>
  <c r="Z4539" i="34"/>
  <c r="O4539" i="34"/>
  <c r="W4539" i="34"/>
  <c r="A4539" i="34"/>
  <c r="P4543" i="34"/>
  <c r="Q4543" i="34"/>
  <c r="U4543" i="34"/>
  <c r="Z4543" i="34"/>
  <c r="O4543" i="34"/>
  <c r="W4543" i="34"/>
  <c r="A4543" i="34"/>
  <c r="O634" i="34"/>
  <c r="W634" i="34"/>
  <c r="P634" i="34"/>
  <c r="Q634" i="34"/>
  <c r="U634" i="34"/>
  <c r="Z634" i="34"/>
  <c r="A634" i="34"/>
  <c r="O4110" i="34"/>
  <c r="W4110" i="34"/>
  <c r="P4110" i="34"/>
  <c r="Q4110" i="34"/>
  <c r="U4110" i="34"/>
  <c r="Z4110" i="34"/>
  <c r="A4110" i="34"/>
  <c r="Z4161" i="34"/>
  <c r="O4161" i="34"/>
  <c r="W4161" i="34"/>
  <c r="P4161" i="34"/>
  <c r="Q4161" i="34"/>
  <c r="U4161" i="34"/>
  <c r="A4161" i="34"/>
  <c r="Z4165" i="34"/>
  <c r="O4165" i="34"/>
  <c r="W4165" i="34"/>
  <c r="P4165" i="34"/>
  <c r="Q4165" i="34"/>
  <c r="U4165" i="34"/>
  <c r="A4165" i="34"/>
  <c r="Q4510" i="34"/>
  <c r="U4510" i="34"/>
  <c r="Z4510" i="34"/>
  <c r="O4510" i="34"/>
  <c r="W4510" i="34"/>
  <c r="P4510" i="34"/>
  <c r="A4510" i="34"/>
  <c r="Q4514" i="34"/>
  <c r="U4514" i="34"/>
  <c r="Z4514" i="34"/>
  <c r="O4514" i="34"/>
  <c r="W4514" i="34"/>
  <c r="P4514" i="34"/>
  <c r="A4514" i="34"/>
  <c r="Q4518" i="34"/>
  <c r="U4518" i="34"/>
  <c r="Z4518" i="34"/>
  <c r="O4518" i="34"/>
  <c r="W4518" i="34"/>
  <c r="P4518" i="34"/>
  <c r="A4518" i="34"/>
  <c r="Q4080" i="34"/>
  <c r="U4080" i="34"/>
  <c r="Z4080" i="34"/>
  <c r="O4080" i="34"/>
  <c r="W4080" i="34"/>
  <c r="P4080" i="34"/>
  <c r="A4080" i="34"/>
  <c r="P4125" i="34"/>
  <c r="Z4125" i="34"/>
  <c r="O4125" i="34"/>
  <c r="W4125" i="34"/>
  <c r="Q4125" i="34"/>
  <c r="U4125" i="34"/>
  <c r="A4125" i="34"/>
  <c r="P4057" i="34"/>
  <c r="Q4057" i="34"/>
  <c r="U4057" i="34"/>
  <c r="Z4057" i="34"/>
  <c r="O4057" i="34"/>
  <c r="W4057" i="34"/>
  <c r="A4057" i="34"/>
  <c r="P4061" i="34"/>
  <c r="Q4061" i="34"/>
  <c r="U4061" i="34"/>
  <c r="Z4061" i="34"/>
  <c r="O4061" i="34"/>
  <c r="W4061" i="34"/>
  <c r="A4061" i="34"/>
  <c r="P4065" i="34"/>
  <c r="Q4065" i="34"/>
  <c r="U4065" i="34"/>
  <c r="Z4065" i="34"/>
  <c r="O4065" i="34"/>
  <c r="W4065" i="34"/>
  <c r="A4065" i="34"/>
  <c r="P4069" i="34"/>
  <c r="Q4069" i="34"/>
  <c r="U4069" i="34"/>
  <c r="Z4069" i="34"/>
  <c r="O4069" i="34"/>
  <c r="W4069" i="34"/>
  <c r="A4069" i="34"/>
  <c r="P4073" i="34"/>
  <c r="Q4073" i="34"/>
  <c r="U4073" i="34"/>
  <c r="Z4073" i="34"/>
  <c r="O4073" i="34"/>
  <c r="W4073" i="34"/>
  <c r="A4073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74" i="34"/>
  <c r="W4074" i="34"/>
  <c r="P4074" i="34"/>
  <c r="Q4074" i="34"/>
  <c r="U4074" i="34"/>
  <c r="Z4074" i="34"/>
  <c r="A4074" i="34"/>
  <c r="O4078" i="34"/>
  <c r="W4078" i="34"/>
  <c r="P4078" i="34"/>
  <c r="Q4078" i="34"/>
  <c r="U4078" i="34"/>
  <c r="Z4078" i="34"/>
  <c r="A4078" i="34"/>
  <c r="P581" i="34"/>
  <c r="Q581" i="34"/>
  <c r="U581" i="34"/>
  <c r="Z581" i="34"/>
  <c r="O581" i="34"/>
  <c r="W581" i="34"/>
  <c r="A581" i="34"/>
  <c r="P585" i="34"/>
  <c r="Q585" i="34"/>
  <c r="U585" i="34"/>
  <c r="Z585" i="34"/>
  <c r="O585" i="34"/>
  <c r="W585" i="34"/>
  <c r="A585" i="34"/>
  <c r="Z2713" i="34"/>
  <c r="O2713" i="34"/>
  <c r="W2713" i="34"/>
  <c r="P2713" i="34"/>
  <c r="Q2713" i="34"/>
  <c r="U2713" i="34"/>
  <c r="A2713" i="34"/>
  <c r="O3774" i="34"/>
  <c r="W3774" i="34"/>
  <c r="P3774" i="34"/>
  <c r="Q3774" i="34"/>
  <c r="U3774" i="34"/>
  <c r="Z3774" i="34"/>
  <c r="A3774" i="34"/>
  <c r="P3985" i="34"/>
  <c r="Q3985" i="34"/>
  <c r="U3985" i="34"/>
  <c r="Z3985" i="34"/>
  <c r="O3985" i="34"/>
  <c r="W3985" i="34"/>
  <c r="A3985" i="34"/>
  <c r="P3989" i="34"/>
  <c r="Q3989" i="34"/>
  <c r="U3989" i="34"/>
  <c r="Z3989" i="34"/>
  <c r="O3989" i="34"/>
  <c r="W3989" i="34"/>
  <c r="A3989" i="34"/>
  <c r="O205" i="34"/>
  <c r="S205" i="34"/>
  <c r="W205" i="34"/>
  <c r="P205" i="34"/>
  <c r="T205" i="34"/>
  <c r="Q205" i="34"/>
  <c r="U205" i="34"/>
  <c r="R205" i="34"/>
  <c r="Z205" i="34"/>
  <c r="A205" i="34"/>
  <c r="P609" i="34"/>
  <c r="Q609" i="34"/>
  <c r="U609" i="34"/>
  <c r="Z609" i="34"/>
  <c r="O609" i="34"/>
  <c r="W609" i="34"/>
  <c r="A609" i="34"/>
  <c r="P673" i="34"/>
  <c r="Q673" i="34"/>
  <c r="U673" i="34"/>
  <c r="Z673" i="34"/>
  <c r="O673" i="34"/>
  <c r="W673" i="34"/>
  <c r="A673" i="34"/>
  <c r="P677" i="34"/>
  <c r="Q677" i="34"/>
  <c r="U677" i="34"/>
  <c r="Z677" i="34"/>
  <c r="O677" i="34"/>
  <c r="W677" i="34"/>
  <c r="A677" i="34"/>
  <c r="Z715" i="34"/>
  <c r="O715" i="34"/>
  <c r="W715" i="34"/>
  <c r="P715" i="34"/>
  <c r="Q715" i="34"/>
  <c r="U715" i="34"/>
  <c r="A715" i="34"/>
  <c r="Z719" i="34"/>
  <c r="O719" i="34"/>
  <c r="W719" i="34"/>
  <c r="P719" i="34"/>
  <c r="Q719" i="34"/>
  <c r="U719" i="34"/>
  <c r="A719" i="34"/>
  <c r="Z575" i="34"/>
  <c r="O575" i="34"/>
  <c r="W575" i="34"/>
  <c r="P575" i="34"/>
  <c r="Q575" i="34"/>
  <c r="U575" i="34"/>
  <c r="A575" i="34"/>
  <c r="Q48" i="34"/>
  <c r="U48" i="34"/>
  <c r="R48" i="34"/>
  <c r="Z48" i="34"/>
  <c r="O48" i="34"/>
  <c r="S48" i="34"/>
  <c r="W48" i="34"/>
  <c r="P48" i="34"/>
  <c r="T48" i="34"/>
  <c r="A48" i="34"/>
  <c r="Q52" i="34"/>
  <c r="U52" i="34"/>
  <c r="R52" i="34"/>
  <c r="O52" i="34"/>
  <c r="S52" i="34"/>
  <c r="W52" i="34"/>
  <c r="P52" i="34"/>
  <c r="T52" i="34"/>
  <c r="Z52" i="34"/>
  <c r="A52" i="34"/>
  <c r="O433" i="34"/>
  <c r="W433" i="34"/>
  <c r="P433" i="34"/>
  <c r="Q433" i="34"/>
  <c r="U433" i="34"/>
  <c r="Z433" i="34"/>
  <c r="A433" i="34"/>
  <c r="O419" i="34"/>
  <c r="W419" i="34"/>
  <c r="P419" i="34"/>
  <c r="Q419" i="34"/>
  <c r="U419" i="34"/>
  <c r="Z419" i="34"/>
  <c r="A419" i="34"/>
  <c r="P561" i="34"/>
  <c r="Q561" i="34"/>
  <c r="U561" i="34"/>
  <c r="Z561" i="34"/>
  <c r="O561" i="34"/>
  <c r="W561" i="34"/>
  <c r="A561" i="34"/>
  <c r="O3798" i="34"/>
  <c r="W3798" i="34"/>
  <c r="P3798" i="34"/>
  <c r="Q3798" i="34"/>
  <c r="U3798" i="34"/>
  <c r="Z3798" i="34"/>
  <c r="A3798" i="34"/>
  <c r="O3802" i="34"/>
  <c r="W3802" i="34"/>
  <c r="P3802" i="34"/>
  <c r="Q3802" i="34"/>
  <c r="U3802" i="34"/>
  <c r="Z3802" i="34"/>
  <c r="A3802" i="34"/>
  <c r="O2756" i="34"/>
  <c r="W2756" i="34"/>
  <c r="P2756" i="34"/>
  <c r="Q2756" i="34"/>
  <c r="U2756" i="34"/>
  <c r="Z2756" i="34"/>
  <c r="A2756" i="34"/>
  <c r="O2760" i="34"/>
  <c r="W2760" i="34"/>
  <c r="P2760" i="34"/>
  <c r="Q2760" i="34"/>
  <c r="U2760" i="34"/>
  <c r="Z2760" i="34"/>
  <c r="A2760" i="34"/>
  <c r="Z2778" i="34"/>
  <c r="O2778" i="34"/>
  <c r="W2778" i="34"/>
  <c r="P2778" i="34"/>
  <c r="Q2778" i="34"/>
  <c r="U2778" i="34"/>
  <c r="A2778" i="34"/>
  <c r="Z2782" i="34"/>
  <c r="O2782" i="34"/>
  <c r="W2782" i="34"/>
  <c r="P2782" i="34"/>
  <c r="Q2782" i="34"/>
  <c r="U2782" i="34"/>
  <c r="A2782" i="34"/>
  <c r="Q3764" i="34"/>
  <c r="U3764" i="34"/>
  <c r="Z3764" i="34"/>
  <c r="O3764" i="34"/>
  <c r="W3764" i="34"/>
  <c r="P3764" i="34"/>
  <c r="A3764" i="34"/>
  <c r="Q3768" i="34"/>
  <c r="U3768" i="34"/>
  <c r="Z3768" i="34"/>
  <c r="O3768" i="34"/>
  <c r="W3768" i="34"/>
  <c r="P3768" i="34"/>
  <c r="A3768" i="34"/>
  <c r="Q3796" i="34"/>
  <c r="U3796" i="34"/>
  <c r="Z3796" i="34"/>
  <c r="O3796" i="34"/>
  <c r="W3796" i="34"/>
  <c r="P3796" i="34"/>
  <c r="A3796" i="34"/>
  <c r="P665" i="34"/>
  <c r="Q665" i="34"/>
  <c r="U665" i="34"/>
  <c r="Z665" i="34"/>
  <c r="O665" i="34"/>
  <c r="W665" i="34"/>
  <c r="A665" i="34"/>
  <c r="P557" i="34"/>
  <c r="Q557" i="34"/>
  <c r="U557" i="34"/>
  <c r="Z557" i="34"/>
  <c r="O557" i="34"/>
  <c r="W557" i="34"/>
  <c r="A557" i="34"/>
  <c r="O546" i="34"/>
  <c r="W546" i="34"/>
  <c r="P546" i="34"/>
  <c r="Q546" i="34"/>
  <c r="U546" i="34"/>
  <c r="Z546" i="34"/>
  <c r="A546" i="34"/>
  <c r="Q536" i="34"/>
  <c r="U536" i="34"/>
  <c r="Z536" i="34"/>
  <c r="O536" i="34"/>
  <c r="W536" i="34"/>
  <c r="P536" i="34"/>
  <c r="A536" i="34"/>
  <c r="P120" i="34"/>
  <c r="T120" i="34"/>
  <c r="R120" i="34"/>
  <c r="Z120" i="34"/>
  <c r="O120" i="34"/>
  <c r="S120" i="34"/>
  <c r="W120" i="34"/>
  <c r="Q120" i="34"/>
  <c r="U120" i="34"/>
  <c r="A120" i="34"/>
  <c r="R94" i="34"/>
  <c r="Z94" i="34"/>
  <c r="O94" i="34"/>
  <c r="S94" i="34"/>
  <c r="W94" i="34"/>
  <c r="P94" i="34"/>
  <c r="T94" i="34"/>
  <c r="Q94" i="34"/>
  <c r="U94" i="34"/>
  <c r="A94" i="34"/>
  <c r="O90" i="34"/>
  <c r="S90" i="34"/>
  <c r="W90" i="34"/>
  <c r="Q90" i="34"/>
  <c r="U90" i="34"/>
  <c r="R90" i="34"/>
  <c r="Z90" i="34"/>
  <c r="T90" i="34"/>
  <c r="P90" i="34"/>
  <c r="A90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Q2750" i="34"/>
  <c r="U2750" i="34"/>
  <c r="Z2750" i="34"/>
  <c r="O2750" i="34"/>
  <c r="W2750" i="34"/>
  <c r="P2750" i="34"/>
  <c r="A2750" i="34"/>
  <c r="Q2746" i="34"/>
  <c r="U2746" i="34"/>
  <c r="Z2746" i="34"/>
  <c r="O2746" i="34"/>
  <c r="W2746" i="34"/>
  <c r="P2746" i="34"/>
  <c r="A2746" i="34"/>
  <c r="Z2733" i="34"/>
  <c r="O2733" i="34"/>
  <c r="W2733" i="34"/>
  <c r="P2733" i="34"/>
  <c r="Q2733" i="34"/>
  <c r="U2733" i="34"/>
  <c r="A2733" i="34"/>
  <c r="P3813" i="34"/>
  <c r="Q3813" i="34"/>
  <c r="U3813" i="34"/>
  <c r="Z3813" i="34"/>
  <c r="O3813" i="34"/>
  <c r="W3813" i="34"/>
  <c r="A3813" i="34"/>
  <c r="Z3791" i="34"/>
  <c r="O3791" i="34"/>
  <c r="W3791" i="34"/>
  <c r="P3791" i="34"/>
  <c r="Q3791" i="34"/>
  <c r="U3791" i="34"/>
  <c r="A3791" i="34"/>
  <c r="O3762" i="34"/>
  <c r="W3762" i="34"/>
  <c r="P3762" i="34"/>
  <c r="Q3762" i="34"/>
  <c r="U3762" i="34"/>
  <c r="Z3762" i="34"/>
  <c r="A3762" i="34"/>
  <c r="O3758" i="34"/>
  <c r="W3758" i="34"/>
  <c r="P3758" i="34"/>
  <c r="Q3758" i="34"/>
  <c r="U3758" i="34"/>
  <c r="Z3758" i="34"/>
  <c r="A3758" i="34"/>
  <c r="O3754" i="34"/>
  <c r="W3754" i="34"/>
  <c r="P3754" i="34"/>
  <c r="Q3754" i="34"/>
  <c r="U3754" i="34"/>
  <c r="Z3754" i="34"/>
  <c r="A3754" i="34"/>
  <c r="P3737" i="34"/>
  <c r="Q3737" i="34"/>
  <c r="U3737" i="34"/>
  <c r="Z3737" i="34"/>
  <c r="O3737" i="34"/>
  <c r="W3737" i="34"/>
  <c r="A3737" i="34"/>
  <c r="P3733" i="34"/>
  <c r="Q3733" i="34"/>
  <c r="U3733" i="34"/>
  <c r="Z3733" i="34"/>
  <c r="O3733" i="34"/>
  <c r="W3733" i="34"/>
  <c r="A3733" i="34"/>
  <c r="O2728" i="34"/>
  <c r="W2728" i="34"/>
  <c r="P2728" i="34"/>
  <c r="Q2728" i="34"/>
  <c r="U2728" i="34"/>
  <c r="Z2728" i="34"/>
  <c r="A2728" i="34"/>
  <c r="O2724" i="34"/>
  <c r="W2724" i="34"/>
  <c r="P2724" i="34"/>
  <c r="Q2724" i="34"/>
  <c r="U2724" i="34"/>
  <c r="Z2724" i="34"/>
  <c r="A2724" i="34"/>
  <c r="O2720" i="34"/>
  <c r="W2720" i="34"/>
  <c r="P2720" i="34"/>
  <c r="Q2720" i="34"/>
  <c r="U2720" i="34"/>
  <c r="Z2720" i="34"/>
  <c r="A2720" i="34"/>
  <c r="O1786" i="34"/>
  <c r="W1786" i="34"/>
  <c r="P1786" i="34"/>
  <c r="Q1786" i="34"/>
  <c r="U1786" i="34"/>
  <c r="Z1786" i="34"/>
  <c r="A1786" i="34"/>
  <c r="O1790" i="34"/>
  <c r="W1790" i="34"/>
  <c r="P1790" i="34"/>
  <c r="Q1790" i="34"/>
  <c r="U1790" i="34"/>
  <c r="Z1790" i="34"/>
  <c r="A1790" i="34"/>
  <c r="O1794" i="34"/>
  <c r="W1794" i="34"/>
  <c r="P1794" i="34"/>
  <c r="Q1794" i="34"/>
  <c r="U1794" i="34"/>
  <c r="Z1794" i="34"/>
  <c r="A1794" i="34"/>
  <c r="O1798" i="34"/>
  <c r="W1798" i="34"/>
  <c r="P1798" i="34"/>
  <c r="Q1798" i="34"/>
  <c r="U1798" i="34"/>
  <c r="Z1798" i="34"/>
  <c r="A1798" i="34"/>
  <c r="P1809" i="34"/>
  <c r="Q1809" i="34"/>
  <c r="U1809" i="34"/>
  <c r="Z1809" i="34"/>
  <c r="O1809" i="34"/>
  <c r="W1809" i="34"/>
  <c r="A1809" i="34"/>
  <c r="P1849" i="34"/>
  <c r="Q1849" i="34"/>
  <c r="U1849" i="34"/>
  <c r="Z1849" i="34"/>
  <c r="O1849" i="34"/>
  <c r="W1849" i="34"/>
  <c r="A1849" i="34"/>
  <c r="O1854" i="34"/>
  <c r="W1854" i="34"/>
  <c r="P1854" i="34"/>
  <c r="Q1854" i="34"/>
  <c r="U1854" i="34"/>
  <c r="Z1854" i="34"/>
  <c r="A1854" i="34"/>
  <c r="O1870" i="34"/>
  <c r="W1870" i="34"/>
  <c r="Q1870" i="34"/>
  <c r="U1870" i="34"/>
  <c r="Z1870" i="34"/>
  <c r="P1870" i="34"/>
  <c r="A1870" i="34"/>
  <c r="Q1899" i="34"/>
  <c r="U1899" i="34"/>
  <c r="Z1899" i="34"/>
  <c r="O1899" i="34"/>
  <c r="W1899" i="34"/>
  <c r="P1899" i="34"/>
  <c r="A1899" i="34"/>
  <c r="P2004" i="34"/>
  <c r="Q2004" i="34"/>
  <c r="U2004" i="34"/>
  <c r="Z2004" i="34"/>
  <c r="O2004" i="34"/>
  <c r="W2004" i="34"/>
  <c r="A2004" i="34"/>
  <c r="Z1978" i="34"/>
  <c r="O1978" i="34"/>
  <c r="W1978" i="34"/>
  <c r="P1978" i="34"/>
  <c r="Q1978" i="34"/>
  <c r="U1978" i="34"/>
  <c r="A1978" i="34"/>
  <c r="Q1951" i="34"/>
  <c r="U1951" i="34"/>
  <c r="Z1951" i="34"/>
  <c r="O1951" i="34"/>
  <c r="W1951" i="34"/>
  <c r="P1951" i="34"/>
  <c r="A1951" i="34"/>
  <c r="P1912" i="34"/>
  <c r="Q1912" i="34"/>
  <c r="U1912" i="34"/>
  <c r="Z1912" i="34"/>
  <c r="O1912" i="34"/>
  <c r="W1912" i="34"/>
  <c r="A1912" i="34"/>
  <c r="Z1918" i="34"/>
  <c r="O1918" i="34"/>
  <c r="W1918" i="34"/>
  <c r="P1918" i="34"/>
  <c r="Q1918" i="34"/>
  <c r="U1918" i="34"/>
  <c r="A1918" i="34"/>
  <c r="P1948" i="34"/>
  <c r="Q1948" i="34"/>
  <c r="U1948" i="34"/>
  <c r="Z1948" i="34"/>
  <c r="O1948" i="34"/>
  <c r="W1948" i="34"/>
  <c r="A1948" i="34"/>
  <c r="Q1911" i="34"/>
  <c r="U1911" i="34"/>
  <c r="Z1911" i="34"/>
  <c r="O1911" i="34"/>
  <c r="W1911" i="34"/>
  <c r="P1911" i="34"/>
  <c r="A1911" i="34"/>
  <c r="Q2003" i="34"/>
  <c r="U2003" i="34"/>
  <c r="Z2003" i="34"/>
  <c r="O2003" i="34"/>
  <c r="W2003" i="34"/>
  <c r="P2003" i="34"/>
  <c r="A2003" i="34"/>
  <c r="Z1926" i="34"/>
  <c r="O1926" i="34"/>
  <c r="W1926" i="34"/>
  <c r="P1926" i="34"/>
  <c r="Q1926" i="34"/>
  <c r="U1926" i="34"/>
  <c r="A1926" i="34"/>
  <c r="Q1579" i="34"/>
  <c r="U1579" i="34"/>
  <c r="Z1579" i="34"/>
  <c r="O1579" i="34"/>
  <c r="W1579" i="34"/>
  <c r="P1579" i="34"/>
  <c r="A1579" i="34"/>
  <c r="Z1610" i="34"/>
  <c r="O1610" i="34"/>
  <c r="W1610" i="34"/>
  <c r="P1610" i="34"/>
  <c r="Q1610" i="34"/>
  <c r="U1610" i="34"/>
  <c r="A1610" i="34"/>
  <c r="Z1614" i="34"/>
  <c r="O1614" i="34"/>
  <c r="W1614" i="34"/>
  <c r="P1614" i="34"/>
  <c r="Q1614" i="34"/>
  <c r="U1614" i="34"/>
  <c r="A1614" i="34"/>
  <c r="Z1618" i="34"/>
  <c r="O1618" i="34"/>
  <c r="W1618" i="34"/>
  <c r="P1618" i="34"/>
  <c r="Q1618" i="34"/>
  <c r="U1618" i="34"/>
  <c r="A1618" i="34"/>
  <c r="Z1622" i="34"/>
  <c r="O1622" i="34"/>
  <c r="W1622" i="34"/>
  <c r="P1622" i="34"/>
  <c r="Q1622" i="34"/>
  <c r="U1622" i="34"/>
  <c r="A1622" i="34"/>
  <c r="Z1626" i="34"/>
  <c r="O1626" i="34"/>
  <c r="W1626" i="34"/>
  <c r="P1626" i="34"/>
  <c r="Q1626" i="34"/>
  <c r="U1626" i="34"/>
  <c r="A1626" i="34"/>
  <c r="Z1630" i="34"/>
  <c r="O1630" i="34"/>
  <c r="W1630" i="34"/>
  <c r="P1630" i="34"/>
  <c r="Q1630" i="34"/>
  <c r="U1630" i="34"/>
  <c r="A1630" i="34"/>
  <c r="Z1634" i="34"/>
  <c r="O1634" i="34"/>
  <c r="W1634" i="34"/>
  <c r="P1634" i="34"/>
  <c r="Q1634" i="34"/>
  <c r="U1634" i="34"/>
  <c r="A1634" i="34"/>
  <c r="Z1638" i="34"/>
  <c r="O1638" i="34"/>
  <c r="W1638" i="34"/>
  <c r="P1638" i="34"/>
  <c r="Q1638" i="34"/>
  <c r="U1638" i="34"/>
  <c r="A1638" i="34"/>
  <c r="Z1642" i="34"/>
  <c r="O1642" i="34"/>
  <c r="W1642" i="34"/>
  <c r="P1642" i="34"/>
  <c r="Q1642" i="34"/>
  <c r="U1642" i="34"/>
  <c r="A1642" i="34"/>
  <c r="Z1646" i="34"/>
  <c r="O1646" i="34"/>
  <c r="W1646" i="34"/>
  <c r="P1646" i="34"/>
  <c r="Q1646" i="34"/>
  <c r="U1646" i="34"/>
  <c r="A1646" i="34"/>
  <c r="Z1678" i="34"/>
  <c r="O1678" i="34"/>
  <c r="W1678" i="34"/>
  <c r="P1678" i="34"/>
  <c r="Q1678" i="34"/>
  <c r="U1678" i="34"/>
  <c r="A1678" i="34"/>
  <c r="Z1682" i="34"/>
  <c r="O1682" i="34"/>
  <c r="W1682" i="34"/>
  <c r="P1682" i="34"/>
  <c r="Q1682" i="34"/>
  <c r="U1682" i="34"/>
  <c r="A1682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Q4526" i="34"/>
  <c r="U4526" i="34"/>
  <c r="Z4526" i="34"/>
  <c r="O4526" i="34"/>
  <c r="W4526" i="34"/>
  <c r="P4526" i="34"/>
  <c r="A4526" i="34"/>
  <c r="Q4542" i="34"/>
  <c r="U4542" i="34"/>
  <c r="Z4542" i="34"/>
  <c r="O4542" i="34"/>
  <c r="W4542" i="34"/>
  <c r="P4542" i="34"/>
  <c r="A4542" i="34"/>
  <c r="O4160" i="34"/>
  <c r="W4160" i="34"/>
  <c r="P4160" i="34"/>
  <c r="Q4160" i="34"/>
  <c r="U4160" i="34"/>
  <c r="Z4160" i="34"/>
  <c r="A4160" i="34"/>
  <c r="O4524" i="34"/>
  <c r="W4524" i="34"/>
  <c r="P4524" i="34"/>
  <c r="Q4524" i="34"/>
  <c r="U4524" i="34"/>
  <c r="Z4524" i="34"/>
  <c r="A4524" i="34"/>
  <c r="O4528" i="34"/>
  <c r="W4528" i="34"/>
  <c r="P4528" i="34"/>
  <c r="Q4528" i="34"/>
  <c r="U4528" i="34"/>
  <c r="Z4528" i="34"/>
  <c r="A4528" i="34"/>
  <c r="O4532" i="34"/>
  <c r="W4532" i="34"/>
  <c r="P4532" i="34"/>
  <c r="Q4532" i="34"/>
  <c r="U4532" i="34"/>
  <c r="Z4532" i="34"/>
  <c r="A4532" i="34"/>
  <c r="O4536" i="34"/>
  <c r="W4536" i="34"/>
  <c r="P4536" i="34"/>
  <c r="Q4536" i="34"/>
  <c r="U4536" i="34"/>
  <c r="Z4536" i="34"/>
  <c r="A4536" i="34"/>
  <c r="O4540" i="34"/>
  <c r="W4540" i="34"/>
  <c r="P4540" i="34"/>
  <c r="Q4540" i="34"/>
  <c r="U4540" i="34"/>
  <c r="Z4540" i="34"/>
  <c r="A4540" i="34"/>
  <c r="P633" i="34"/>
  <c r="Q633" i="34"/>
  <c r="U633" i="34"/>
  <c r="Z633" i="34"/>
  <c r="O633" i="34"/>
  <c r="W633" i="34"/>
  <c r="A633" i="34"/>
  <c r="Z4107" i="34"/>
  <c r="O4107" i="34"/>
  <c r="W4107" i="34"/>
  <c r="P4107" i="34"/>
  <c r="Q4107" i="34"/>
  <c r="U4107" i="34"/>
  <c r="A4107" i="34"/>
  <c r="Z4111" i="34"/>
  <c r="O4111" i="34"/>
  <c r="W4111" i="34"/>
  <c r="P4111" i="34"/>
  <c r="Q4111" i="34"/>
  <c r="U4111" i="34"/>
  <c r="A4111" i="34"/>
  <c r="Q4162" i="34"/>
  <c r="U4162" i="34"/>
  <c r="Z4162" i="34"/>
  <c r="O4162" i="34"/>
  <c r="W4162" i="34"/>
  <c r="P4162" i="34"/>
  <c r="A4162" i="34"/>
  <c r="P4507" i="34"/>
  <c r="Q4507" i="34"/>
  <c r="U4507" i="34"/>
  <c r="Z4507" i="34"/>
  <c r="O4507" i="34"/>
  <c r="W4507" i="34"/>
  <c r="A4507" i="34"/>
  <c r="P4511" i="34"/>
  <c r="Q4511" i="34"/>
  <c r="U4511" i="34"/>
  <c r="Z4511" i="34"/>
  <c r="O4511" i="34"/>
  <c r="W4511" i="34"/>
  <c r="A4511" i="34"/>
  <c r="P4515" i="34"/>
  <c r="Q4515" i="34"/>
  <c r="U4515" i="34"/>
  <c r="Z4515" i="34"/>
  <c r="O4515" i="34"/>
  <c r="W4515" i="34"/>
  <c r="A4515" i="34"/>
  <c r="P4519" i="34"/>
  <c r="Q4519" i="34"/>
  <c r="U4519" i="34"/>
  <c r="Z4519" i="34"/>
  <c r="O4519" i="34"/>
  <c r="W4519" i="34"/>
  <c r="A4519" i="34"/>
  <c r="O4122" i="34"/>
  <c r="W4122" i="34"/>
  <c r="Q4122" i="34"/>
  <c r="U4122" i="34"/>
  <c r="Z4122" i="34"/>
  <c r="P4122" i="34"/>
  <c r="A4122" i="34"/>
  <c r="O4126" i="34"/>
  <c r="W4126" i="34"/>
  <c r="Q4126" i="34"/>
  <c r="U4126" i="34"/>
  <c r="Z4126" i="34"/>
  <c r="P4126" i="34"/>
  <c r="A4126" i="34"/>
  <c r="O4058" i="34"/>
  <c r="W4058" i="34"/>
  <c r="P4058" i="34"/>
  <c r="Q4058" i="34"/>
  <c r="U4058" i="34"/>
  <c r="Z4058" i="34"/>
  <c r="A4058" i="34"/>
  <c r="O4062" i="34"/>
  <c r="W4062" i="34"/>
  <c r="P4062" i="34"/>
  <c r="Q4062" i="34"/>
  <c r="U4062" i="34"/>
  <c r="Z4062" i="34"/>
  <c r="A4062" i="34"/>
  <c r="O4066" i="34"/>
  <c r="W4066" i="34"/>
  <c r="P4066" i="34"/>
  <c r="Q4066" i="34"/>
  <c r="U4066" i="34"/>
  <c r="Z4066" i="34"/>
  <c r="A4066" i="34"/>
  <c r="O4070" i="34"/>
  <c r="W4070" i="34"/>
  <c r="P4070" i="34"/>
  <c r="Q4070" i="34"/>
  <c r="U4070" i="34"/>
  <c r="Z4070" i="34"/>
  <c r="A4070" i="34"/>
  <c r="Z3014" i="34"/>
  <c r="O3014" i="34"/>
  <c r="W3014" i="34"/>
  <c r="P3014" i="34"/>
  <c r="Q3014" i="34"/>
  <c r="U3014" i="34"/>
  <c r="A3014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75" i="34"/>
  <c r="O4075" i="34"/>
  <c r="W4075" i="34"/>
  <c r="P4075" i="34"/>
  <c r="Q4075" i="34"/>
  <c r="U4075" i="34"/>
  <c r="A4075" i="34"/>
  <c r="Z4079" i="34"/>
  <c r="O4079" i="34"/>
  <c r="W4079" i="34"/>
  <c r="P4079" i="34"/>
  <c r="Q4079" i="34"/>
  <c r="U4079" i="34"/>
  <c r="A4079" i="34"/>
  <c r="O582" i="34"/>
  <c r="W582" i="34"/>
  <c r="P582" i="34"/>
  <c r="Q582" i="34"/>
  <c r="U582" i="34"/>
  <c r="Z582" i="34"/>
  <c r="A582" i="34"/>
  <c r="P2711" i="34"/>
  <c r="Q2711" i="34"/>
  <c r="U2711" i="34"/>
  <c r="Z2711" i="34"/>
  <c r="O2711" i="34"/>
  <c r="W2711" i="34"/>
  <c r="A2711" i="34"/>
  <c r="Z3771" i="34"/>
  <c r="O3771" i="34"/>
  <c r="W3771" i="34"/>
  <c r="P3771" i="34"/>
  <c r="Q3771" i="34"/>
  <c r="U3771" i="34"/>
  <c r="A3771" i="34"/>
  <c r="Z3775" i="34"/>
  <c r="O3775" i="34"/>
  <c r="W3775" i="34"/>
  <c r="P3775" i="34"/>
  <c r="Q3775" i="34"/>
  <c r="U3775" i="34"/>
  <c r="A3775" i="34"/>
  <c r="O3986" i="34"/>
  <c r="W3986" i="34"/>
  <c r="P3986" i="34"/>
  <c r="Q3986" i="34"/>
  <c r="U3986" i="34"/>
  <c r="Z3986" i="34"/>
  <c r="A3986" i="34"/>
  <c r="O3990" i="34"/>
  <c r="W3990" i="34"/>
  <c r="P3990" i="34"/>
  <c r="Q3990" i="34"/>
  <c r="U3990" i="34"/>
  <c r="Z3990" i="34"/>
  <c r="A3990" i="34"/>
  <c r="O606" i="34"/>
  <c r="W606" i="34"/>
  <c r="P606" i="34"/>
  <c r="Q606" i="34"/>
  <c r="U606" i="34"/>
  <c r="Z606" i="34"/>
  <c r="A606" i="34"/>
  <c r="O610" i="34"/>
  <c r="W610" i="34"/>
  <c r="P610" i="34"/>
  <c r="Q610" i="34"/>
  <c r="U610" i="34"/>
  <c r="Z610" i="34"/>
  <c r="A610" i="34"/>
  <c r="O674" i="34"/>
  <c r="W674" i="34"/>
  <c r="P674" i="34"/>
  <c r="Q674" i="34"/>
  <c r="U674" i="34"/>
  <c r="Z674" i="34"/>
  <c r="A674" i="34"/>
  <c r="O678" i="34"/>
  <c r="W678" i="34"/>
  <c r="P678" i="34"/>
  <c r="Q678" i="34"/>
  <c r="U678" i="34"/>
  <c r="Z678" i="34"/>
  <c r="A678" i="34"/>
  <c r="Q716" i="34"/>
  <c r="U716" i="34"/>
  <c r="Z716" i="34"/>
  <c r="O716" i="34"/>
  <c r="W716" i="34"/>
  <c r="P716" i="34"/>
  <c r="A716" i="34"/>
  <c r="Q720" i="34"/>
  <c r="U720" i="34"/>
  <c r="Z720" i="34"/>
  <c r="O720" i="34"/>
  <c r="W720" i="34"/>
  <c r="P720" i="34"/>
  <c r="A720" i="34"/>
  <c r="Q576" i="34"/>
  <c r="U576" i="34"/>
  <c r="Z576" i="34"/>
  <c r="O576" i="34"/>
  <c r="W576" i="34"/>
  <c r="P576" i="34"/>
  <c r="A576" i="34"/>
  <c r="P49" i="34"/>
  <c r="T49" i="34"/>
  <c r="Q49" i="34"/>
  <c r="U49" i="34"/>
  <c r="R49" i="34"/>
  <c r="Z49" i="34"/>
  <c r="O49" i="34"/>
  <c r="S49" i="34"/>
  <c r="W49" i="34"/>
  <c r="A49" i="34"/>
  <c r="P53" i="34"/>
  <c r="T53" i="34"/>
  <c r="R53" i="34"/>
  <c r="Z53" i="34"/>
  <c r="O53" i="34"/>
  <c r="S53" i="34"/>
  <c r="W53" i="34"/>
  <c r="Q53" i="34"/>
  <c r="U53" i="34"/>
  <c r="A53" i="34"/>
  <c r="Z434" i="34"/>
  <c r="O434" i="34"/>
  <c r="W434" i="34"/>
  <c r="P434" i="34"/>
  <c r="Q434" i="34"/>
  <c r="U434" i="34"/>
  <c r="A434" i="34"/>
  <c r="Z420" i="34"/>
  <c r="O420" i="34"/>
  <c r="W420" i="34"/>
  <c r="P420" i="34"/>
  <c r="Q420" i="34"/>
  <c r="U420" i="34"/>
  <c r="A420" i="34"/>
  <c r="Q604" i="34"/>
  <c r="U604" i="34"/>
  <c r="Z604" i="34"/>
  <c r="O604" i="34"/>
  <c r="W604" i="34"/>
  <c r="P604" i="34"/>
  <c r="A604" i="34"/>
  <c r="Z3799" i="34"/>
  <c r="O3799" i="34"/>
  <c r="W3799" i="34"/>
  <c r="P3799" i="34"/>
  <c r="Q3799" i="34"/>
  <c r="U3799" i="34"/>
  <c r="A3799" i="34"/>
  <c r="Z2753" i="34"/>
  <c r="O2753" i="34"/>
  <c r="W2753" i="34"/>
  <c r="P2753" i="34"/>
  <c r="Q2753" i="34"/>
  <c r="U2753" i="34"/>
  <c r="A2753" i="34"/>
  <c r="Z2757" i="34"/>
  <c r="O2757" i="34"/>
  <c r="W2757" i="34"/>
  <c r="P2757" i="34"/>
  <c r="Q2757" i="34"/>
  <c r="U2757" i="34"/>
  <c r="A2757" i="34"/>
  <c r="O3610" i="34"/>
  <c r="W3610" i="34"/>
  <c r="P3610" i="34"/>
  <c r="Q3610" i="34"/>
  <c r="U3610" i="34"/>
  <c r="Z3610" i="34"/>
  <c r="A3610" i="34"/>
  <c r="Q2779" i="34"/>
  <c r="U2779" i="34"/>
  <c r="O2779" i="34"/>
  <c r="P2779" i="34"/>
  <c r="Z2779" i="34"/>
  <c r="W2779" i="34"/>
  <c r="A2779" i="34"/>
  <c r="Q2783" i="34"/>
  <c r="U2783" i="34"/>
  <c r="Z2783" i="34"/>
  <c r="O2783" i="34"/>
  <c r="W2783" i="34"/>
  <c r="P2783" i="34"/>
  <c r="A2783" i="34"/>
  <c r="P3765" i="34"/>
  <c r="Q3765" i="34"/>
  <c r="U3765" i="34"/>
  <c r="Z3765" i="34"/>
  <c r="O3765" i="34"/>
  <c r="W3765" i="34"/>
  <c r="A3765" i="34"/>
  <c r="P3769" i="34"/>
  <c r="Q3769" i="34"/>
  <c r="U3769" i="34"/>
  <c r="Z3769" i="34"/>
  <c r="O3769" i="34"/>
  <c r="W3769" i="34"/>
  <c r="A3769" i="34"/>
  <c r="Z2717" i="34"/>
  <c r="O2717" i="34"/>
  <c r="W2717" i="34"/>
  <c r="P2717" i="34"/>
  <c r="Q2717" i="34"/>
  <c r="U2717" i="34"/>
  <c r="A2717" i="34"/>
  <c r="Q560" i="34"/>
  <c r="U560" i="34"/>
  <c r="Z560" i="34"/>
  <c r="O560" i="34"/>
  <c r="W560" i="34"/>
  <c r="P560" i="34"/>
  <c r="A560" i="34"/>
  <c r="Q556" i="34"/>
  <c r="U556" i="34"/>
  <c r="Z556" i="34"/>
  <c r="O556" i="34"/>
  <c r="W556" i="34"/>
  <c r="P556" i="34"/>
  <c r="A556" i="34"/>
  <c r="Z539" i="34"/>
  <c r="O539" i="34"/>
  <c r="W539" i="34"/>
  <c r="P539" i="34"/>
  <c r="Q539" i="34"/>
  <c r="U539" i="34"/>
  <c r="A539" i="34"/>
  <c r="P545" i="34"/>
  <c r="Q545" i="34"/>
  <c r="U545" i="34"/>
  <c r="Z545" i="34"/>
  <c r="O545" i="34"/>
  <c r="W545" i="34"/>
  <c r="A545" i="34"/>
  <c r="Q119" i="34"/>
  <c r="U119" i="34"/>
  <c r="R119" i="34"/>
  <c r="O119" i="34"/>
  <c r="S119" i="34"/>
  <c r="W119" i="34"/>
  <c r="P119" i="34"/>
  <c r="T119" i="34"/>
  <c r="Z119" i="34"/>
  <c r="A119" i="34"/>
  <c r="O93" i="34"/>
  <c r="S93" i="34"/>
  <c r="W93" i="34"/>
  <c r="P93" i="34"/>
  <c r="T93" i="34"/>
  <c r="Q93" i="34"/>
  <c r="U93" i="34"/>
  <c r="R93" i="34"/>
  <c r="Z93" i="34"/>
  <c r="A93" i="34"/>
  <c r="P89" i="34"/>
  <c r="T89" i="34"/>
  <c r="R89" i="34"/>
  <c r="Z89" i="34"/>
  <c r="O89" i="34"/>
  <c r="S89" i="34"/>
  <c r="W89" i="34"/>
  <c r="Q89" i="34"/>
  <c r="U89" i="34"/>
  <c r="A89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Z2749" i="34"/>
  <c r="O2749" i="34"/>
  <c r="W2749" i="34"/>
  <c r="P2749" i="34"/>
  <c r="Q2749" i="34"/>
  <c r="U2749" i="34"/>
  <c r="A2749" i="34"/>
  <c r="Z2745" i="34"/>
  <c r="O2745" i="34"/>
  <c r="W2745" i="34"/>
  <c r="P2745" i="34"/>
  <c r="Q2745" i="34"/>
  <c r="U2745" i="34"/>
  <c r="A2745" i="34"/>
  <c r="Q3816" i="34"/>
  <c r="U3816" i="34"/>
  <c r="Z3816" i="34"/>
  <c r="O3816" i="34"/>
  <c r="W3816" i="34"/>
  <c r="P3816" i="34"/>
  <c r="A3816" i="34"/>
  <c r="O3794" i="34"/>
  <c r="W3794" i="34"/>
  <c r="P3794" i="34"/>
  <c r="Q3794" i="34"/>
  <c r="U3794" i="34"/>
  <c r="Z3794" i="34"/>
  <c r="A3794" i="34"/>
  <c r="O3790" i="34"/>
  <c r="W3790" i="34"/>
  <c r="P3790" i="34"/>
  <c r="Q3790" i="34"/>
  <c r="U3790" i="34"/>
  <c r="Z3790" i="34"/>
  <c r="A3790" i="34"/>
  <c r="P3761" i="34"/>
  <c r="Q3761" i="34"/>
  <c r="U3761" i="34"/>
  <c r="Z3761" i="34"/>
  <c r="O3761" i="34"/>
  <c r="W3761" i="34"/>
  <c r="A3761" i="34"/>
  <c r="P3757" i="34"/>
  <c r="Q3757" i="34"/>
  <c r="U3757" i="34"/>
  <c r="Z3757" i="34"/>
  <c r="O3757" i="34"/>
  <c r="W3757" i="34"/>
  <c r="A3757" i="34"/>
  <c r="Q3740" i="34"/>
  <c r="U3740" i="34"/>
  <c r="Z3740" i="34"/>
  <c r="O3740" i="34"/>
  <c r="W3740" i="34"/>
  <c r="P3740" i="34"/>
  <c r="A3740" i="34"/>
  <c r="Q3736" i="34"/>
  <c r="U3736" i="34"/>
  <c r="Z3736" i="34"/>
  <c r="O3736" i="34"/>
  <c r="W3736" i="34"/>
  <c r="P3736" i="34"/>
  <c r="A3736" i="34"/>
  <c r="P2731" i="34"/>
  <c r="Q2731" i="34"/>
  <c r="U2731" i="34"/>
  <c r="Z2731" i="34"/>
  <c r="O2731" i="34"/>
  <c r="W2731" i="34"/>
  <c r="A2731" i="34"/>
  <c r="P2727" i="34"/>
  <c r="Q2727" i="34"/>
  <c r="U2727" i="34"/>
  <c r="Z2727" i="34"/>
  <c r="O2727" i="34"/>
  <c r="W2727" i="34"/>
  <c r="A2727" i="34"/>
  <c r="P2723" i="34"/>
  <c r="Q2723" i="34"/>
  <c r="U2723" i="34"/>
  <c r="Z2723" i="34"/>
  <c r="O2723" i="34"/>
  <c r="W2723" i="34"/>
  <c r="A2723" i="34"/>
  <c r="P2719" i="34"/>
  <c r="Q2719" i="34"/>
  <c r="U2719" i="34"/>
  <c r="Z2719" i="34"/>
  <c r="O2719" i="34"/>
  <c r="W2719" i="34"/>
  <c r="A2719" i="34"/>
  <c r="Z1787" i="34"/>
  <c r="O1787" i="34"/>
  <c r="W1787" i="34"/>
  <c r="P1787" i="34"/>
  <c r="Q1787" i="34"/>
  <c r="U1787" i="34"/>
  <c r="A1787" i="34"/>
  <c r="Z1791" i="34"/>
  <c r="O1791" i="34"/>
  <c r="W1791" i="34"/>
  <c r="P1791" i="34"/>
  <c r="Q1791" i="34"/>
  <c r="U1791" i="34"/>
  <c r="A1791" i="34"/>
  <c r="Z1795" i="34"/>
  <c r="O1795" i="34"/>
  <c r="W1795" i="34"/>
  <c r="P1795" i="34"/>
  <c r="Q1795" i="34"/>
  <c r="U1795" i="34"/>
  <c r="A1795" i="34"/>
  <c r="Z1799" i="34"/>
  <c r="O1799" i="34"/>
  <c r="W1799" i="34"/>
  <c r="P1799" i="34"/>
  <c r="Q1799" i="34"/>
  <c r="U1799" i="34"/>
  <c r="A1799" i="34"/>
  <c r="O1810" i="34"/>
  <c r="W1810" i="34"/>
  <c r="P1810" i="34"/>
  <c r="Q1810" i="34"/>
  <c r="U1810" i="34"/>
  <c r="Z1810" i="34"/>
  <c r="A1810" i="34"/>
  <c r="O1858" i="34"/>
  <c r="W1858" i="34"/>
  <c r="P1858" i="34"/>
  <c r="Q1858" i="34"/>
  <c r="U1858" i="34"/>
  <c r="Z1858" i="34"/>
  <c r="A1858" i="34"/>
  <c r="Q1876" i="34"/>
  <c r="U1876" i="34"/>
  <c r="O1876" i="34"/>
  <c r="W1876" i="34"/>
  <c r="P1876" i="34"/>
  <c r="Z1876" i="34"/>
  <c r="A1876" i="34"/>
  <c r="P1904" i="34"/>
  <c r="Q1904" i="34"/>
  <c r="U1904" i="34"/>
  <c r="Z1904" i="34"/>
  <c r="O1904" i="34"/>
  <c r="W1904" i="34"/>
  <c r="A1904" i="34"/>
  <c r="O1905" i="34"/>
  <c r="W1905" i="34"/>
  <c r="P1905" i="34"/>
  <c r="Q1905" i="34"/>
  <c r="U1905" i="34"/>
  <c r="Z1905" i="34"/>
  <c r="A1905" i="34"/>
  <c r="Z1966" i="34"/>
  <c r="O1966" i="34"/>
  <c r="W1966" i="34"/>
  <c r="P1966" i="34"/>
  <c r="Q1966" i="34"/>
  <c r="U1966" i="34"/>
  <c r="A1966" i="34"/>
  <c r="P1964" i="34"/>
  <c r="Q1964" i="34"/>
  <c r="U1964" i="34"/>
  <c r="Z1964" i="34"/>
  <c r="O1964" i="34"/>
  <c r="W1964" i="34"/>
  <c r="A1964" i="34"/>
  <c r="O2013" i="34"/>
  <c r="W2013" i="34"/>
  <c r="P2013" i="34"/>
  <c r="Q2013" i="34"/>
  <c r="U2013" i="34"/>
  <c r="Z2013" i="34"/>
  <c r="A2013" i="34"/>
  <c r="P1984" i="34"/>
  <c r="Q1984" i="34"/>
  <c r="U1984" i="34"/>
  <c r="Z1984" i="34"/>
  <c r="O1984" i="34"/>
  <c r="W1984" i="34"/>
  <c r="A1984" i="34"/>
  <c r="P1920" i="34"/>
  <c r="Q1920" i="34"/>
  <c r="U1920" i="34"/>
  <c r="Z1920" i="34"/>
  <c r="O1920" i="34"/>
  <c r="W1920" i="34"/>
  <c r="A1920" i="34"/>
  <c r="Z1950" i="34"/>
  <c r="O1950" i="34"/>
  <c r="W1950" i="34"/>
  <c r="P1950" i="34"/>
  <c r="Q1950" i="34"/>
  <c r="U1950" i="34"/>
  <c r="A1950" i="34"/>
  <c r="Z1974" i="34"/>
  <c r="O1974" i="34"/>
  <c r="W1974" i="34"/>
  <c r="P1974" i="34"/>
  <c r="Q1974" i="34"/>
  <c r="U1974" i="34"/>
  <c r="A1974" i="34"/>
  <c r="Q1975" i="34"/>
  <c r="U1975" i="34"/>
  <c r="Z1975" i="34"/>
  <c r="O1975" i="34"/>
  <c r="W1975" i="34"/>
  <c r="P1975" i="34"/>
  <c r="A1975" i="34"/>
  <c r="O1917" i="34"/>
  <c r="W1917" i="34"/>
  <c r="P1917" i="34"/>
  <c r="Q1917" i="34"/>
  <c r="U1917" i="34"/>
  <c r="Z1917" i="34"/>
  <c r="A1917" i="34"/>
  <c r="P1580" i="34"/>
  <c r="Q1580" i="34"/>
  <c r="U1580" i="34"/>
  <c r="Z1580" i="34"/>
  <c r="O1580" i="34"/>
  <c r="W1580" i="34"/>
  <c r="A1580" i="34"/>
  <c r="Q1611" i="34"/>
  <c r="U1611" i="34"/>
  <c r="Z1611" i="34"/>
  <c r="O1611" i="34"/>
  <c r="W1611" i="34"/>
  <c r="P1611" i="34"/>
  <c r="A1611" i="34"/>
  <c r="Q1615" i="34"/>
  <c r="U1615" i="34"/>
  <c r="Z1615" i="34"/>
  <c r="O1615" i="34"/>
  <c r="W1615" i="34"/>
  <c r="P1615" i="34"/>
  <c r="A1615" i="34"/>
  <c r="Q1619" i="34"/>
  <c r="U1619" i="34"/>
  <c r="Z1619" i="34"/>
  <c r="O1619" i="34"/>
  <c r="W1619" i="34"/>
  <c r="P1619" i="34"/>
  <c r="A1619" i="34"/>
  <c r="Q1623" i="34"/>
  <c r="U1623" i="34"/>
  <c r="Z1623" i="34"/>
  <c r="O1623" i="34"/>
  <c r="W1623" i="34"/>
  <c r="P1623" i="34"/>
  <c r="A1623" i="34"/>
  <c r="Q1627" i="34"/>
  <c r="U1627" i="34"/>
  <c r="Z1627" i="34"/>
  <c r="O1627" i="34"/>
  <c r="W1627" i="34"/>
  <c r="P1627" i="34"/>
  <c r="A1627" i="34"/>
  <c r="Q1631" i="34"/>
  <c r="U1631" i="34"/>
  <c r="Z1631" i="34"/>
  <c r="O1631" i="34"/>
  <c r="W1631" i="34"/>
  <c r="P1631" i="34"/>
  <c r="A1631" i="34"/>
  <c r="Q1635" i="34"/>
  <c r="U1635" i="34"/>
  <c r="Z1635" i="34"/>
  <c r="O1635" i="34"/>
  <c r="W1635" i="34"/>
  <c r="P1635" i="34"/>
  <c r="A1635" i="34"/>
  <c r="Q1639" i="34"/>
  <c r="U1639" i="34"/>
  <c r="Z1639" i="34"/>
  <c r="O1639" i="34"/>
  <c r="W1639" i="34"/>
  <c r="P1639" i="34"/>
  <c r="A1639" i="34"/>
  <c r="Q1643" i="34"/>
  <c r="U1643" i="34"/>
  <c r="Z1643" i="34"/>
  <c r="O1643" i="34"/>
  <c r="W1643" i="34"/>
  <c r="P1643" i="34"/>
  <c r="A1643" i="34"/>
  <c r="Q1675" i="34"/>
  <c r="U1675" i="34"/>
  <c r="Z1675" i="34"/>
  <c r="O1675" i="34"/>
  <c r="W1675" i="34"/>
  <c r="P1675" i="34"/>
  <c r="A1675" i="34"/>
  <c r="Q1679" i="34"/>
  <c r="U1679" i="34"/>
  <c r="Z1679" i="34"/>
  <c r="O1679" i="34"/>
  <c r="W1679" i="34"/>
  <c r="P1679" i="34"/>
  <c r="A1679" i="34"/>
  <c r="Q1683" i="34"/>
  <c r="U1683" i="34"/>
  <c r="Z1683" i="34"/>
  <c r="O1683" i="34"/>
  <c r="W1683" i="34"/>
  <c r="P1683" i="34"/>
  <c r="A1683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4530" i="34"/>
  <c r="U4530" i="34"/>
  <c r="Z4530" i="34"/>
  <c r="O4530" i="34"/>
  <c r="W4530" i="34"/>
  <c r="P4530" i="34"/>
  <c r="A4530" i="34"/>
  <c r="P649" i="34"/>
  <c r="Q649" i="34"/>
  <c r="U649" i="34"/>
  <c r="Z649" i="34"/>
  <c r="O649" i="34"/>
  <c r="W649" i="34"/>
  <c r="A649" i="34"/>
  <c r="Z4509" i="34"/>
  <c r="O4509" i="34"/>
  <c r="W4509" i="34"/>
  <c r="P4509" i="34"/>
  <c r="Q4509" i="34"/>
  <c r="U4509" i="34"/>
  <c r="A4509" i="34"/>
  <c r="Z4525" i="34"/>
  <c r="O4525" i="34"/>
  <c r="W4525" i="34"/>
  <c r="P4525" i="34"/>
  <c r="Q4525" i="34"/>
  <c r="U4525" i="34"/>
  <c r="A4525" i="34"/>
  <c r="Z4529" i="34"/>
  <c r="O4529" i="34"/>
  <c r="W4529" i="34"/>
  <c r="P4529" i="34"/>
  <c r="Q4529" i="34"/>
  <c r="U4529" i="34"/>
  <c r="A4529" i="34"/>
  <c r="Z4533" i="34"/>
  <c r="O4533" i="34"/>
  <c r="W4533" i="34"/>
  <c r="P4533" i="34"/>
  <c r="Q4533" i="34"/>
  <c r="U4533" i="34"/>
  <c r="A4533" i="34"/>
  <c r="Z4537" i="34"/>
  <c r="O4537" i="34"/>
  <c r="W4537" i="34"/>
  <c r="P4537" i="34"/>
  <c r="Q4537" i="34"/>
  <c r="U4537" i="34"/>
  <c r="A4537" i="34"/>
  <c r="Z4541" i="34"/>
  <c r="O4541" i="34"/>
  <c r="W4541" i="34"/>
  <c r="P4541" i="34"/>
  <c r="Q4541" i="34"/>
  <c r="U4541" i="34"/>
  <c r="A4541" i="34"/>
  <c r="P3000" i="34"/>
  <c r="Q3000" i="34"/>
  <c r="U3000" i="34"/>
  <c r="Z3000" i="34"/>
  <c r="O3000" i="34"/>
  <c r="W3000" i="34"/>
  <c r="A3000" i="34"/>
  <c r="Q4108" i="34"/>
  <c r="U4108" i="34"/>
  <c r="Z4108" i="34"/>
  <c r="O4108" i="34"/>
  <c r="W4108" i="34"/>
  <c r="P4108" i="34"/>
  <c r="A4108" i="34"/>
  <c r="Q4112" i="34"/>
  <c r="U4112" i="34"/>
  <c r="Z4112" i="34"/>
  <c r="O4112" i="34"/>
  <c r="W4112" i="34"/>
  <c r="P4112" i="34"/>
  <c r="A4112" i="34"/>
  <c r="P4163" i="34"/>
  <c r="Q4163" i="34"/>
  <c r="U4163" i="34"/>
  <c r="Z4163" i="34"/>
  <c r="O4163" i="34"/>
  <c r="W4163" i="34"/>
  <c r="A4163" i="34"/>
  <c r="O4508" i="34"/>
  <c r="W4508" i="34"/>
  <c r="P4508" i="34"/>
  <c r="Q4508" i="34"/>
  <c r="U4508" i="34"/>
  <c r="Z4508" i="34"/>
  <c r="A4508" i="34"/>
  <c r="O4512" i="34"/>
  <c r="W4512" i="34"/>
  <c r="P4512" i="34"/>
  <c r="Q4512" i="34"/>
  <c r="U4512" i="34"/>
  <c r="Z4512" i="34"/>
  <c r="A4512" i="34"/>
  <c r="O4516" i="34"/>
  <c r="W4516" i="34"/>
  <c r="P4516" i="34"/>
  <c r="Q4516" i="34"/>
  <c r="U4516" i="34"/>
  <c r="Z4516" i="34"/>
  <c r="A4516" i="34"/>
  <c r="O4520" i="34"/>
  <c r="W4520" i="34"/>
  <c r="P4520" i="34"/>
  <c r="Q4520" i="34"/>
  <c r="U4520" i="34"/>
  <c r="Z4520" i="34"/>
  <c r="A4520" i="34"/>
  <c r="Z4123" i="34"/>
  <c r="P4123" i="34"/>
  <c r="Q4123" i="34"/>
  <c r="U4123" i="34"/>
  <c r="O4123" i="34"/>
  <c r="W4123" i="34"/>
  <c r="A4123" i="34"/>
  <c r="Z4055" i="34"/>
  <c r="O4055" i="34"/>
  <c r="W4055" i="34"/>
  <c r="P4055" i="34"/>
  <c r="Q4055" i="34"/>
  <c r="U4055" i="34"/>
  <c r="A4055" i="34"/>
  <c r="Z4059" i="34"/>
  <c r="O4059" i="34"/>
  <c r="W4059" i="34"/>
  <c r="P4059" i="34"/>
  <c r="Q4059" i="34"/>
  <c r="U4059" i="34"/>
  <c r="A4059" i="34"/>
  <c r="Z4063" i="34"/>
  <c r="O4063" i="34"/>
  <c r="W4063" i="34"/>
  <c r="P4063" i="34"/>
  <c r="Q4063" i="34"/>
  <c r="U4063" i="34"/>
  <c r="A4063" i="34"/>
  <c r="Z4067" i="34"/>
  <c r="O4067" i="34"/>
  <c r="W4067" i="34"/>
  <c r="P4067" i="34"/>
  <c r="Q4067" i="34"/>
  <c r="U4067" i="34"/>
  <c r="A4067" i="34"/>
  <c r="Z4071" i="34"/>
  <c r="O4071" i="34"/>
  <c r="W4071" i="34"/>
  <c r="P4071" i="34"/>
  <c r="Q4071" i="34"/>
  <c r="U4071" i="34"/>
  <c r="A4071" i="34"/>
  <c r="O4106" i="34"/>
  <c r="W4106" i="34"/>
  <c r="P4106" i="34"/>
  <c r="Q4106" i="34"/>
  <c r="U4106" i="34"/>
  <c r="Z4106" i="34"/>
  <c r="A4106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76" i="34"/>
  <c r="U4076" i="34"/>
  <c r="Z4076" i="34"/>
  <c r="O4076" i="34"/>
  <c r="W4076" i="34"/>
  <c r="P4076" i="34"/>
  <c r="A4076" i="34"/>
  <c r="Z579" i="34"/>
  <c r="O579" i="34"/>
  <c r="W579" i="34"/>
  <c r="P579" i="34"/>
  <c r="Q579" i="34"/>
  <c r="U579" i="34"/>
  <c r="A579" i="34"/>
  <c r="Z583" i="34"/>
  <c r="O583" i="34"/>
  <c r="W583" i="34"/>
  <c r="P583" i="34"/>
  <c r="Q583" i="34"/>
  <c r="U583" i="34"/>
  <c r="A583" i="34"/>
  <c r="P3609" i="34"/>
  <c r="Q3609" i="34"/>
  <c r="U3609" i="34"/>
  <c r="Z3609" i="34"/>
  <c r="O3609" i="34"/>
  <c r="W3609" i="34"/>
  <c r="A3609" i="34"/>
  <c r="Q3772" i="34"/>
  <c r="U3772" i="34"/>
  <c r="Z3772" i="34"/>
  <c r="O3772" i="34"/>
  <c r="W3772" i="34"/>
  <c r="P3772" i="34"/>
  <c r="A3772" i="34"/>
  <c r="Q3776" i="34"/>
  <c r="U3776" i="34"/>
  <c r="Z3776" i="34"/>
  <c r="O3776" i="34"/>
  <c r="W3776" i="34"/>
  <c r="P3776" i="34"/>
  <c r="A3776" i="34"/>
  <c r="Z3987" i="34"/>
  <c r="O3987" i="34"/>
  <c r="W3987" i="34"/>
  <c r="P3987" i="34"/>
  <c r="Q3987" i="34"/>
  <c r="U3987" i="34"/>
  <c r="A3987" i="34"/>
  <c r="Z3991" i="34"/>
  <c r="O3991" i="34"/>
  <c r="W3991" i="34"/>
  <c r="P3991" i="34"/>
  <c r="Q3991" i="34"/>
  <c r="U3991" i="34"/>
  <c r="A3991" i="34"/>
  <c r="Z607" i="34"/>
  <c r="O607" i="34"/>
  <c r="W607" i="34"/>
  <c r="P607" i="34"/>
  <c r="Q607" i="34"/>
  <c r="U607" i="34"/>
  <c r="A607" i="34"/>
  <c r="Q616" i="34"/>
  <c r="U616" i="34"/>
  <c r="Z616" i="34"/>
  <c r="O616" i="34"/>
  <c r="W616" i="34"/>
  <c r="P616" i="34"/>
  <c r="A616" i="34"/>
  <c r="Z675" i="34"/>
  <c r="O675" i="34"/>
  <c r="W675" i="34"/>
  <c r="P675" i="34"/>
  <c r="Q675" i="34"/>
  <c r="U675" i="34"/>
  <c r="A675" i="34"/>
  <c r="Z679" i="34"/>
  <c r="O679" i="34"/>
  <c r="W679" i="34"/>
  <c r="P679" i="34"/>
  <c r="Q679" i="34"/>
  <c r="U679" i="34"/>
  <c r="A679" i="34"/>
  <c r="P717" i="34"/>
  <c r="Q717" i="34"/>
  <c r="U717" i="34"/>
  <c r="Z717" i="34"/>
  <c r="O717" i="34"/>
  <c r="W717" i="34"/>
  <c r="A717" i="34"/>
  <c r="P721" i="34"/>
  <c r="Q721" i="34"/>
  <c r="U721" i="34"/>
  <c r="Z721" i="34"/>
  <c r="O721" i="34"/>
  <c r="W721" i="34"/>
  <c r="A721" i="34"/>
  <c r="P577" i="34"/>
  <c r="Q577" i="34"/>
  <c r="U577" i="34"/>
  <c r="Z577" i="34"/>
  <c r="O577" i="34"/>
  <c r="W577" i="34"/>
  <c r="A577" i="34"/>
  <c r="O50" i="34"/>
  <c r="S50" i="34"/>
  <c r="W50" i="34"/>
  <c r="P50" i="34"/>
  <c r="T50" i="34"/>
  <c r="Q50" i="34"/>
  <c r="U50" i="34"/>
  <c r="R50" i="34"/>
  <c r="Z50" i="34"/>
  <c r="A50" i="34"/>
  <c r="O54" i="34"/>
  <c r="S54" i="34"/>
  <c r="W54" i="34"/>
  <c r="Q54" i="34"/>
  <c r="R54" i="34"/>
  <c r="Z54" i="34"/>
  <c r="P54" i="34"/>
  <c r="T54" i="34"/>
  <c r="U54" i="34"/>
  <c r="A54" i="34"/>
  <c r="Q429" i="34"/>
  <c r="U429" i="34"/>
  <c r="Z429" i="34"/>
  <c r="O429" i="34"/>
  <c r="W429" i="34"/>
  <c r="P429" i="34"/>
  <c r="A429" i="34"/>
  <c r="Q443" i="34"/>
  <c r="U443" i="34"/>
  <c r="Z443" i="34"/>
  <c r="O443" i="34"/>
  <c r="W443" i="34"/>
  <c r="P443" i="34"/>
  <c r="A443" i="34"/>
  <c r="P605" i="34"/>
  <c r="Q605" i="34"/>
  <c r="U605" i="34"/>
  <c r="Z605" i="34"/>
  <c r="O605" i="34"/>
  <c r="W605" i="34"/>
  <c r="A605" i="34"/>
  <c r="Q3800" i="34"/>
  <c r="U3800" i="34"/>
  <c r="Z3800" i="34"/>
  <c r="O3800" i="34"/>
  <c r="W3800" i="34"/>
  <c r="P3800" i="34"/>
  <c r="A3800" i="34"/>
  <c r="Q2754" i="34"/>
  <c r="U2754" i="34"/>
  <c r="Z2754" i="34"/>
  <c r="O2754" i="34"/>
  <c r="W2754" i="34"/>
  <c r="P2754" i="34"/>
  <c r="A2754" i="34"/>
  <c r="Q2758" i="34"/>
  <c r="U2758" i="34"/>
  <c r="Z2758" i="34"/>
  <c r="O2758" i="34"/>
  <c r="W2758" i="34"/>
  <c r="P2758" i="34"/>
  <c r="A2758" i="34"/>
  <c r="Z3611" i="34"/>
  <c r="O3611" i="34"/>
  <c r="W3611" i="34"/>
  <c r="P3611" i="34"/>
  <c r="Q3611" i="34"/>
  <c r="U3611" i="34"/>
  <c r="A3611" i="34"/>
  <c r="P2780" i="34"/>
  <c r="Q2780" i="34"/>
  <c r="U2780" i="34"/>
  <c r="Z2780" i="34"/>
  <c r="O2780" i="34"/>
  <c r="W2780" i="34"/>
  <c r="A2780" i="34"/>
  <c r="P2784" i="34"/>
  <c r="Q2784" i="34"/>
  <c r="U2784" i="34"/>
  <c r="Z2784" i="34"/>
  <c r="O2784" i="34"/>
  <c r="W2784" i="34"/>
  <c r="A2784" i="34"/>
  <c r="O3766" i="34"/>
  <c r="W3766" i="34"/>
  <c r="P3766" i="34"/>
  <c r="Q3766" i="34"/>
  <c r="U3766" i="34"/>
  <c r="Z3766" i="34"/>
  <c r="A3766" i="34"/>
  <c r="O3770" i="34"/>
  <c r="W3770" i="34"/>
  <c r="P3770" i="34"/>
  <c r="Q3770" i="34"/>
  <c r="U3770" i="34"/>
  <c r="Z3770" i="34"/>
  <c r="A3770" i="34"/>
  <c r="Z667" i="34"/>
  <c r="O667" i="34"/>
  <c r="W667" i="34"/>
  <c r="P667" i="34"/>
  <c r="Q667" i="34"/>
  <c r="U667" i="34"/>
  <c r="A667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O538" i="34"/>
  <c r="W538" i="34"/>
  <c r="P538" i="34"/>
  <c r="Q538" i="34"/>
  <c r="U538" i="34"/>
  <c r="Z538" i="34"/>
  <c r="A538" i="34"/>
  <c r="Q544" i="34"/>
  <c r="U544" i="34"/>
  <c r="Z544" i="34"/>
  <c r="O544" i="34"/>
  <c r="W544" i="34"/>
  <c r="P544" i="34"/>
  <c r="A544" i="34"/>
  <c r="O117" i="34"/>
  <c r="S117" i="34"/>
  <c r="W117" i="34"/>
  <c r="P117" i="34"/>
  <c r="T117" i="34"/>
  <c r="Q117" i="34"/>
  <c r="U117" i="34"/>
  <c r="R117" i="34"/>
  <c r="Z117" i="34"/>
  <c r="A117" i="34"/>
  <c r="O92" i="34"/>
  <c r="P92" i="34"/>
  <c r="T92" i="34"/>
  <c r="Q92" i="34"/>
  <c r="U92" i="34"/>
  <c r="R92" i="34"/>
  <c r="Z92" i="34"/>
  <c r="S92" i="34"/>
  <c r="W92" i="34"/>
  <c r="A92" i="34"/>
  <c r="R87" i="34"/>
  <c r="Z87" i="34"/>
  <c r="P87" i="34"/>
  <c r="T87" i="34"/>
  <c r="Q87" i="34"/>
  <c r="U87" i="34"/>
  <c r="O87" i="34"/>
  <c r="S87" i="34"/>
  <c r="W87" i="34"/>
  <c r="A87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O2752" i="34"/>
  <c r="W2752" i="34"/>
  <c r="P2752" i="34"/>
  <c r="Q2752" i="34"/>
  <c r="U2752" i="34"/>
  <c r="Z2752" i="34"/>
  <c r="A2752" i="34"/>
  <c r="O2748" i="34"/>
  <c r="W2748" i="34"/>
  <c r="P2748" i="34"/>
  <c r="Q2748" i="34"/>
  <c r="U2748" i="34"/>
  <c r="Z2748" i="34"/>
  <c r="A2748" i="34"/>
  <c r="P2735" i="34"/>
  <c r="Q2735" i="34"/>
  <c r="U2735" i="34"/>
  <c r="Z2735" i="34"/>
  <c r="O2735" i="34"/>
  <c r="W2735" i="34"/>
  <c r="A2735" i="34"/>
  <c r="Z3815" i="34"/>
  <c r="O3815" i="34"/>
  <c r="W3815" i="34"/>
  <c r="P3815" i="34"/>
  <c r="Q3815" i="34"/>
  <c r="U3815" i="34"/>
  <c r="A3815" i="34"/>
  <c r="P3793" i="34"/>
  <c r="Q3793" i="34"/>
  <c r="U3793" i="34"/>
  <c r="Z3793" i="34"/>
  <c r="O3793" i="34"/>
  <c r="W3793" i="34"/>
  <c r="A3793" i="34"/>
  <c r="P3789" i="34"/>
  <c r="Q3789" i="34"/>
  <c r="U3789" i="34"/>
  <c r="Z3789" i="34"/>
  <c r="O3789" i="34"/>
  <c r="W3789" i="34"/>
  <c r="A3789" i="34"/>
  <c r="Q3760" i="34"/>
  <c r="U3760" i="34"/>
  <c r="Z3760" i="34"/>
  <c r="O3760" i="34"/>
  <c r="W3760" i="34"/>
  <c r="P3760" i="34"/>
  <c r="A3760" i="34"/>
  <c r="Q3756" i="34"/>
  <c r="U3756" i="34"/>
  <c r="Z3756" i="34"/>
  <c r="O3756" i="34"/>
  <c r="W3756" i="34"/>
  <c r="P3756" i="34"/>
  <c r="A3756" i="34"/>
  <c r="Z3739" i="34"/>
  <c r="O3739" i="34"/>
  <c r="W3739" i="34"/>
  <c r="P3739" i="34"/>
  <c r="Q3739" i="34"/>
  <c r="U3739" i="34"/>
  <c r="A3739" i="34"/>
  <c r="Z3735" i="34"/>
  <c r="O3735" i="34"/>
  <c r="W3735" i="34"/>
  <c r="P3735" i="34"/>
  <c r="Q3735" i="34"/>
  <c r="U3735" i="34"/>
  <c r="A3735" i="34"/>
  <c r="Q2730" i="34"/>
  <c r="U2730" i="34"/>
  <c r="Z2730" i="34"/>
  <c r="O2730" i="34"/>
  <c r="W2730" i="34"/>
  <c r="P2730" i="34"/>
  <c r="A2730" i="34"/>
  <c r="Q2726" i="34"/>
  <c r="U2726" i="34"/>
  <c r="Z2726" i="34"/>
  <c r="O2726" i="34"/>
  <c r="W2726" i="34"/>
  <c r="P2726" i="34"/>
  <c r="A2726" i="34"/>
  <c r="Q2722" i="34"/>
  <c r="U2722" i="34"/>
  <c r="Z2722" i="34"/>
  <c r="O2722" i="34"/>
  <c r="W2722" i="34"/>
  <c r="P2722" i="34"/>
  <c r="A2722" i="34"/>
  <c r="Q2718" i="34"/>
  <c r="U2718" i="34"/>
  <c r="Z2718" i="34"/>
  <c r="O2718" i="34"/>
  <c r="W2718" i="34"/>
  <c r="P2718" i="34"/>
  <c r="A2718" i="34"/>
  <c r="Q1788" i="34"/>
  <c r="U1788" i="34"/>
  <c r="Z1788" i="34"/>
  <c r="O1788" i="34"/>
  <c r="W1788" i="34"/>
  <c r="P1788" i="34"/>
  <c r="A1788" i="34"/>
  <c r="Q1792" i="34"/>
  <c r="U1792" i="34"/>
  <c r="Z1792" i="34"/>
  <c r="O1792" i="34"/>
  <c r="W1792" i="34"/>
  <c r="P1792" i="34"/>
  <c r="A1792" i="34"/>
  <c r="Q1796" i="34"/>
  <c r="U1796" i="34"/>
  <c r="Z1796" i="34"/>
  <c r="O1796" i="34"/>
  <c r="W1796" i="34"/>
  <c r="P1796" i="34"/>
  <c r="A1796" i="34"/>
  <c r="Q1800" i="34"/>
  <c r="U1800" i="34"/>
  <c r="Z1800" i="34"/>
  <c r="O1800" i="34"/>
  <c r="W1800" i="34"/>
  <c r="P1800" i="34"/>
  <c r="A1800" i="34"/>
  <c r="Q1812" i="34"/>
  <c r="U1812" i="34"/>
  <c r="Z1812" i="34"/>
  <c r="O1812" i="34"/>
  <c r="W1812" i="34"/>
  <c r="P1812" i="34"/>
  <c r="A1812" i="34"/>
  <c r="Z1859" i="34"/>
  <c r="O1859" i="34"/>
  <c r="W1859" i="34"/>
  <c r="P1859" i="34"/>
  <c r="Q1859" i="34"/>
  <c r="U1859" i="34"/>
  <c r="A1859" i="34"/>
  <c r="O1826" i="34"/>
  <c r="W1826" i="34"/>
  <c r="P1826" i="34"/>
  <c r="Q1826" i="34"/>
  <c r="U1826" i="34"/>
  <c r="Z1826" i="34"/>
  <c r="A1826" i="34"/>
  <c r="O1897" i="34"/>
  <c r="W1897" i="34"/>
  <c r="P1897" i="34"/>
  <c r="Q1897" i="34"/>
  <c r="U1897" i="34"/>
  <c r="Z1897" i="34"/>
  <c r="A1897" i="34"/>
  <c r="Z1906" i="34"/>
  <c r="O1906" i="34"/>
  <c r="W1906" i="34"/>
  <c r="P1906" i="34"/>
  <c r="Q1906" i="34"/>
  <c r="U1906" i="34"/>
  <c r="A1906" i="34"/>
  <c r="O1985" i="34"/>
  <c r="W1985" i="34"/>
  <c r="P1985" i="34"/>
  <c r="Q1985" i="34"/>
  <c r="U1985" i="34"/>
  <c r="Z1985" i="34"/>
  <c r="A1985" i="34"/>
  <c r="Q1991" i="34"/>
  <c r="U1991" i="34"/>
  <c r="Z1991" i="34"/>
  <c r="O1991" i="34"/>
  <c r="W1991" i="34"/>
  <c r="P1991" i="34"/>
  <c r="A1991" i="34"/>
  <c r="P1908" i="34"/>
  <c r="Q1908" i="34"/>
  <c r="U1908" i="34"/>
  <c r="Z1908" i="34"/>
  <c r="O1908" i="34"/>
  <c r="W1908" i="34"/>
  <c r="A1908" i="34"/>
  <c r="Z1930" i="34"/>
  <c r="O1930" i="34"/>
  <c r="W1930" i="34"/>
  <c r="P1930" i="34"/>
  <c r="Q1930" i="34"/>
  <c r="U1930" i="34"/>
  <c r="A1930" i="34"/>
  <c r="Q1935" i="34"/>
  <c r="U1935" i="34"/>
  <c r="Z1935" i="34"/>
  <c r="O1935" i="34"/>
  <c r="W1935" i="34"/>
  <c r="P1935" i="34"/>
  <c r="A1935" i="34"/>
  <c r="P1976" i="34"/>
  <c r="Q1976" i="34"/>
  <c r="U1976" i="34"/>
  <c r="Z1976" i="34"/>
  <c r="O1976" i="34"/>
  <c r="W1976" i="34"/>
  <c r="A1976" i="34"/>
  <c r="Q1995" i="34"/>
  <c r="U1995" i="34"/>
  <c r="Z1995" i="34"/>
  <c r="O1995" i="34"/>
  <c r="W1995" i="34"/>
  <c r="P1995" i="34"/>
  <c r="A1995" i="34"/>
  <c r="P1924" i="34"/>
  <c r="Q1924" i="34"/>
  <c r="U1924" i="34"/>
  <c r="Z1924" i="34"/>
  <c r="O1924" i="34"/>
  <c r="W1924" i="34"/>
  <c r="A1924" i="34"/>
  <c r="P1988" i="34"/>
  <c r="Q1988" i="34"/>
  <c r="U1988" i="34"/>
  <c r="Z1988" i="34"/>
  <c r="O1988" i="34"/>
  <c r="W1988" i="34"/>
  <c r="A1988" i="34"/>
  <c r="P1608" i="34"/>
  <c r="Q1608" i="34"/>
  <c r="U1608" i="34"/>
  <c r="Z1608" i="34"/>
  <c r="O1608" i="34"/>
  <c r="W1608" i="34"/>
  <c r="A1608" i="34"/>
  <c r="P1612" i="34"/>
  <c r="Q1612" i="34"/>
  <c r="U1612" i="34"/>
  <c r="Z1612" i="34"/>
  <c r="O1612" i="34"/>
  <c r="W1612" i="34"/>
  <c r="A1612" i="34"/>
  <c r="P1616" i="34"/>
  <c r="Q1616" i="34"/>
  <c r="U1616" i="34"/>
  <c r="Z1616" i="34"/>
  <c r="O1616" i="34"/>
  <c r="W1616" i="34"/>
  <c r="A1616" i="34"/>
  <c r="P1620" i="34"/>
  <c r="Q1620" i="34"/>
  <c r="U1620" i="34"/>
  <c r="Z1620" i="34"/>
  <c r="O1620" i="34"/>
  <c r="W1620" i="34"/>
  <c r="A1620" i="34"/>
  <c r="P1624" i="34"/>
  <c r="Q1624" i="34"/>
  <c r="U1624" i="34"/>
  <c r="Z1624" i="34"/>
  <c r="O1624" i="34"/>
  <c r="W1624" i="34"/>
  <c r="A1624" i="34"/>
  <c r="P1628" i="34"/>
  <c r="Q1628" i="34"/>
  <c r="U1628" i="34"/>
  <c r="Z1628" i="34"/>
  <c r="O1628" i="34"/>
  <c r="W1628" i="34"/>
  <c r="A1628" i="34"/>
  <c r="P1632" i="34"/>
  <c r="Q1632" i="34"/>
  <c r="U1632" i="34"/>
  <c r="Z1632" i="34"/>
  <c r="O1632" i="34"/>
  <c r="W1632" i="34"/>
  <c r="A1632" i="34"/>
  <c r="P1636" i="34"/>
  <c r="Q1636" i="34"/>
  <c r="U1636" i="34"/>
  <c r="Z1636" i="34"/>
  <c r="O1636" i="34"/>
  <c r="W1636" i="34"/>
  <c r="A1636" i="34"/>
  <c r="P1640" i="34"/>
  <c r="Q1640" i="34"/>
  <c r="U1640" i="34"/>
  <c r="Z1640" i="34"/>
  <c r="O1640" i="34"/>
  <c r="W1640" i="34"/>
  <c r="A1640" i="34"/>
  <c r="P1644" i="34"/>
  <c r="Q1644" i="34"/>
  <c r="U1644" i="34"/>
  <c r="Z1644" i="34"/>
  <c r="O1644" i="34"/>
  <c r="W1644" i="34"/>
  <c r="A1644" i="34"/>
  <c r="P1676" i="34"/>
  <c r="Q1676" i="34"/>
  <c r="U1676" i="34"/>
  <c r="Z1676" i="34"/>
  <c r="O1676" i="34"/>
  <c r="W1676" i="34"/>
  <c r="A1676" i="34"/>
  <c r="P1680" i="34"/>
  <c r="Q1680" i="34"/>
  <c r="U1680" i="34"/>
  <c r="Z1680" i="34"/>
  <c r="O1680" i="34"/>
  <c r="W1680" i="34"/>
  <c r="A1680" i="34"/>
  <c r="P1685" i="34"/>
  <c r="Q1685" i="34"/>
  <c r="U1685" i="34"/>
  <c r="Z1685" i="34"/>
  <c r="O1685" i="34"/>
  <c r="W1685" i="34"/>
  <c r="A1685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2707" i="34"/>
  <c r="Q2707" i="34"/>
  <c r="U2707" i="34"/>
  <c r="Z2707" i="34"/>
  <c r="O2707" i="34"/>
  <c r="W2707" i="34"/>
  <c r="A2707" i="34"/>
  <c r="B2704" i="34"/>
  <c r="B122" i="34"/>
  <c r="B1963" i="34"/>
  <c r="B2008" i="34"/>
  <c r="O2704" i="34" l="1"/>
  <c r="W2704" i="34"/>
  <c r="P2704" i="34"/>
  <c r="Q2704" i="34"/>
  <c r="U2704" i="34"/>
  <c r="Z2704" i="34"/>
  <c r="A2704" i="34"/>
  <c r="Q1963" i="34"/>
  <c r="U1963" i="34"/>
  <c r="Z1963" i="34"/>
  <c r="O1963" i="34"/>
  <c r="W1963" i="34"/>
  <c r="P1963" i="34"/>
  <c r="A1963" i="34"/>
  <c r="R122" i="34"/>
  <c r="Z122" i="34"/>
  <c r="P122" i="34"/>
  <c r="T122" i="34"/>
  <c r="Q122" i="34"/>
  <c r="U122" i="34"/>
  <c r="W122" i="34"/>
  <c r="O122" i="34"/>
  <c r="S122" i="34"/>
  <c r="A122" i="34"/>
  <c r="P2008" i="34"/>
  <c r="Q2008" i="34"/>
  <c r="U2008" i="34"/>
  <c r="Z2008" i="34"/>
  <c r="O2008" i="34"/>
  <c r="W2008" i="34"/>
  <c r="A200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463" i="34" l="1"/>
  <c r="B1750" i="34"/>
  <c r="B1715" i="34"/>
  <c r="B1954" i="34"/>
  <c r="B1925" i="34"/>
  <c r="Z1954" i="34" l="1"/>
  <c r="O1954" i="34"/>
  <c r="W1954" i="34"/>
  <c r="P1954" i="34"/>
  <c r="Q1954" i="34"/>
  <c r="U1954" i="34"/>
  <c r="A1954" i="34"/>
  <c r="Z1715" i="34"/>
  <c r="O1715" i="34"/>
  <c r="W1715" i="34"/>
  <c r="P1715" i="34"/>
  <c r="Q1715" i="34"/>
  <c r="U1715" i="34"/>
  <c r="A1715" i="34"/>
  <c r="O1750" i="34"/>
  <c r="W1750" i="34"/>
  <c r="P1750" i="34"/>
  <c r="Q1750" i="34"/>
  <c r="U1750" i="34"/>
  <c r="Z1750" i="34"/>
  <c r="A1750" i="34"/>
  <c r="O1925" i="34"/>
  <c r="W1925" i="34"/>
  <c r="P1925" i="34"/>
  <c r="Q1925" i="34"/>
  <c r="U1925" i="34"/>
  <c r="Z1925" i="34"/>
  <c r="A1925" i="34"/>
  <c r="O463" i="34"/>
  <c r="W463" i="34"/>
  <c r="P463" i="34"/>
  <c r="Q463" i="34"/>
  <c r="U463" i="34"/>
  <c r="Z463" i="34"/>
  <c r="A463" i="34"/>
  <c r="B1816" i="34"/>
  <c r="B2175" i="34"/>
  <c r="B2185" i="34"/>
  <c r="Q2175" i="34" l="1"/>
  <c r="U2175" i="34"/>
  <c r="Z2175" i="34"/>
  <c r="O2175" i="34"/>
  <c r="W2175" i="34"/>
  <c r="P2175" i="34"/>
  <c r="A2175" i="34"/>
  <c r="Q1816" i="34"/>
  <c r="U1816" i="34"/>
  <c r="Z1816" i="34"/>
  <c r="O1816" i="34"/>
  <c r="W1816" i="34"/>
  <c r="P1816" i="34"/>
  <c r="A1816" i="34"/>
  <c r="O2185" i="34"/>
  <c r="W2185" i="34"/>
  <c r="P2185" i="34"/>
  <c r="Q2185" i="34"/>
  <c r="U2185" i="34"/>
  <c r="Z2185" i="34"/>
  <c r="A2185" i="34"/>
  <c r="B2040" i="34"/>
  <c r="B2016" i="34"/>
  <c r="B728" i="34"/>
  <c r="B704" i="34"/>
  <c r="B700" i="34"/>
  <c r="B790" i="34"/>
  <c r="B829" i="34"/>
  <c r="B2048" i="34"/>
  <c r="I6" i="12"/>
  <c r="I7" i="12"/>
  <c r="I9" i="12"/>
  <c r="I11" i="12"/>
  <c r="I10" i="12"/>
  <c r="I8" i="12"/>
  <c r="I13" i="12"/>
  <c r="I14" i="12"/>
  <c r="I15" i="12"/>
  <c r="I12" i="12"/>
  <c r="Q829" i="34" l="1"/>
  <c r="U829" i="34"/>
  <c r="Z829" i="34"/>
  <c r="O829" i="34"/>
  <c r="W829" i="34"/>
  <c r="P829" i="34"/>
  <c r="A829" i="34"/>
  <c r="Q728" i="34"/>
  <c r="U728" i="34"/>
  <c r="Z728" i="34"/>
  <c r="O728" i="34"/>
  <c r="W728" i="34"/>
  <c r="P728" i="34"/>
  <c r="A728" i="34"/>
  <c r="P2016" i="34"/>
  <c r="Q2016" i="34"/>
  <c r="U2016" i="34"/>
  <c r="Z2016" i="34"/>
  <c r="O2016" i="34"/>
  <c r="W2016" i="34"/>
  <c r="A2016" i="34"/>
  <c r="P790" i="34"/>
  <c r="Q790" i="34"/>
  <c r="U790" i="34"/>
  <c r="Z790" i="34"/>
  <c r="O790" i="34"/>
  <c r="W790" i="34"/>
  <c r="A790" i="34"/>
  <c r="Q700" i="34"/>
  <c r="U700" i="34"/>
  <c r="Z700" i="34"/>
  <c r="O700" i="34"/>
  <c r="W700" i="34"/>
  <c r="P700" i="34"/>
  <c r="A700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Q704" i="34"/>
  <c r="U704" i="34"/>
  <c r="Z704" i="34"/>
  <c r="O704" i="34"/>
  <c r="W704" i="34"/>
  <c r="P704" i="34"/>
  <c r="A704" i="34"/>
  <c r="O5" i="78"/>
  <c r="N5" i="78"/>
  <c r="B781" i="34"/>
  <c r="B776" i="34"/>
  <c r="B773" i="34"/>
  <c r="Z776" i="34" l="1"/>
  <c r="O776" i="34"/>
  <c r="W776" i="34"/>
  <c r="P776" i="34"/>
  <c r="Q776" i="34"/>
  <c r="U776" i="34"/>
  <c r="A776" i="34"/>
  <c r="Q781" i="34"/>
  <c r="U781" i="34"/>
  <c r="Z781" i="34"/>
  <c r="O781" i="34"/>
  <c r="W781" i="34"/>
  <c r="P781" i="34"/>
  <c r="A781" i="34"/>
  <c r="Q773" i="34"/>
  <c r="U773" i="34"/>
  <c r="Z773" i="34"/>
  <c r="O773" i="34"/>
  <c r="W773" i="34"/>
  <c r="P773" i="34"/>
  <c r="A773" i="34"/>
  <c r="B839" i="34"/>
  <c r="B838" i="34"/>
  <c r="B837" i="34"/>
  <c r="B836" i="34"/>
  <c r="B835" i="34"/>
  <c r="B834" i="34"/>
  <c r="B826" i="34"/>
  <c r="B825" i="34"/>
  <c r="B824" i="34"/>
  <c r="B823" i="34"/>
  <c r="B822" i="34"/>
  <c r="B821" i="34"/>
  <c r="B820" i="34"/>
  <c r="B819" i="34"/>
  <c r="B815" i="34"/>
  <c r="B814" i="34"/>
  <c r="B813" i="34"/>
  <c r="B812" i="34"/>
  <c r="B811" i="34"/>
  <c r="B810" i="34"/>
  <c r="B809" i="34"/>
  <c r="B808" i="34"/>
  <c r="B807" i="34"/>
  <c r="B789" i="34"/>
  <c r="B788" i="34"/>
  <c r="B787" i="34"/>
  <c r="B786" i="34"/>
  <c r="B785" i="34"/>
  <c r="B784" i="34"/>
  <c r="B783" i="34"/>
  <c r="B782" i="34"/>
  <c r="B778" i="34"/>
  <c r="B777" i="34"/>
  <c r="B775" i="34"/>
  <c r="B774" i="34"/>
  <c r="B772" i="34"/>
  <c r="B771" i="34"/>
  <c r="B770" i="34"/>
  <c r="B2184" i="34"/>
  <c r="B2140" i="34"/>
  <c r="B2181" i="34"/>
  <c r="B2151" i="34"/>
  <c r="B2146" i="34"/>
  <c r="B2168" i="34"/>
  <c r="B2161" i="34"/>
  <c r="B2164" i="34"/>
  <c r="B2150" i="34"/>
  <c r="B2144" i="34"/>
  <c r="B2143" i="34"/>
  <c r="B2170" i="34"/>
  <c r="B2147" i="34"/>
  <c r="B2127" i="34"/>
  <c r="B2126" i="34"/>
  <c r="B2125" i="34"/>
  <c r="B2124" i="34"/>
  <c r="B2123" i="34"/>
  <c r="B2122" i="34"/>
  <c r="B2121" i="34"/>
  <c r="B2120" i="34"/>
  <c r="B2117" i="34"/>
  <c r="B2116" i="34"/>
  <c r="B2115" i="34"/>
  <c r="B2114" i="34"/>
  <c r="B2113" i="34"/>
  <c r="B2112" i="34"/>
  <c r="B2111" i="34"/>
  <c r="B2110" i="34"/>
  <c r="B2109" i="34"/>
  <c r="B2097" i="34"/>
  <c r="B2096" i="34"/>
  <c r="B2095" i="34"/>
  <c r="B2094" i="34"/>
  <c r="B2093" i="34"/>
  <c r="B2092" i="34"/>
  <c r="B2091" i="34"/>
  <c r="B2090" i="34"/>
  <c r="B2089" i="34"/>
  <c r="B2071" i="34"/>
  <c r="B2070" i="34"/>
  <c r="B2069" i="34"/>
  <c r="B2068" i="34"/>
  <c r="B2067" i="34"/>
  <c r="B2066" i="34"/>
  <c r="B2065" i="34"/>
  <c r="B2064" i="34"/>
  <c r="B2063" i="34"/>
  <c r="B2037" i="34"/>
  <c r="B2036" i="34"/>
  <c r="B2035" i="34"/>
  <c r="B2034" i="34"/>
  <c r="B2033" i="34"/>
  <c r="B2032" i="34"/>
  <c r="B2031" i="34"/>
  <c r="B2030" i="34"/>
  <c r="B2029" i="34"/>
  <c r="B2002" i="34"/>
  <c r="B1958" i="34"/>
  <c r="B1960" i="34"/>
  <c r="B1927" i="34"/>
  <c r="B1914" i="34"/>
  <c r="B1971" i="34"/>
  <c r="B1909" i="34"/>
  <c r="B1987" i="34"/>
  <c r="B1973" i="34"/>
  <c r="B1999" i="34"/>
  <c r="B1986" i="34"/>
  <c r="B1916" i="34"/>
  <c r="B2014" i="34"/>
  <c r="B1997" i="34"/>
  <c r="B1820" i="34"/>
  <c r="B1814" i="34"/>
  <c r="B1860" i="34"/>
  <c r="B1822" i="34"/>
  <c r="B1865" i="34"/>
  <c r="B1848" i="34"/>
  <c r="B1874" i="34"/>
  <c r="B1846" i="34"/>
  <c r="B468" i="34"/>
  <c r="B467" i="34"/>
  <c r="B450" i="34"/>
  <c r="B449" i="34"/>
  <c r="B478" i="34"/>
  <c r="B477" i="34"/>
  <c r="B470" i="34"/>
  <c r="B469" i="34"/>
  <c r="B452" i="34"/>
  <c r="B868" i="34"/>
  <c r="B867" i="34"/>
  <c r="B866" i="34"/>
  <c r="B865" i="34"/>
  <c r="B864" i="34"/>
  <c r="B863" i="34"/>
  <c r="B862" i="34"/>
  <c r="B861" i="34"/>
  <c r="B860" i="34"/>
  <c r="B856" i="34"/>
  <c r="B855" i="34"/>
  <c r="B854" i="34"/>
  <c r="B853" i="34"/>
  <c r="B852" i="34"/>
  <c r="B851" i="34"/>
  <c r="B850" i="34"/>
  <c r="B849" i="34"/>
  <c r="B848" i="34"/>
  <c r="B842" i="34"/>
  <c r="B841" i="34"/>
  <c r="B840" i="34"/>
  <c r="B2647" i="34"/>
  <c r="B418" i="34"/>
  <c r="B417" i="34"/>
  <c r="B424" i="34"/>
  <c r="B423" i="34"/>
  <c r="B436" i="34"/>
  <c r="B435" i="34"/>
  <c r="B446" i="34"/>
  <c r="B445" i="34"/>
  <c r="B464" i="34"/>
  <c r="B1961" i="34"/>
  <c r="B1981" i="34"/>
  <c r="B1993" i="34"/>
  <c r="B1923" i="34"/>
  <c r="B1933" i="34"/>
  <c r="B1868" i="34"/>
  <c r="B1832" i="34"/>
  <c r="B1857" i="34"/>
  <c r="B1880" i="34"/>
  <c r="B1869" i="34"/>
  <c r="B1875" i="34"/>
  <c r="B1852" i="34"/>
  <c r="B1856" i="34"/>
  <c r="B1851" i="34"/>
  <c r="B1867" i="34"/>
  <c r="B1824" i="34"/>
  <c r="B1850" i="34"/>
  <c r="B1841" i="34"/>
  <c r="B1839" i="34"/>
  <c r="B1819" i="34"/>
  <c r="B1843" i="34"/>
  <c r="B1821" i="34"/>
  <c r="B1861" i="34"/>
  <c r="B1813" i="34"/>
  <c r="B1878" i="34"/>
  <c r="B1872" i="34"/>
  <c r="B1871" i="34"/>
  <c r="B1827" i="34"/>
  <c r="B1879" i="34"/>
  <c r="B1862" i="34"/>
  <c r="B1842" i="34"/>
  <c r="B1877" i="34"/>
  <c r="B2182" i="34"/>
  <c r="B2129" i="34"/>
  <c r="B2195" i="34"/>
  <c r="B2196" i="34"/>
  <c r="B2192" i="34"/>
  <c r="B480" i="34"/>
  <c r="B479" i="34"/>
  <c r="B1044" i="34"/>
  <c r="B1028" i="34"/>
  <c r="B1751" i="34"/>
  <c r="B1749" i="34"/>
  <c r="B1718" i="34"/>
  <c r="B1717" i="34"/>
  <c r="B1716" i="34"/>
  <c r="B1714" i="34"/>
  <c r="B1713" i="34"/>
  <c r="B1712" i="34"/>
  <c r="B1711" i="34"/>
  <c r="B1710" i="34"/>
  <c r="B1709" i="34"/>
  <c r="B1946" i="34"/>
  <c r="B2012" i="34"/>
  <c r="B1947" i="34"/>
  <c r="B1913" i="34"/>
  <c r="B1940" i="34"/>
  <c r="B1956" i="34"/>
  <c r="B1965" i="34"/>
  <c r="B1957" i="34"/>
  <c r="B1941" i="34"/>
  <c r="B1994" i="34"/>
  <c r="B1979" i="34"/>
  <c r="B1922" i="34"/>
  <c r="B1936" i="34"/>
  <c r="B1934" i="34"/>
  <c r="B1939" i="34"/>
  <c r="B1968" i="34"/>
  <c r="B1967" i="34"/>
  <c r="B2001" i="34"/>
  <c r="B2011" i="34"/>
  <c r="B1980" i="34"/>
  <c r="B1959" i="34"/>
  <c r="B2010" i="34"/>
  <c r="B1938" i="34"/>
  <c r="B1996" i="34"/>
  <c r="B2005" i="34"/>
  <c r="B1945" i="34"/>
  <c r="B1932" i="34"/>
  <c r="B1931" i="34"/>
  <c r="B1937" i="34"/>
  <c r="B1823" i="34"/>
  <c r="B1818" i="34"/>
  <c r="B2169" i="34"/>
  <c r="B2171" i="34"/>
  <c r="B113" i="34"/>
  <c r="B111" i="34"/>
  <c r="B109" i="34"/>
  <c r="B107" i="34"/>
  <c r="B106" i="34"/>
  <c r="B104" i="34"/>
  <c r="B97" i="34"/>
  <c r="B96" i="34"/>
  <c r="B95" i="34"/>
  <c r="B80" i="34"/>
  <c r="B2769" i="34"/>
  <c r="B2771" i="34"/>
  <c r="B2770" i="34"/>
  <c r="B3812" i="34"/>
  <c r="B3811" i="34"/>
  <c r="B3779" i="34"/>
  <c r="B3744" i="34"/>
  <c r="B3743" i="34"/>
  <c r="B3742" i="34"/>
  <c r="B3741" i="34"/>
  <c r="B3732" i="34"/>
  <c r="B3731" i="34"/>
  <c r="B3730" i="34"/>
  <c r="B3729" i="34"/>
  <c r="B3728" i="34"/>
  <c r="B3727" i="34"/>
  <c r="B2732" i="34"/>
  <c r="B2715" i="34"/>
  <c r="B2714" i="34"/>
  <c r="B622" i="34"/>
  <c r="B627" i="34"/>
  <c r="B626" i="34"/>
  <c r="B64" i="34"/>
  <c r="B68" i="34"/>
  <c r="B66" i="34"/>
  <c r="B2710" i="34"/>
  <c r="B2709" i="34"/>
  <c r="B2708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625" i="34"/>
  <c r="B624" i="34"/>
  <c r="B629" i="34"/>
  <c r="B628" i="34"/>
  <c r="B623" i="34"/>
  <c r="B591" i="34"/>
  <c r="B548" i="34"/>
  <c r="B547" i="34"/>
  <c r="B550" i="34"/>
  <c r="B549" i="34"/>
  <c r="B542" i="34"/>
  <c r="B535" i="34"/>
  <c r="B534" i="34"/>
  <c r="B533" i="34"/>
  <c r="P533" i="34" l="1"/>
  <c r="Q533" i="34"/>
  <c r="U533" i="34"/>
  <c r="Z533" i="34"/>
  <c r="O533" i="34"/>
  <c r="W533" i="34"/>
  <c r="A533" i="34"/>
  <c r="P549" i="34"/>
  <c r="Q549" i="34"/>
  <c r="U549" i="34"/>
  <c r="Z549" i="34"/>
  <c r="O549" i="34"/>
  <c r="W549" i="34"/>
  <c r="A549" i="34"/>
  <c r="Z591" i="34"/>
  <c r="O591" i="34"/>
  <c r="W591" i="34"/>
  <c r="P591" i="34"/>
  <c r="Q591" i="34"/>
  <c r="U591" i="34"/>
  <c r="A591" i="34"/>
  <c r="Q624" i="34"/>
  <c r="U624" i="34"/>
  <c r="Z624" i="34"/>
  <c r="O624" i="34"/>
  <c r="W624" i="34"/>
  <c r="P624" i="34"/>
  <c r="A624" i="34"/>
  <c r="Q2650" i="34"/>
  <c r="U2650" i="34"/>
  <c r="Z2650" i="34"/>
  <c r="O2650" i="34"/>
  <c r="W2650" i="34"/>
  <c r="P2650" i="34"/>
  <c r="A2650" i="34"/>
  <c r="Q2654" i="34"/>
  <c r="U2654" i="34"/>
  <c r="Z2654" i="34"/>
  <c r="O2654" i="34"/>
  <c r="W2654" i="34"/>
  <c r="P2654" i="34"/>
  <c r="A2654" i="34"/>
  <c r="Q2658" i="34"/>
  <c r="U2658" i="34"/>
  <c r="Z2658" i="34"/>
  <c r="O2658" i="34"/>
  <c r="W2658" i="34"/>
  <c r="P2658" i="34"/>
  <c r="A2658" i="34"/>
  <c r="Q2662" i="34"/>
  <c r="U2662" i="34"/>
  <c r="Z2662" i="34"/>
  <c r="O2662" i="34"/>
  <c r="W2662" i="34"/>
  <c r="P2662" i="34"/>
  <c r="A2662" i="34"/>
  <c r="Q2666" i="34"/>
  <c r="U2666" i="34"/>
  <c r="Z2666" i="34"/>
  <c r="O2666" i="34"/>
  <c r="W2666" i="34"/>
  <c r="P2666" i="34"/>
  <c r="A2666" i="34"/>
  <c r="Q2670" i="34"/>
  <c r="U2670" i="34"/>
  <c r="Z2670" i="34"/>
  <c r="O2670" i="34"/>
  <c r="W2670" i="34"/>
  <c r="P2670" i="34"/>
  <c r="A2670" i="34"/>
  <c r="Q2674" i="34"/>
  <c r="U2674" i="34"/>
  <c r="Z2674" i="34"/>
  <c r="O2674" i="34"/>
  <c r="W2674" i="34"/>
  <c r="P2674" i="34"/>
  <c r="A2674" i="34"/>
  <c r="Q2678" i="34"/>
  <c r="U2678" i="34"/>
  <c r="Z2678" i="34"/>
  <c r="O2678" i="34"/>
  <c r="W2678" i="34"/>
  <c r="P2678" i="34"/>
  <c r="A2678" i="34"/>
  <c r="Q2682" i="34"/>
  <c r="U2682" i="34"/>
  <c r="Z2682" i="34"/>
  <c r="O2682" i="34"/>
  <c r="W2682" i="34"/>
  <c r="P2682" i="34"/>
  <c r="A2682" i="34"/>
  <c r="Q2686" i="34"/>
  <c r="U2686" i="34"/>
  <c r="Z2686" i="34"/>
  <c r="O2686" i="34"/>
  <c r="W2686" i="34"/>
  <c r="P2686" i="34"/>
  <c r="A2686" i="34"/>
  <c r="Q2690" i="34"/>
  <c r="U2690" i="34"/>
  <c r="Z2690" i="34"/>
  <c r="O2690" i="34"/>
  <c r="W2690" i="34"/>
  <c r="P2690" i="34"/>
  <c r="A2690" i="34"/>
  <c r="Q2694" i="34"/>
  <c r="U2694" i="34"/>
  <c r="Z2694" i="34"/>
  <c r="O2694" i="34"/>
  <c r="W2694" i="34"/>
  <c r="P2694" i="34"/>
  <c r="A2694" i="34"/>
  <c r="Z2709" i="34"/>
  <c r="O2709" i="34"/>
  <c r="W2709" i="34"/>
  <c r="P2709" i="34"/>
  <c r="Q2709" i="34"/>
  <c r="U2709" i="34"/>
  <c r="A2709" i="34"/>
  <c r="Q64" i="34"/>
  <c r="U64" i="34"/>
  <c r="R64" i="34"/>
  <c r="Z64" i="34"/>
  <c r="O64" i="34"/>
  <c r="S64" i="34"/>
  <c r="W64" i="34"/>
  <c r="P64" i="34"/>
  <c r="T64" i="34"/>
  <c r="A64" i="34"/>
  <c r="Q2714" i="34"/>
  <c r="U2714" i="34"/>
  <c r="Z2714" i="34"/>
  <c r="O2714" i="34"/>
  <c r="W2714" i="34"/>
  <c r="P2714" i="34"/>
  <c r="A2714" i="34"/>
  <c r="Q3728" i="34"/>
  <c r="U3728" i="34"/>
  <c r="Z3728" i="34"/>
  <c r="O3728" i="34"/>
  <c r="W3728" i="34"/>
  <c r="P3728" i="34"/>
  <c r="A3728" i="34"/>
  <c r="Q3732" i="34"/>
  <c r="U3732" i="34"/>
  <c r="Z3732" i="34"/>
  <c r="O3732" i="34"/>
  <c r="W3732" i="34"/>
  <c r="P3732" i="34"/>
  <c r="A3732" i="34"/>
  <c r="Q3744" i="34"/>
  <c r="U3744" i="34"/>
  <c r="Z3744" i="34"/>
  <c r="O3744" i="34"/>
  <c r="W3744" i="34"/>
  <c r="P3744" i="34"/>
  <c r="A3744" i="34"/>
  <c r="Q2770" i="34"/>
  <c r="U2770" i="34"/>
  <c r="Z2770" i="34"/>
  <c r="O2770" i="34"/>
  <c r="W2770" i="34"/>
  <c r="P2770" i="34"/>
  <c r="A2770" i="34"/>
  <c r="Q95" i="34"/>
  <c r="U95" i="34"/>
  <c r="R95" i="34"/>
  <c r="Z95" i="34"/>
  <c r="O95" i="34"/>
  <c r="S95" i="34"/>
  <c r="W95" i="34"/>
  <c r="P95" i="34"/>
  <c r="T95" i="34"/>
  <c r="A95" i="34"/>
  <c r="R106" i="34"/>
  <c r="Z106" i="34"/>
  <c r="O106" i="34"/>
  <c r="S106" i="34"/>
  <c r="W106" i="34"/>
  <c r="P106" i="34"/>
  <c r="T106" i="34"/>
  <c r="Q106" i="34"/>
  <c r="U106" i="34"/>
  <c r="A106" i="34"/>
  <c r="O113" i="34"/>
  <c r="S113" i="34"/>
  <c r="W113" i="34"/>
  <c r="P113" i="34"/>
  <c r="T113" i="34"/>
  <c r="Q113" i="34"/>
  <c r="U113" i="34"/>
  <c r="R113" i="34"/>
  <c r="Z113" i="34"/>
  <c r="A113" i="34"/>
  <c r="Z1823" i="34"/>
  <c r="O1823" i="34"/>
  <c r="W1823" i="34"/>
  <c r="P1823" i="34"/>
  <c r="Q1823" i="34"/>
  <c r="U1823" i="34"/>
  <c r="A1823" i="34"/>
  <c r="O1945" i="34"/>
  <c r="W1945" i="34"/>
  <c r="P1945" i="34"/>
  <c r="Q1945" i="34"/>
  <c r="U1945" i="34"/>
  <c r="Z1945" i="34"/>
  <c r="A1945" i="34"/>
  <c r="Z2010" i="34"/>
  <c r="O2010" i="34"/>
  <c r="W2010" i="34"/>
  <c r="P2010" i="34"/>
  <c r="Q2010" i="34"/>
  <c r="U2010" i="34"/>
  <c r="A2010" i="34"/>
  <c r="O2001" i="34"/>
  <c r="W2001" i="34"/>
  <c r="P2001" i="34"/>
  <c r="Q2001" i="34"/>
  <c r="U2001" i="34"/>
  <c r="Z2001" i="34"/>
  <c r="A2001" i="34"/>
  <c r="Z1934" i="34"/>
  <c r="O1934" i="34"/>
  <c r="W1934" i="34"/>
  <c r="P1934" i="34"/>
  <c r="Q1934" i="34"/>
  <c r="U1934" i="34"/>
  <c r="A1934" i="34"/>
  <c r="Z1994" i="34"/>
  <c r="O1994" i="34"/>
  <c r="W1994" i="34"/>
  <c r="P1994" i="34"/>
  <c r="Q1994" i="34"/>
  <c r="U1994" i="34"/>
  <c r="A1994" i="34"/>
  <c r="P1956" i="34"/>
  <c r="Q1956" i="34"/>
  <c r="U1956" i="34"/>
  <c r="Z1956" i="34"/>
  <c r="O1956" i="34"/>
  <c r="W1956" i="34"/>
  <c r="A1956" i="34"/>
  <c r="P2012" i="34"/>
  <c r="Q2012" i="34"/>
  <c r="U2012" i="34"/>
  <c r="Z2012" i="34"/>
  <c r="O2012" i="34"/>
  <c r="W2012" i="34"/>
  <c r="A2012" i="34"/>
  <c r="Z1711" i="34"/>
  <c r="O1711" i="34"/>
  <c r="W1711" i="34"/>
  <c r="P1711" i="34"/>
  <c r="Q1711" i="34"/>
  <c r="U1711" i="34"/>
  <c r="A1711" i="34"/>
  <c r="Q1716" i="34"/>
  <c r="U1716" i="34"/>
  <c r="Z1716" i="34"/>
  <c r="O1716" i="34"/>
  <c r="W1716" i="34"/>
  <c r="P1716" i="34"/>
  <c r="A1716" i="34"/>
  <c r="Z1751" i="34"/>
  <c r="O1751" i="34"/>
  <c r="W1751" i="34"/>
  <c r="P1751" i="34"/>
  <c r="Q1751" i="34"/>
  <c r="U1751" i="34"/>
  <c r="A1751" i="34"/>
  <c r="P480" i="34"/>
  <c r="Q480" i="34"/>
  <c r="U480" i="34"/>
  <c r="Z480" i="34"/>
  <c r="O480" i="34"/>
  <c r="W480" i="34"/>
  <c r="A480" i="34"/>
  <c r="O2129" i="34"/>
  <c r="W2129" i="34"/>
  <c r="P2129" i="34"/>
  <c r="Q2129" i="34"/>
  <c r="U2129" i="34"/>
  <c r="Z2129" i="34"/>
  <c r="A2129" i="34"/>
  <c r="O1862" i="34"/>
  <c r="W1862" i="34"/>
  <c r="P1862" i="34"/>
  <c r="Q1862" i="34"/>
  <c r="U1862" i="34"/>
  <c r="Z1862" i="34"/>
  <c r="A1862" i="34"/>
  <c r="Q1872" i="34"/>
  <c r="U1872" i="34"/>
  <c r="O1872" i="34"/>
  <c r="W1872" i="34"/>
  <c r="P1872" i="34"/>
  <c r="Z1872" i="34"/>
  <c r="A1872" i="34"/>
  <c r="P1821" i="34"/>
  <c r="Q1821" i="34"/>
  <c r="U1821" i="34"/>
  <c r="Z1821" i="34"/>
  <c r="O1821" i="34"/>
  <c r="W1821" i="34"/>
  <c r="A1821" i="34"/>
  <c r="P1841" i="34"/>
  <c r="Q1841" i="34"/>
  <c r="U1841" i="34"/>
  <c r="Z1841" i="34"/>
  <c r="O1841" i="34"/>
  <c r="W1841" i="34"/>
  <c r="A1841" i="34"/>
  <c r="Z1851" i="34"/>
  <c r="O1851" i="34"/>
  <c r="W1851" i="34"/>
  <c r="P1851" i="34"/>
  <c r="Q1851" i="34"/>
  <c r="U1851" i="34"/>
  <c r="A1851" i="34"/>
  <c r="P1869" i="34"/>
  <c r="Z1869" i="34"/>
  <c r="O1869" i="34"/>
  <c r="W1869" i="34"/>
  <c r="Q1869" i="34"/>
  <c r="U1869" i="34"/>
  <c r="A1869" i="34"/>
  <c r="Q1868" i="34"/>
  <c r="U1868" i="34"/>
  <c r="O1868" i="34"/>
  <c r="W1868" i="34"/>
  <c r="P1868" i="34"/>
  <c r="Z1868" i="34"/>
  <c r="A1868" i="34"/>
  <c r="O1981" i="34"/>
  <c r="W1981" i="34"/>
  <c r="P1981" i="34"/>
  <c r="Q1981" i="34"/>
  <c r="U1981" i="34"/>
  <c r="Z1981" i="34"/>
  <c r="A1981" i="34"/>
  <c r="P446" i="34"/>
  <c r="Q446" i="34"/>
  <c r="U446" i="34"/>
  <c r="Z446" i="34"/>
  <c r="O446" i="34"/>
  <c r="W446" i="34"/>
  <c r="A446" i="34"/>
  <c r="P424" i="34"/>
  <c r="Q424" i="34"/>
  <c r="U424" i="34"/>
  <c r="Z424" i="34"/>
  <c r="O424" i="34"/>
  <c r="W424" i="34"/>
  <c r="A424" i="34"/>
  <c r="Z840" i="34"/>
  <c r="O840" i="34"/>
  <c r="W840" i="34"/>
  <c r="P840" i="34"/>
  <c r="Q840" i="34"/>
  <c r="U840" i="34"/>
  <c r="A840" i="34"/>
  <c r="Q849" i="34"/>
  <c r="U849" i="34"/>
  <c r="Z849" i="34"/>
  <c r="O849" i="34"/>
  <c r="W849" i="34"/>
  <c r="P849" i="34"/>
  <c r="A849" i="34"/>
  <c r="Q853" i="34"/>
  <c r="U853" i="34"/>
  <c r="Z853" i="34"/>
  <c r="O853" i="34"/>
  <c r="W853" i="34"/>
  <c r="P853" i="34"/>
  <c r="A853" i="34"/>
  <c r="Z860" i="34"/>
  <c r="O860" i="34"/>
  <c r="W860" i="34"/>
  <c r="P860" i="34"/>
  <c r="Q860" i="34"/>
  <c r="U860" i="34"/>
  <c r="A860" i="34"/>
  <c r="Z864" i="34"/>
  <c r="O864" i="34"/>
  <c r="W864" i="34"/>
  <c r="P864" i="34"/>
  <c r="Q864" i="34"/>
  <c r="U864" i="34"/>
  <c r="A864" i="34"/>
  <c r="Z868" i="34"/>
  <c r="O868" i="34"/>
  <c r="W868" i="34"/>
  <c r="P868" i="34"/>
  <c r="Q868" i="34"/>
  <c r="U868" i="34"/>
  <c r="A868" i="34"/>
  <c r="O477" i="34"/>
  <c r="W477" i="34"/>
  <c r="P477" i="34"/>
  <c r="Q477" i="34"/>
  <c r="U477" i="34"/>
  <c r="Z477" i="34"/>
  <c r="A477" i="34"/>
  <c r="O467" i="34"/>
  <c r="W467" i="34"/>
  <c r="P467" i="34"/>
  <c r="Q467" i="34"/>
  <c r="U467" i="34"/>
  <c r="Z467" i="34"/>
  <c r="A467" i="34"/>
  <c r="Q1848" i="34"/>
  <c r="U1848" i="34"/>
  <c r="Z1848" i="34"/>
  <c r="O1848" i="34"/>
  <c r="W1848" i="34"/>
  <c r="P1848" i="34"/>
  <c r="A1848" i="34"/>
  <c r="O1814" i="34"/>
  <c r="W1814" i="34"/>
  <c r="P1814" i="34"/>
  <c r="Q1814" i="34"/>
  <c r="U1814" i="34"/>
  <c r="Z1814" i="34"/>
  <c r="A1814" i="34"/>
  <c r="P1916" i="34"/>
  <c r="Q1916" i="34"/>
  <c r="U1916" i="34"/>
  <c r="Z1916" i="34"/>
  <c r="O1916" i="34"/>
  <c r="W1916" i="34"/>
  <c r="A1916" i="34"/>
  <c r="Q1987" i="34"/>
  <c r="U1987" i="34"/>
  <c r="Z1987" i="34"/>
  <c r="O1987" i="34"/>
  <c r="W1987" i="34"/>
  <c r="P1987" i="34"/>
  <c r="A1987" i="34"/>
  <c r="Q1927" i="34"/>
  <c r="U1927" i="34"/>
  <c r="Z1927" i="34"/>
  <c r="O1927" i="34"/>
  <c r="W1927" i="34"/>
  <c r="P1927" i="34"/>
  <c r="A1927" i="34"/>
  <c r="O2029" i="34"/>
  <c r="W2029" i="34"/>
  <c r="P2029" i="34"/>
  <c r="Q2029" i="34"/>
  <c r="U2029" i="34"/>
  <c r="Z2029" i="34"/>
  <c r="A2029" i="34"/>
  <c r="O2033" i="34"/>
  <c r="W2033" i="34"/>
  <c r="P2033" i="34"/>
  <c r="Q2033" i="34"/>
  <c r="U2033" i="34"/>
  <c r="Z2033" i="34"/>
  <c r="A2033" i="34"/>
  <c r="O2037" i="34"/>
  <c r="W2037" i="34"/>
  <c r="P2037" i="34"/>
  <c r="Q2037" i="34"/>
  <c r="U2037" i="34"/>
  <c r="Z2037" i="34"/>
  <c r="A2037" i="34"/>
  <c r="Z2066" i="34"/>
  <c r="O2066" i="34"/>
  <c r="W2066" i="34"/>
  <c r="P2066" i="34"/>
  <c r="Q2066" i="34"/>
  <c r="U2066" i="34"/>
  <c r="A2066" i="34"/>
  <c r="Z2070" i="34"/>
  <c r="O2070" i="34"/>
  <c r="W2070" i="34"/>
  <c r="P2070" i="34"/>
  <c r="Q2070" i="34"/>
  <c r="U2070" i="34"/>
  <c r="A2070" i="34"/>
  <c r="Q2091" i="34"/>
  <c r="U2091" i="34"/>
  <c r="Z2091" i="34"/>
  <c r="O2091" i="34"/>
  <c r="W2091" i="34"/>
  <c r="P2091" i="34"/>
  <c r="A2091" i="34"/>
  <c r="Q2095" i="34"/>
  <c r="U2095" i="34"/>
  <c r="Z2095" i="34"/>
  <c r="O2095" i="34"/>
  <c r="W2095" i="34"/>
  <c r="P2095" i="34"/>
  <c r="A2095" i="34"/>
  <c r="Z2110" i="34"/>
  <c r="O2110" i="34"/>
  <c r="W2110" i="34"/>
  <c r="P2110" i="34"/>
  <c r="Q2110" i="34"/>
  <c r="U2110" i="34"/>
  <c r="A2110" i="34"/>
  <c r="Z2114" i="34"/>
  <c r="O2114" i="34"/>
  <c r="W2114" i="34"/>
  <c r="P2114" i="34"/>
  <c r="Q2114" i="34"/>
  <c r="U2114" i="34"/>
  <c r="A2114" i="34"/>
  <c r="P2120" i="34"/>
  <c r="Q2120" i="34"/>
  <c r="U2120" i="34"/>
  <c r="Z2120" i="34"/>
  <c r="O2120" i="34"/>
  <c r="W2120" i="34"/>
  <c r="A2120" i="34"/>
  <c r="P2124" i="34"/>
  <c r="Q2124" i="34"/>
  <c r="U2124" i="34"/>
  <c r="Z2124" i="34"/>
  <c r="O2124" i="34"/>
  <c r="W2124" i="34"/>
  <c r="A2124" i="34"/>
  <c r="Q2147" i="34"/>
  <c r="U2147" i="34"/>
  <c r="Z2147" i="34"/>
  <c r="O2147" i="34"/>
  <c r="W2147" i="34"/>
  <c r="P2147" i="34"/>
  <c r="A2147" i="34"/>
  <c r="Z2150" i="34"/>
  <c r="O2150" i="34"/>
  <c r="W2150" i="34"/>
  <c r="P2150" i="34"/>
  <c r="Q2150" i="34"/>
  <c r="U2150" i="34"/>
  <c r="A2150" i="34"/>
  <c r="Z2146" i="34"/>
  <c r="O2146" i="34"/>
  <c r="W2146" i="34"/>
  <c r="P2146" i="34"/>
  <c r="Q2146" i="34"/>
  <c r="U2146" i="34"/>
  <c r="A2146" i="34"/>
  <c r="P2184" i="34"/>
  <c r="Q2184" i="34"/>
  <c r="U2184" i="34"/>
  <c r="Z2184" i="34"/>
  <c r="O2184" i="34"/>
  <c r="W2184" i="34"/>
  <c r="A2184" i="34"/>
  <c r="P774" i="34"/>
  <c r="Q774" i="34"/>
  <c r="U774" i="34"/>
  <c r="Z774" i="34"/>
  <c r="O774" i="34"/>
  <c r="W774" i="34"/>
  <c r="A774" i="34"/>
  <c r="P782" i="34"/>
  <c r="Q782" i="34"/>
  <c r="U782" i="34"/>
  <c r="Z782" i="34"/>
  <c r="O782" i="34"/>
  <c r="W782" i="34"/>
  <c r="A782" i="34"/>
  <c r="P786" i="34"/>
  <c r="Q786" i="34"/>
  <c r="U786" i="34"/>
  <c r="Z786" i="34"/>
  <c r="O786" i="34"/>
  <c r="W786" i="34"/>
  <c r="A786" i="34"/>
  <c r="O807" i="34"/>
  <c r="W807" i="34"/>
  <c r="P807" i="34"/>
  <c r="Q807" i="34"/>
  <c r="U807" i="34"/>
  <c r="Z807" i="34"/>
  <c r="A807" i="34"/>
  <c r="O811" i="34"/>
  <c r="W811" i="34"/>
  <c r="P811" i="34"/>
  <c r="Q811" i="34"/>
  <c r="U811" i="34"/>
  <c r="Z811" i="34"/>
  <c r="A811" i="34"/>
  <c r="O815" i="34"/>
  <c r="W815" i="34"/>
  <c r="P815" i="34"/>
  <c r="Q815" i="34"/>
  <c r="U815" i="34"/>
  <c r="Z815" i="34"/>
  <c r="A815" i="34"/>
  <c r="P822" i="34"/>
  <c r="Q822" i="34"/>
  <c r="U822" i="34"/>
  <c r="Z822" i="34"/>
  <c r="O822" i="34"/>
  <c r="W822" i="34"/>
  <c r="A822" i="34"/>
  <c r="P826" i="34"/>
  <c r="Q826" i="34"/>
  <c r="U826" i="34"/>
  <c r="Z826" i="34"/>
  <c r="O826" i="34"/>
  <c r="W826" i="34"/>
  <c r="A826" i="34"/>
  <c r="Q837" i="34"/>
  <c r="U837" i="34"/>
  <c r="Z837" i="34"/>
  <c r="O837" i="34"/>
  <c r="W837" i="34"/>
  <c r="P837" i="34"/>
  <c r="A837" i="34"/>
  <c r="O534" i="34"/>
  <c r="W534" i="34"/>
  <c r="P534" i="34"/>
  <c r="Q534" i="34"/>
  <c r="U534" i="34"/>
  <c r="Z534" i="34"/>
  <c r="A534" i="34"/>
  <c r="O550" i="34"/>
  <c r="W550" i="34"/>
  <c r="P550" i="34"/>
  <c r="Q550" i="34"/>
  <c r="U550" i="34"/>
  <c r="Z550" i="34"/>
  <c r="A550" i="34"/>
  <c r="Z623" i="34"/>
  <c r="O623" i="34"/>
  <c r="W623" i="34"/>
  <c r="P623" i="34"/>
  <c r="Q623" i="34"/>
  <c r="U623" i="34"/>
  <c r="A623" i="34"/>
  <c r="P625" i="34"/>
  <c r="Q625" i="34"/>
  <c r="U625" i="34"/>
  <c r="Z625" i="34"/>
  <c r="O625" i="34"/>
  <c r="W625" i="34"/>
  <c r="A625" i="34"/>
  <c r="P2651" i="34"/>
  <c r="Q2651" i="34"/>
  <c r="U2651" i="34"/>
  <c r="Z2651" i="34"/>
  <c r="O2651" i="34"/>
  <c r="W2651" i="34"/>
  <c r="A2651" i="34"/>
  <c r="P2655" i="34"/>
  <c r="Q2655" i="34"/>
  <c r="U2655" i="34"/>
  <c r="Z2655" i="34"/>
  <c r="O2655" i="34"/>
  <c r="W2655" i="34"/>
  <c r="A2655" i="34"/>
  <c r="P2659" i="34"/>
  <c r="Q2659" i="34"/>
  <c r="U2659" i="34"/>
  <c r="Z2659" i="34"/>
  <c r="O2659" i="34"/>
  <c r="W2659" i="34"/>
  <c r="A2659" i="34"/>
  <c r="P2663" i="34"/>
  <c r="Q2663" i="34"/>
  <c r="U2663" i="34"/>
  <c r="Z2663" i="34"/>
  <c r="O2663" i="34"/>
  <c r="W2663" i="34"/>
  <c r="A2663" i="34"/>
  <c r="P2667" i="34"/>
  <c r="Q2667" i="34"/>
  <c r="U2667" i="34"/>
  <c r="Z2667" i="34"/>
  <c r="O2667" i="34"/>
  <c r="W2667" i="34"/>
  <c r="A2667" i="34"/>
  <c r="P2671" i="34"/>
  <c r="Q2671" i="34"/>
  <c r="U2671" i="34"/>
  <c r="Z2671" i="34"/>
  <c r="O2671" i="34"/>
  <c r="W2671" i="34"/>
  <c r="A2671" i="34"/>
  <c r="P2675" i="34"/>
  <c r="Q2675" i="34"/>
  <c r="U2675" i="34"/>
  <c r="Z2675" i="34"/>
  <c r="O2675" i="34"/>
  <c r="W2675" i="34"/>
  <c r="A2675" i="34"/>
  <c r="P2679" i="34"/>
  <c r="Q2679" i="34"/>
  <c r="U2679" i="34"/>
  <c r="Z2679" i="34"/>
  <c r="O2679" i="34"/>
  <c r="W2679" i="34"/>
  <c r="A2679" i="34"/>
  <c r="P2683" i="34"/>
  <c r="Q2683" i="34"/>
  <c r="U2683" i="34"/>
  <c r="Z2683" i="34"/>
  <c r="O2683" i="34"/>
  <c r="W2683" i="34"/>
  <c r="A2683" i="34"/>
  <c r="P2687" i="34"/>
  <c r="Q2687" i="34"/>
  <c r="U2687" i="34"/>
  <c r="Z2687" i="34"/>
  <c r="O2687" i="34"/>
  <c r="W2687" i="34"/>
  <c r="A2687" i="34"/>
  <c r="P2691" i="34"/>
  <c r="Q2691" i="34"/>
  <c r="U2691" i="34"/>
  <c r="Z2691" i="34"/>
  <c r="O2691" i="34"/>
  <c r="W2691" i="34"/>
  <c r="A2691" i="34"/>
  <c r="P2695" i="34"/>
  <c r="Q2695" i="34"/>
  <c r="U2695" i="34"/>
  <c r="Z2695" i="34"/>
  <c r="O2695" i="34"/>
  <c r="W2695" i="34"/>
  <c r="A2695" i="34"/>
  <c r="Q2710" i="34"/>
  <c r="U2710" i="34"/>
  <c r="Z2710" i="34"/>
  <c r="O2710" i="34"/>
  <c r="W2710" i="34"/>
  <c r="P2710" i="34"/>
  <c r="A2710" i="34"/>
  <c r="O626" i="34"/>
  <c r="W626" i="34"/>
  <c r="P626" i="34"/>
  <c r="Q626" i="34"/>
  <c r="U626" i="34"/>
  <c r="Z626" i="34"/>
  <c r="A626" i="34"/>
  <c r="P2715" i="34"/>
  <c r="Q2715" i="34"/>
  <c r="U2715" i="34"/>
  <c r="Z2715" i="34"/>
  <c r="O2715" i="34"/>
  <c r="W2715" i="34"/>
  <c r="A2715" i="34"/>
  <c r="P3729" i="34"/>
  <c r="Q3729" i="34"/>
  <c r="U3729" i="34"/>
  <c r="Z3729" i="34"/>
  <c r="O3729" i="34"/>
  <c r="W3729" i="34"/>
  <c r="A3729" i="34"/>
  <c r="P3741" i="34"/>
  <c r="Q3741" i="34"/>
  <c r="U3741" i="34"/>
  <c r="Z3741" i="34"/>
  <c r="O3741" i="34"/>
  <c r="W3741" i="34"/>
  <c r="A3741" i="34"/>
  <c r="Z3779" i="34"/>
  <c r="O3779" i="34"/>
  <c r="W3779" i="34"/>
  <c r="P3779" i="34"/>
  <c r="Q3779" i="34"/>
  <c r="U3779" i="34"/>
  <c r="A3779" i="34"/>
  <c r="Q2771" i="34"/>
  <c r="U2771" i="34"/>
  <c r="Z2771" i="34"/>
  <c r="O2771" i="34"/>
  <c r="P2771" i="34"/>
  <c r="W2771" i="34"/>
  <c r="A2771" i="34"/>
  <c r="P96" i="34"/>
  <c r="T96" i="34"/>
  <c r="Q96" i="34"/>
  <c r="U96" i="34"/>
  <c r="R96" i="34"/>
  <c r="Z96" i="34"/>
  <c r="O96" i="34"/>
  <c r="S96" i="34"/>
  <c r="W96" i="34"/>
  <c r="A96" i="34"/>
  <c r="Q107" i="34"/>
  <c r="U107" i="34"/>
  <c r="R107" i="34"/>
  <c r="Z107" i="34"/>
  <c r="O107" i="34"/>
  <c r="S107" i="34"/>
  <c r="W107" i="34"/>
  <c r="P107" i="34"/>
  <c r="T107" i="34"/>
  <c r="A107" i="34"/>
  <c r="Q2171" i="34"/>
  <c r="U2171" i="34"/>
  <c r="Z2171" i="34"/>
  <c r="O2171" i="34"/>
  <c r="W2171" i="34"/>
  <c r="P2171" i="34"/>
  <c r="A2171" i="34"/>
  <c r="O1937" i="34"/>
  <c r="W1937" i="34"/>
  <c r="P1937" i="34"/>
  <c r="Q1937" i="34"/>
  <c r="U1937" i="34"/>
  <c r="Z1937" i="34"/>
  <c r="A1937" i="34"/>
  <c r="O2005" i="34"/>
  <c r="W2005" i="34"/>
  <c r="P2005" i="34"/>
  <c r="Q2005" i="34"/>
  <c r="U2005" i="34"/>
  <c r="Z2005" i="34"/>
  <c r="A2005" i="34"/>
  <c r="Q1959" i="34"/>
  <c r="U1959" i="34"/>
  <c r="Z1959" i="34"/>
  <c r="O1959" i="34"/>
  <c r="W1959" i="34"/>
  <c r="P1959" i="34"/>
  <c r="A1959" i="34"/>
  <c r="Q1967" i="34"/>
  <c r="U1967" i="34"/>
  <c r="Z1967" i="34"/>
  <c r="O1967" i="34"/>
  <c r="W1967" i="34"/>
  <c r="P1967" i="34"/>
  <c r="A1967" i="34"/>
  <c r="P1936" i="34"/>
  <c r="Q1936" i="34"/>
  <c r="U1936" i="34"/>
  <c r="Z1936" i="34"/>
  <c r="O1936" i="34"/>
  <c r="W1936" i="34"/>
  <c r="A1936" i="34"/>
  <c r="O1941" i="34"/>
  <c r="W1941" i="34"/>
  <c r="P1941" i="34"/>
  <c r="Q1941" i="34"/>
  <c r="U1941" i="34"/>
  <c r="Z1941" i="34"/>
  <c r="A1941" i="34"/>
  <c r="P1940" i="34"/>
  <c r="Q1940" i="34"/>
  <c r="U1940" i="34"/>
  <c r="Z1940" i="34"/>
  <c r="O1940" i="34"/>
  <c r="W1940" i="34"/>
  <c r="A1940" i="34"/>
  <c r="Z1946" i="34"/>
  <c r="O1946" i="34"/>
  <c r="W1946" i="34"/>
  <c r="P1946" i="34"/>
  <c r="Q1946" i="34"/>
  <c r="U1946" i="34"/>
  <c r="A1946" i="34"/>
  <c r="Q1712" i="34"/>
  <c r="U1712" i="34"/>
  <c r="Z1712" i="34"/>
  <c r="O1712" i="34"/>
  <c r="W1712" i="34"/>
  <c r="P1712" i="34"/>
  <c r="A1712" i="34"/>
  <c r="P1717" i="34"/>
  <c r="Q1717" i="34"/>
  <c r="U1717" i="34"/>
  <c r="Z1717" i="34"/>
  <c r="O1717" i="34"/>
  <c r="W1717" i="34"/>
  <c r="A1717" i="34"/>
  <c r="Q1028" i="34"/>
  <c r="U1028" i="34"/>
  <c r="Z1028" i="34"/>
  <c r="O1028" i="34"/>
  <c r="W1028" i="34"/>
  <c r="P1028" i="34"/>
  <c r="A1028" i="34"/>
  <c r="P2192" i="34"/>
  <c r="Q2192" i="34"/>
  <c r="U2192" i="34"/>
  <c r="Z2192" i="34"/>
  <c r="O2192" i="34"/>
  <c r="W2192" i="34"/>
  <c r="A2192" i="34"/>
  <c r="Z2182" i="34"/>
  <c r="O2182" i="34"/>
  <c r="W2182" i="34"/>
  <c r="P2182" i="34"/>
  <c r="Q2182" i="34"/>
  <c r="U2182" i="34"/>
  <c r="A2182" i="34"/>
  <c r="Z1879" i="34"/>
  <c r="Q1879" i="34"/>
  <c r="U1879" i="34"/>
  <c r="O1879" i="34"/>
  <c r="P1879" i="34"/>
  <c r="W1879" i="34"/>
  <c r="A1879" i="34"/>
  <c r="O1878" i="34"/>
  <c r="W1878" i="34"/>
  <c r="Q1878" i="34"/>
  <c r="Z1878" i="34"/>
  <c r="P1878" i="34"/>
  <c r="U1878" i="34"/>
  <c r="A1878" i="34"/>
  <c r="Z1843" i="34"/>
  <c r="O1843" i="34"/>
  <c r="W1843" i="34"/>
  <c r="P1843" i="34"/>
  <c r="Q1843" i="34"/>
  <c r="U1843" i="34"/>
  <c r="A1843" i="34"/>
  <c r="O1850" i="34"/>
  <c r="W1850" i="34"/>
  <c r="P1850" i="34"/>
  <c r="Q1850" i="34"/>
  <c r="U1850" i="34"/>
  <c r="Z1850" i="34"/>
  <c r="A1850" i="34"/>
  <c r="Q1856" i="34"/>
  <c r="U1856" i="34"/>
  <c r="Z1856" i="34"/>
  <c r="O1856" i="34"/>
  <c r="W1856" i="34"/>
  <c r="P1856" i="34"/>
  <c r="A1856" i="34"/>
  <c r="Q1880" i="34"/>
  <c r="U1880" i="34"/>
  <c r="P1880" i="34"/>
  <c r="W1880" i="34"/>
  <c r="O1880" i="34"/>
  <c r="Z1880" i="34"/>
  <c r="A1880" i="34"/>
  <c r="O1933" i="34"/>
  <c r="W1933" i="34"/>
  <c r="P1933" i="34"/>
  <c r="Q1933" i="34"/>
  <c r="U1933" i="34"/>
  <c r="Z1933" i="34"/>
  <c r="A1933" i="34"/>
  <c r="O1961" i="34"/>
  <c r="W1961" i="34"/>
  <c r="P1961" i="34"/>
  <c r="Q1961" i="34"/>
  <c r="U1961" i="34"/>
  <c r="Z1961" i="34"/>
  <c r="A1961" i="34"/>
  <c r="O435" i="34"/>
  <c r="W435" i="34"/>
  <c r="P435" i="34"/>
  <c r="Q435" i="34"/>
  <c r="U435" i="34"/>
  <c r="Z435" i="34"/>
  <c r="A435" i="34"/>
  <c r="O417" i="34"/>
  <c r="W417" i="34"/>
  <c r="P417" i="34"/>
  <c r="Q417" i="34"/>
  <c r="U417" i="34"/>
  <c r="Z417" i="34"/>
  <c r="A417" i="34"/>
  <c r="Q841" i="34"/>
  <c r="U841" i="34"/>
  <c r="Z841" i="34"/>
  <c r="O841" i="34"/>
  <c r="W841" i="34"/>
  <c r="P841" i="34"/>
  <c r="A841" i="34"/>
  <c r="P850" i="34"/>
  <c r="Q850" i="34"/>
  <c r="U850" i="34"/>
  <c r="Z850" i="34"/>
  <c r="O850" i="34"/>
  <c r="W850" i="34"/>
  <c r="A850" i="34"/>
  <c r="P854" i="34"/>
  <c r="Q854" i="34"/>
  <c r="U854" i="34"/>
  <c r="Z854" i="34"/>
  <c r="O854" i="34"/>
  <c r="W854" i="34"/>
  <c r="A854" i="34"/>
  <c r="Q861" i="34"/>
  <c r="U861" i="34"/>
  <c r="Z861" i="34"/>
  <c r="O861" i="34"/>
  <c r="W861" i="34"/>
  <c r="P861" i="34"/>
  <c r="A861" i="34"/>
  <c r="Q865" i="34"/>
  <c r="U865" i="34"/>
  <c r="Z865" i="34"/>
  <c r="O865" i="34"/>
  <c r="W865" i="34"/>
  <c r="P865" i="34"/>
  <c r="A865" i="34"/>
  <c r="Z452" i="34"/>
  <c r="O452" i="34"/>
  <c r="W452" i="34"/>
  <c r="P452" i="34"/>
  <c r="Q452" i="34"/>
  <c r="U452" i="34"/>
  <c r="A452" i="34"/>
  <c r="Z478" i="34"/>
  <c r="O478" i="34"/>
  <c r="W478" i="34"/>
  <c r="P478" i="34"/>
  <c r="Q478" i="34"/>
  <c r="U478" i="34"/>
  <c r="A478" i="34"/>
  <c r="Z468" i="34"/>
  <c r="O468" i="34"/>
  <c r="W468" i="34"/>
  <c r="P468" i="34"/>
  <c r="Q468" i="34"/>
  <c r="U468" i="34"/>
  <c r="A468" i="34"/>
  <c r="P1865" i="34"/>
  <c r="Q1865" i="34"/>
  <c r="U1865" i="34"/>
  <c r="Z1865" i="34"/>
  <c r="O1865" i="34"/>
  <c r="W1865" i="34"/>
  <c r="A1865" i="34"/>
  <c r="Q1820" i="34"/>
  <c r="U1820" i="34"/>
  <c r="Z1820" i="34"/>
  <c r="O1820" i="34"/>
  <c r="W1820" i="34"/>
  <c r="P1820" i="34"/>
  <c r="A1820" i="34"/>
  <c r="Z1986" i="34"/>
  <c r="O1986" i="34"/>
  <c r="W1986" i="34"/>
  <c r="P1986" i="34"/>
  <c r="Q1986" i="34"/>
  <c r="U1986" i="34"/>
  <c r="A1986" i="34"/>
  <c r="O1909" i="34"/>
  <c r="W1909" i="34"/>
  <c r="P1909" i="34"/>
  <c r="Q1909" i="34"/>
  <c r="U1909" i="34"/>
  <c r="Z1909" i="34"/>
  <c r="A1909" i="34"/>
  <c r="P1960" i="34"/>
  <c r="Q1960" i="34"/>
  <c r="U1960" i="34"/>
  <c r="Z1960" i="34"/>
  <c r="O1960" i="34"/>
  <c r="W1960" i="34"/>
  <c r="A1960" i="34"/>
  <c r="Z2030" i="34"/>
  <c r="O2030" i="34"/>
  <c r="W2030" i="34"/>
  <c r="P2030" i="34"/>
  <c r="Q2030" i="34"/>
  <c r="U2030" i="34"/>
  <c r="A2030" i="34"/>
  <c r="Z2034" i="34"/>
  <c r="O2034" i="34"/>
  <c r="W2034" i="34"/>
  <c r="P2034" i="34"/>
  <c r="Q2034" i="34"/>
  <c r="U2034" i="34"/>
  <c r="A2034" i="34"/>
  <c r="Q2063" i="34"/>
  <c r="U2063" i="34"/>
  <c r="Z2063" i="34"/>
  <c r="O2063" i="34"/>
  <c r="W2063" i="34"/>
  <c r="P2063" i="34"/>
  <c r="A2063" i="34"/>
  <c r="Q2067" i="34"/>
  <c r="U2067" i="34"/>
  <c r="Z2067" i="34"/>
  <c r="O2067" i="34"/>
  <c r="W2067" i="34"/>
  <c r="P2067" i="34"/>
  <c r="A2067" i="34"/>
  <c r="Q2071" i="34"/>
  <c r="U2071" i="34"/>
  <c r="Z2071" i="34"/>
  <c r="O2071" i="34"/>
  <c r="W2071" i="34"/>
  <c r="P2071" i="34"/>
  <c r="A2071" i="34"/>
  <c r="P2092" i="34"/>
  <c r="Q2092" i="34"/>
  <c r="U2092" i="34"/>
  <c r="Z2092" i="34"/>
  <c r="O2092" i="34"/>
  <c r="W2092" i="34"/>
  <c r="A2092" i="34"/>
  <c r="P2096" i="34"/>
  <c r="Q2096" i="34"/>
  <c r="U2096" i="34"/>
  <c r="Z2096" i="34"/>
  <c r="O2096" i="34"/>
  <c r="W2096" i="34"/>
  <c r="A2096" i="34"/>
  <c r="Q2111" i="34"/>
  <c r="U2111" i="34"/>
  <c r="Z2111" i="34"/>
  <c r="O2111" i="34"/>
  <c r="W2111" i="34"/>
  <c r="P2111" i="34"/>
  <c r="A2111" i="34"/>
  <c r="Q2115" i="34"/>
  <c r="U2115" i="34"/>
  <c r="Z2115" i="34"/>
  <c r="O2115" i="34"/>
  <c r="W2115" i="34"/>
  <c r="P2115" i="34"/>
  <c r="A2115" i="34"/>
  <c r="O2121" i="34"/>
  <c r="W2121" i="34"/>
  <c r="P2121" i="34"/>
  <c r="Q2121" i="34"/>
  <c r="U2121" i="34"/>
  <c r="Z2121" i="34"/>
  <c r="A2121" i="34"/>
  <c r="O2125" i="34"/>
  <c r="W2125" i="34"/>
  <c r="P2125" i="34"/>
  <c r="Q2125" i="34"/>
  <c r="U2125" i="34"/>
  <c r="Z2125" i="34"/>
  <c r="A2125" i="34"/>
  <c r="Z2170" i="34"/>
  <c r="O2170" i="34"/>
  <c r="W2170" i="34"/>
  <c r="P2170" i="34"/>
  <c r="Q2170" i="34"/>
  <c r="U2170" i="34"/>
  <c r="A2170" i="34"/>
  <c r="P2164" i="34"/>
  <c r="Q2164" i="34"/>
  <c r="U2164" i="34"/>
  <c r="Z2164" i="34"/>
  <c r="O2164" i="34"/>
  <c r="W2164" i="34"/>
  <c r="A2164" i="34"/>
  <c r="Q2151" i="34"/>
  <c r="U2151" i="34"/>
  <c r="Z2151" i="34"/>
  <c r="O2151" i="34"/>
  <c r="W2151" i="34"/>
  <c r="P2151" i="34"/>
  <c r="A2151" i="34"/>
  <c r="P770" i="34"/>
  <c r="Q770" i="34"/>
  <c r="U770" i="34"/>
  <c r="Z770" i="34"/>
  <c r="O770" i="34"/>
  <c r="W770" i="34"/>
  <c r="A770" i="34"/>
  <c r="O775" i="34"/>
  <c r="W775" i="34"/>
  <c r="P775" i="34"/>
  <c r="Q775" i="34"/>
  <c r="U775" i="34"/>
  <c r="Z775" i="34"/>
  <c r="A775" i="34"/>
  <c r="O783" i="34"/>
  <c r="W783" i="34"/>
  <c r="P783" i="34"/>
  <c r="Q783" i="34"/>
  <c r="U783" i="34"/>
  <c r="Z783" i="34"/>
  <c r="A783" i="34"/>
  <c r="O787" i="34"/>
  <c r="W787" i="34"/>
  <c r="P787" i="34"/>
  <c r="Q787" i="34"/>
  <c r="U787" i="34"/>
  <c r="Z787" i="34"/>
  <c r="A787" i="34"/>
  <c r="Z808" i="34"/>
  <c r="O808" i="34"/>
  <c r="W808" i="34"/>
  <c r="P808" i="34"/>
  <c r="Q808" i="34"/>
  <c r="U808" i="34"/>
  <c r="A808" i="34"/>
  <c r="Z812" i="34"/>
  <c r="O812" i="34"/>
  <c r="W812" i="34"/>
  <c r="P812" i="34"/>
  <c r="Q812" i="34"/>
  <c r="U812" i="34"/>
  <c r="A812" i="34"/>
  <c r="O819" i="34"/>
  <c r="W819" i="34"/>
  <c r="P819" i="34"/>
  <c r="Q819" i="34"/>
  <c r="U819" i="34"/>
  <c r="Z819" i="34"/>
  <c r="A819" i="34"/>
  <c r="O823" i="34"/>
  <c r="W823" i="34"/>
  <c r="P823" i="34"/>
  <c r="Q823" i="34"/>
  <c r="U823" i="34"/>
  <c r="Z823" i="34"/>
  <c r="A823" i="34"/>
  <c r="P834" i="34"/>
  <c r="Q834" i="34"/>
  <c r="U834" i="34"/>
  <c r="Z834" i="34"/>
  <c r="O834" i="34"/>
  <c r="W834" i="34"/>
  <c r="A834" i="34"/>
  <c r="P838" i="34"/>
  <c r="Q838" i="34"/>
  <c r="U838" i="34"/>
  <c r="Z838" i="34"/>
  <c r="O838" i="34"/>
  <c r="W838" i="34"/>
  <c r="A838" i="34"/>
  <c r="Z535" i="34"/>
  <c r="O535" i="34"/>
  <c r="W535" i="34"/>
  <c r="P535" i="34"/>
  <c r="Q535" i="34"/>
  <c r="U535" i="34"/>
  <c r="A535" i="34"/>
  <c r="Z547" i="34"/>
  <c r="O547" i="34"/>
  <c r="W547" i="34"/>
  <c r="P547" i="34"/>
  <c r="Q547" i="34"/>
  <c r="U547" i="34"/>
  <c r="A547" i="34"/>
  <c r="Q628" i="34"/>
  <c r="U628" i="34"/>
  <c r="Z628" i="34"/>
  <c r="O628" i="34"/>
  <c r="W628" i="34"/>
  <c r="P628" i="34"/>
  <c r="A628" i="34"/>
  <c r="O2648" i="34"/>
  <c r="W2648" i="34"/>
  <c r="P2648" i="34"/>
  <c r="Q2648" i="34"/>
  <c r="U2648" i="34"/>
  <c r="Z2648" i="34"/>
  <c r="A2648" i="34"/>
  <c r="O2652" i="34"/>
  <c r="W2652" i="34"/>
  <c r="P2652" i="34"/>
  <c r="Q2652" i="34"/>
  <c r="U2652" i="34"/>
  <c r="Z2652" i="34"/>
  <c r="A2652" i="34"/>
  <c r="O2656" i="34"/>
  <c r="W2656" i="34"/>
  <c r="P2656" i="34"/>
  <c r="Q2656" i="34"/>
  <c r="U2656" i="34"/>
  <c r="Z2656" i="34"/>
  <c r="A2656" i="34"/>
  <c r="O2660" i="34"/>
  <c r="W2660" i="34"/>
  <c r="P2660" i="34"/>
  <c r="Q2660" i="34"/>
  <c r="U2660" i="34"/>
  <c r="Z2660" i="34"/>
  <c r="A2660" i="34"/>
  <c r="O2664" i="34"/>
  <c r="W2664" i="34"/>
  <c r="P2664" i="34"/>
  <c r="Q2664" i="34"/>
  <c r="U2664" i="34"/>
  <c r="Z2664" i="34"/>
  <c r="A2664" i="34"/>
  <c r="O2668" i="34"/>
  <c r="W2668" i="34"/>
  <c r="P2668" i="34"/>
  <c r="Q2668" i="34"/>
  <c r="U2668" i="34"/>
  <c r="Z2668" i="34"/>
  <c r="A2668" i="34"/>
  <c r="O2672" i="34"/>
  <c r="W2672" i="34"/>
  <c r="P2672" i="34"/>
  <c r="Q2672" i="34"/>
  <c r="U2672" i="34"/>
  <c r="Z2672" i="34"/>
  <c r="A2672" i="34"/>
  <c r="O2676" i="34"/>
  <c r="W2676" i="34"/>
  <c r="P2676" i="34"/>
  <c r="Q2676" i="34"/>
  <c r="U2676" i="34"/>
  <c r="Z2676" i="34"/>
  <c r="A2676" i="34"/>
  <c r="O2680" i="34"/>
  <c r="W2680" i="34"/>
  <c r="P2680" i="34"/>
  <c r="Q2680" i="34"/>
  <c r="U2680" i="34"/>
  <c r="Z2680" i="34"/>
  <c r="A2680" i="34"/>
  <c r="O2684" i="34"/>
  <c r="W2684" i="34"/>
  <c r="P2684" i="34"/>
  <c r="Q2684" i="34"/>
  <c r="U2684" i="34"/>
  <c r="Z2684" i="34"/>
  <c r="A2684" i="34"/>
  <c r="O2688" i="34"/>
  <c r="W2688" i="34"/>
  <c r="P2688" i="34"/>
  <c r="Q2688" i="34"/>
  <c r="U2688" i="34"/>
  <c r="Z2688" i="34"/>
  <c r="A2688" i="34"/>
  <c r="O2692" i="34"/>
  <c r="W2692" i="34"/>
  <c r="P2692" i="34"/>
  <c r="Q2692" i="34"/>
  <c r="U2692" i="34"/>
  <c r="Z2692" i="34"/>
  <c r="A2692" i="34"/>
  <c r="O2696" i="34"/>
  <c r="W2696" i="34"/>
  <c r="P2696" i="34"/>
  <c r="Q2696" i="34"/>
  <c r="U2696" i="34"/>
  <c r="Z2696" i="34"/>
  <c r="A2696" i="34"/>
  <c r="O66" i="34"/>
  <c r="S66" i="34"/>
  <c r="W66" i="34"/>
  <c r="P66" i="34"/>
  <c r="T66" i="34"/>
  <c r="Q66" i="34"/>
  <c r="U66" i="34"/>
  <c r="R66" i="34"/>
  <c r="Z66" i="34"/>
  <c r="A66" i="34"/>
  <c r="Z627" i="34"/>
  <c r="O627" i="34"/>
  <c r="W627" i="34"/>
  <c r="P627" i="34"/>
  <c r="Q627" i="34"/>
  <c r="U627" i="34"/>
  <c r="A627" i="34"/>
  <c r="O2732" i="34"/>
  <c r="W2732" i="34"/>
  <c r="P2732" i="34"/>
  <c r="Q2732" i="34"/>
  <c r="U2732" i="34"/>
  <c r="Z2732" i="34"/>
  <c r="A2732" i="34"/>
  <c r="O3730" i="34"/>
  <c r="W3730" i="34"/>
  <c r="P3730" i="34"/>
  <c r="Q3730" i="34"/>
  <c r="U3730" i="34"/>
  <c r="Z3730" i="34"/>
  <c r="A3730" i="34"/>
  <c r="O3742" i="34"/>
  <c r="W3742" i="34"/>
  <c r="P3742" i="34"/>
  <c r="Q3742" i="34"/>
  <c r="U3742" i="34"/>
  <c r="Z3742" i="34"/>
  <c r="A3742" i="34"/>
  <c r="Z3811" i="34"/>
  <c r="O3811" i="34"/>
  <c r="W3811" i="34"/>
  <c r="P3811" i="34"/>
  <c r="Q3811" i="34"/>
  <c r="U3811" i="34"/>
  <c r="A3811" i="34"/>
  <c r="Z2769" i="34"/>
  <c r="O2769" i="34"/>
  <c r="W2769" i="34"/>
  <c r="P2769" i="34"/>
  <c r="Q2769" i="34"/>
  <c r="U2769" i="34"/>
  <c r="A2769" i="34"/>
  <c r="O97" i="34"/>
  <c r="S97" i="34"/>
  <c r="W97" i="34"/>
  <c r="P97" i="34"/>
  <c r="T97" i="34"/>
  <c r="Q97" i="34"/>
  <c r="U97" i="34"/>
  <c r="R97" i="34"/>
  <c r="Z97" i="34"/>
  <c r="A97" i="34"/>
  <c r="O109" i="34"/>
  <c r="S109" i="34"/>
  <c r="W109" i="34"/>
  <c r="P109" i="34"/>
  <c r="T109" i="34"/>
  <c r="Q109" i="34"/>
  <c r="U109" i="34"/>
  <c r="R109" i="34"/>
  <c r="Z109" i="34"/>
  <c r="A109" i="34"/>
  <c r="O2169" i="34"/>
  <c r="W2169" i="34"/>
  <c r="P2169" i="34"/>
  <c r="Q2169" i="34"/>
  <c r="U2169" i="34"/>
  <c r="Z2169" i="34"/>
  <c r="A2169" i="34"/>
  <c r="Q1931" i="34"/>
  <c r="U1931" i="34"/>
  <c r="Z1931" i="34"/>
  <c r="O1931" i="34"/>
  <c r="W1931" i="34"/>
  <c r="P1931" i="34"/>
  <c r="A1931" i="34"/>
  <c r="P1996" i="34"/>
  <c r="Q1996" i="34"/>
  <c r="U1996" i="34"/>
  <c r="Z1996" i="34"/>
  <c r="O1996" i="34"/>
  <c r="W1996" i="34"/>
  <c r="A1996" i="34"/>
  <c r="P1980" i="34"/>
  <c r="Q1980" i="34"/>
  <c r="U1980" i="34"/>
  <c r="Z1980" i="34"/>
  <c r="O1980" i="34"/>
  <c r="W1980" i="34"/>
  <c r="A1980" i="34"/>
  <c r="P1968" i="34"/>
  <c r="Q1968" i="34"/>
  <c r="U1968" i="34"/>
  <c r="Z1968" i="34"/>
  <c r="O1968" i="34"/>
  <c r="W1968" i="34"/>
  <c r="A1968" i="34"/>
  <c r="Z1922" i="34"/>
  <c r="O1922" i="34"/>
  <c r="W1922" i="34"/>
  <c r="P1922" i="34"/>
  <c r="Q1922" i="34"/>
  <c r="U1922" i="34"/>
  <c r="A1922" i="34"/>
  <c r="O1957" i="34"/>
  <c r="W1957" i="34"/>
  <c r="P1957" i="34"/>
  <c r="Q1957" i="34"/>
  <c r="U1957" i="34"/>
  <c r="Z1957" i="34"/>
  <c r="A1957" i="34"/>
  <c r="O1913" i="34"/>
  <c r="W1913" i="34"/>
  <c r="P1913" i="34"/>
  <c r="Q1913" i="34"/>
  <c r="U1913" i="34"/>
  <c r="Z1913" i="34"/>
  <c r="A1913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O1718" i="34"/>
  <c r="W1718" i="34"/>
  <c r="P1718" i="34"/>
  <c r="Q1718" i="34"/>
  <c r="U1718" i="34"/>
  <c r="Z1718" i="34"/>
  <c r="A1718" i="34"/>
  <c r="Q1044" i="34"/>
  <c r="U1044" i="34"/>
  <c r="Z1044" i="34"/>
  <c r="O1044" i="34"/>
  <c r="W1044" i="34"/>
  <c r="P1044" i="34"/>
  <c r="A1044" i="34"/>
  <c r="P2196" i="34"/>
  <c r="Q2196" i="34"/>
  <c r="U2196" i="34"/>
  <c r="Z2196" i="34"/>
  <c r="O2196" i="34"/>
  <c r="W2196" i="34"/>
  <c r="A2196" i="34"/>
  <c r="P1877" i="34"/>
  <c r="Z1877" i="34"/>
  <c r="O1877" i="34"/>
  <c r="W1877" i="34"/>
  <c r="Q1877" i="34"/>
  <c r="U1877" i="34"/>
  <c r="A1877" i="34"/>
  <c r="Z1827" i="34"/>
  <c r="O1827" i="34"/>
  <c r="W1827" i="34"/>
  <c r="P1827" i="34"/>
  <c r="Q1827" i="34"/>
  <c r="U1827" i="34"/>
  <c r="A1827" i="34"/>
  <c r="P1813" i="34"/>
  <c r="Q1813" i="34"/>
  <c r="U1813" i="34"/>
  <c r="Z1813" i="34"/>
  <c r="O1813" i="34"/>
  <c r="W1813" i="34"/>
  <c r="A1813" i="34"/>
  <c r="Z1819" i="34"/>
  <c r="O1819" i="34"/>
  <c r="W1819" i="34"/>
  <c r="P1819" i="34"/>
  <c r="Q1819" i="34"/>
  <c r="U1819" i="34"/>
  <c r="A1819" i="34"/>
  <c r="Q1824" i="34"/>
  <c r="U1824" i="34"/>
  <c r="Z1824" i="34"/>
  <c r="O1824" i="34"/>
  <c r="W1824" i="34"/>
  <c r="P1824" i="34"/>
  <c r="A1824" i="34"/>
  <c r="Q1852" i="34"/>
  <c r="U1852" i="34"/>
  <c r="Z1852" i="34"/>
  <c r="O1852" i="34"/>
  <c r="W1852" i="34"/>
  <c r="P1852" i="34"/>
  <c r="A1852" i="34"/>
  <c r="P1857" i="34"/>
  <c r="Q1857" i="34"/>
  <c r="U1857" i="34"/>
  <c r="Z1857" i="34"/>
  <c r="O1857" i="34"/>
  <c r="W1857" i="34"/>
  <c r="A1857" i="34"/>
  <c r="Q1923" i="34"/>
  <c r="U1923" i="34"/>
  <c r="Z1923" i="34"/>
  <c r="O1923" i="34"/>
  <c r="W1923" i="34"/>
  <c r="P1923" i="34"/>
  <c r="A1923" i="34"/>
  <c r="Z464" i="34"/>
  <c r="O464" i="34"/>
  <c r="W464" i="34"/>
  <c r="P464" i="34"/>
  <c r="Q464" i="34"/>
  <c r="U464" i="34"/>
  <c r="A464" i="34"/>
  <c r="Z436" i="34"/>
  <c r="O436" i="34"/>
  <c r="W436" i="34"/>
  <c r="P436" i="34"/>
  <c r="Q436" i="34"/>
  <c r="U436" i="34"/>
  <c r="A436" i="34"/>
  <c r="Z418" i="34"/>
  <c r="O418" i="34"/>
  <c r="W418" i="34"/>
  <c r="P418" i="34"/>
  <c r="Q418" i="34"/>
  <c r="U418" i="34"/>
  <c r="A418" i="34"/>
  <c r="P842" i="34"/>
  <c r="Q842" i="34"/>
  <c r="U842" i="34"/>
  <c r="Z842" i="34"/>
  <c r="O842" i="34"/>
  <c r="W842" i="34"/>
  <c r="A842" i="34"/>
  <c r="O851" i="34"/>
  <c r="W851" i="34"/>
  <c r="P851" i="34"/>
  <c r="Q851" i="34"/>
  <c r="U851" i="34"/>
  <c r="Z851" i="34"/>
  <c r="A851" i="34"/>
  <c r="O855" i="34"/>
  <c r="W855" i="34"/>
  <c r="P855" i="34"/>
  <c r="Q855" i="34"/>
  <c r="U855" i="34"/>
  <c r="Z855" i="34"/>
  <c r="A855" i="34"/>
  <c r="P862" i="34"/>
  <c r="Q862" i="34"/>
  <c r="U862" i="34"/>
  <c r="Z862" i="34"/>
  <c r="O862" i="34"/>
  <c r="W862" i="34"/>
  <c r="A862" i="34"/>
  <c r="P866" i="34"/>
  <c r="Q866" i="34"/>
  <c r="U866" i="34"/>
  <c r="Z866" i="34"/>
  <c r="O866" i="34"/>
  <c r="W866" i="34"/>
  <c r="A866" i="34"/>
  <c r="Q469" i="34"/>
  <c r="U469" i="34"/>
  <c r="Z469" i="34"/>
  <c r="O469" i="34"/>
  <c r="W469" i="34"/>
  <c r="P469" i="34"/>
  <c r="A469" i="34"/>
  <c r="Q449" i="34"/>
  <c r="U449" i="34"/>
  <c r="Z449" i="34"/>
  <c r="O449" i="34"/>
  <c r="W449" i="34"/>
  <c r="P449" i="34"/>
  <c r="A449" i="34"/>
  <c r="O1846" i="34"/>
  <c r="W1846" i="34"/>
  <c r="P1846" i="34"/>
  <c r="Q1846" i="34"/>
  <c r="U1846" i="34"/>
  <c r="Z1846" i="34"/>
  <c r="A1846" i="34"/>
  <c r="O1822" i="34"/>
  <c r="W1822" i="34"/>
  <c r="P1822" i="34"/>
  <c r="Q1822" i="34"/>
  <c r="U1822" i="34"/>
  <c r="Z1822" i="34"/>
  <c r="A1822" i="34"/>
  <c r="O1997" i="34"/>
  <c r="W1997" i="34"/>
  <c r="P1997" i="34"/>
  <c r="Q1997" i="34"/>
  <c r="U1997" i="34"/>
  <c r="Z1997" i="34"/>
  <c r="A1997" i="34"/>
  <c r="Q1999" i="34"/>
  <c r="U1999" i="34"/>
  <c r="Z1999" i="34"/>
  <c r="O1999" i="34"/>
  <c r="W1999" i="34"/>
  <c r="P1999" i="34"/>
  <c r="A1999" i="34"/>
  <c r="Q1971" i="34"/>
  <c r="U1971" i="34"/>
  <c r="Z1971" i="34"/>
  <c r="O1971" i="34"/>
  <c r="W1971" i="34"/>
  <c r="P1971" i="34"/>
  <c r="A1971" i="34"/>
  <c r="Z1958" i="34"/>
  <c r="O1958" i="34"/>
  <c r="W1958" i="34"/>
  <c r="P1958" i="34"/>
  <c r="Q1958" i="34"/>
  <c r="U1958" i="34"/>
  <c r="A1958" i="34"/>
  <c r="Q2031" i="34"/>
  <c r="U2031" i="34"/>
  <c r="Z2031" i="34"/>
  <c r="O2031" i="34"/>
  <c r="W2031" i="34"/>
  <c r="P2031" i="34"/>
  <c r="A2031" i="34"/>
  <c r="Q2035" i="34"/>
  <c r="U2035" i="34"/>
  <c r="Z2035" i="34"/>
  <c r="O2035" i="34"/>
  <c r="W2035" i="34"/>
  <c r="P2035" i="34"/>
  <c r="A2035" i="34"/>
  <c r="P2064" i="34"/>
  <c r="Q2064" i="34"/>
  <c r="U2064" i="34"/>
  <c r="Z2064" i="34"/>
  <c r="O2064" i="34"/>
  <c r="W2064" i="34"/>
  <c r="A2064" i="34"/>
  <c r="P2068" i="34"/>
  <c r="Q2068" i="34"/>
  <c r="U2068" i="34"/>
  <c r="Z2068" i="34"/>
  <c r="O2068" i="34"/>
  <c r="W2068" i="34"/>
  <c r="A2068" i="34"/>
  <c r="O2089" i="34"/>
  <c r="W2089" i="34"/>
  <c r="P2089" i="34"/>
  <c r="Q2089" i="34"/>
  <c r="U2089" i="34"/>
  <c r="Z2089" i="34"/>
  <c r="A2089" i="34"/>
  <c r="O2093" i="34"/>
  <c r="W2093" i="34"/>
  <c r="P2093" i="34"/>
  <c r="Q2093" i="34"/>
  <c r="U2093" i="34"/>
  <c r="Z2093" i="34"/>
  <c r="A2093" i="34"/>
  <c r="O2097" i="34"/>
  <c r="W2097" i="34"/>
  <c r="P2097" i="34"/>
  <c r="Q2097" i="34"/>
  <c r="U2097" i="34"/>
  <c r="Z2097" i="34"/>
  <c r="A2097" i="34"/>
  <c r="P2112" i="34"/>
  <c r="Q2112" i="34"/>
  <c r="U2112" i="34"/>
  <c r="Z2112" i="34"/>
  <c r="O2112" i="34"/>
  <c r="W2112" i="34"/>
  <c r="A2112" i="34"/>
  <c r="P2116" i="34"/>
  <c r="Q2116" i="34"/>
  <c r="U2116" i="34"/>
  <c r="Z2116" i="34"/>
  <c r="O2116" i="34"/>
  <c r="W2116" i="34"/>
  <c r="A2116" i="34"/>
  <c r="Z2122" i="34"/>
  <c r="O2122" i="34"/>
  <c r="W2122" i="34"/>
  <c r="P2122" i="34"/>
  <c r="Q2122" i="34"/>
  <c r="U2122" i="34"/>
  <c r="A2122" i="34"/>
  <c r="Z2126" i="34"/>
  <c r="O2126" i="34"/>
  <c r="W2126" i="34"/>
  <c r="P2126" i="34"/>
  <c r="Q2126" i="34"/>
  <c r="U2126" i="34"/>
  <c r="A2126" i="34"/>
  <c r="Q2143" i="34"/>
  <c r="U2143" i="34"/>
  <c r="Z2143" i="34"/>
  <c r="O2143" i="34"/>
  <c r="W2143" i="34"/>
  <c r="P2143" i="34"/>
  <c r="A2143" i="34"/>
  <c r="O2161" i="34"/>
  <c r="W2161" i="34"/>
  <c r="P2161" i="34"/>
  <c r="Q2161" i="34"/>
  <c r="U2161" i="34"/>
  <c r="Z2161" i="34"/>
  <c r="A2161" i="34"/>
  <c r="O2181" i="34"/>
  <c r="W2181" i="34"/>
  <c r="P2181" i="34"/>
  <c r="Q2181" i="34"/>
  <c r="U2181" i="34"/>
  <c r="Z2181" i="34"/>
  <c r="A2181" i="34"/>
  <c r="O771" i="34"/>
  <c r="W771" i="34"/>
  <c r="P771" i="34"/>
  <c r="Q771" i="34"/>
  <c r="U771" i="34"/>
  <c r="Z771" i="34"/>
  <c r="A771" i="34"/>
  <c r="Q777" i="34"/>
  <c r="U777" i="34"/>
  <c r="Z777" i="34"/>
  <c r="O777" i="34"/>
  <c r="W777" i="34"/>
  <c r="P777" i="34"/>
  <c r="A777" i="34"/>
  <c r="Z784" i="34"/>
  <c r="O784" i="34"/>
  <c r="W784" i="34"/>
  <c r="P784" i="34"/>
  <c r="Q784" i="34"/>
  <c r="U784" i="34"/>
  <c r="A784" i="34"/>
  <c r="Z788" i="34"/>
  <c r="O788" i="34"/>
  <c r="W788" i="34"/>
  <c r="P788" i="34"/>
  <c r="Q788" i="34"/>
  <c r="U788" i="34"/>
  <c r="A788" i="34"/>
  <c r="Q809" i="34"/>
  <c r="U809" i="34"/>
  <c r="Z809" i="34"/>
  <c r="O809" i="34"/>
  <c r="W809" i="34"/>
  <c r="P809" i="34"/>
  <c r="A809" i="34"/>
  <c r="Q813" i="34"/>
  <c r="U813" i="34"/>
  <c r="Z813" i="34"/>
  <c r="O813" i="34"/>
  <c r="W813" i="34"/>
  <c r="P813" i="34"/>
  <c r="A813" i="34"/>
  <c r="Z820" i="34"/>
  <c r="O820" i="34"/>
  <c r="W820" i="34"/>
  <c r="P820" i="34"/>
  <c r="Q820" i="34"/>
  <c r="U820" i="34"/>
  <c r="A820" i="34"/>
  <c r="Z824" i="34"/>
  <c r="O824" i="34"/>
  <c r="W824" i="34"/>
  <c r="P824" i="34"/>
  <c r="Q824" i="34"/>
  <c r="U824" i="34"/>
  <c r="A824" i="34"/>
  <c r="O835" i="34"/>
  <c r="W835" i="34"/>
  <c r="P835" i="34"/>
  <c r="Q835" i="34"/>
  <c r="U835" i="34"/>
  <c r="Z835" i="34"/>
  <c r="A835" i="34"/>
  <c r="O839" i="34"/>
  <c r="W839" i="34"/>
  <c r="P839" i="34"/>
  <c r="Q839" i="34"/>
  <c r="U839" i="34"/>
  <c r="Z839" i="34"/>
  <c r="A839" i="34"/>
  <c r="O542" i="34"/>
  <c r="W542" i="34"/>
  <c r="P542" i="34"/>
  <c r="Q542" i="34"/>
  <c r="U542" i="34"/>
  <c r="Z542" i="34"/>
  <c r="A542" i="34"/>
  <c r="Q548" i="34"/>
  <c r="U548" i="34"/>
  <c r="Z548" i="34"/>
  <c r="O548" i="34"/>
  <c r="W548" i="34"/>
  <c r="P548" i="34"/>
  <c r="A548" i="34"/>
  <c r="P629" i="34"/>
  <c r="Q629" i="34"/>
  <c r="U629" i="34"/>
  <c r="Z629" i="34"/>
  <c r="O629" i="34"/>
  <c r="W629" i="34"/>
  <c r="A629" i="34"/>
  <c r="Z2649" i="34"/>
  <c r="O2649" i="34"/>
  <c r="W2649" i="34"/>
  <c r="P2649" i="34"/>
  <c r="Q2649" i="34"/>
  <c r="U2649" i="34"/>
  <c r="A2649" i="34"/>
  <c r="Z2653" i="34"/>
  <c r="O2653" i="34"/>
  <c r="W2653" i="34"/>
  <c r="P2653" i="34"/>
  <c r="Q2653" i="34"/>
  <c r="U2653" i="34"/>
  <c r="A2653" i="34"/>
  <c r="Z2657" i="34"/>
  <c r="O2657" i="34"/>
  <c r="W2657" i="34"/>
  <c r="P2657" i="34"/>
  <c r="Q2657" i="34"/>
  <c r="U2657" i="34"/>
  <c r="A2657" i="34"/>
  <c r="Z2661" i="34"/>
  <c r="O2661" i="34"/>
  <c r="W2661" i="34"/>
  <c r="P2661" i="34"/>
  <c r="Q2661" i="34"/>
  <c r="U2661" i="34"/>
  <c r="A2661" i="34"/>
  <c r="Z2665" i="34"/>
  <c r="O2665" i="34"/>
  <c r="W2665" i="34"/>
  <c r="P2665" i="34"/>
  <c r="Q2665" i="34"/>
  <c r="U2665" i="34"/>
  <c r="A2665" i="34"/>
  <c r="Z2669" i="34"/>
  <c r="O2669" i="34"/>
  <c r="W2669" i="34"/>
  <c r="P2669" i="34"/>
  <c r="Q2669" i="34"/>
  <c r="U2669" i="34"/>
  <c r="A2669" i="34"/>
  <c r="Z2673" i="34"/>
  <c r="O2673" i="34"/>
  <c r="W2673" i="34"/>
  <c r="P2673" i="34"/>
  <c r="Q2673" i="34"/>
  <c r="U2673" i="34"/>
  <c r="A2673" i="34"/>
  <c r="Z2677" i="34"/>
  <c r="O2677" i="34"/>
  <c r="W2677" i="34"/>
  <c r="P2677" i="34"/>
  <c r="Q2677" i="34"/>
  <c r="U2677" i="34"/>
  <c r="A2677" i="34"/>
  <c r="Z2681" i="34"/>
  <c r="O2681" i="34"/>
  <c r="W2681" i="34"/>
  <c r="P2681" i="34"/>
  <c r="Q2681" i="34"/>
  <c r="U2681" i="34"/>
  <c r="A2681" i="34"/>
  <c r="Z2685" i="34"/>
  <c r="O2685" i="34"/>
  <c r="W2685" i="34"/>
  <c r="P2685" i="34"/>
  <c r="Q2685" i="34"/>
  <c r="U2685" i="34"/>
  <c r="A2685" i="34"/>
  <c r="Z2689" i="34"/>
  <c r="O2689" i="34"/>
  <c r="W2689" i="34"/>
  <c r="P2689" i="34"/>
  <c r="Q2689" i="34"/>
  <c r="U2689" i="34"/>
  <c r="A2689" i="34"/>
  <c r="Z2693" i="34"/>
  <c r="O2693" i="34"/>
  <c r="W2693" i="34"/>
  <c r="P2693" i="34"/>
  <c r="Q2693" i="34"/>
  <c r="U2693" i="34"/>
  <c r="A2693" i="34"/>
  <c r="O2708" i="34"/>
  <c r="W2708" i="34"/>
  <c r="P2708" i="34"/>
  <c r="Q2708" i="34"/>
  <c r="U2708" i="34"/>
  <c r="Z2708" i="34"/>
  <c r="A2708" i="34"/>
  <c r="Q68" i="34"/>
  <c r="U68" i="34"/>
  <c r="R68" i="34"/>
  <c r="Z68" i="34"/>
  <c r="O68" i="34"/>
  <c r="S68" i="34"/>
  <c r="W68" i="34"/>
  <c r="P68" i="34"/>
  <c r="T68" i="34"/>
  <c r="A68" i="34"/>
  <c r="O622" i="34"/>
  <c r="W622" i="34"/>
  <c r="P622" i="34"/>
  <c r="Q622" i="34"/>
  <c r="U622" i="34"/>
  <c r="Z622" i="34"/>
  <c r="A622" i="34"/>
  <c r="Z3727" i="34"/>
  <c r="O3727" i="34"/>
  <c r="W3727" i="34"/>
  <c r="P3727" i="34"/>
  <c r="Q3727" i="34"/>
  <c r="U3727" i="34"/>
  <c r="A3727" i="34"/>
  <c r="Z3731" i="34"/>
  <c r="O3731" i="34"/>
  <c r="W3731" i="34"/>
  <c r="P3731" i="34"/>
  <c r="Q3731" i="34"/>
  <c r="U3731" i="34"/>
  <c r="A3731" i="34"/>
  <c r="Z3743" i="34"/>
  <c r="O3743" i="34"/>
  <c r="W3743" i="34"/>
  <c r="P3743" i="34"/>
  <c r="Q3743" i="34"/>
  <c r="U3743" i="34"/>
  <c r="A3743" i="34"/>
  <c r="Q3812" i="34"/>
  <c r="U3812" i="34"/>
  <c r="Z3812" i="34"/>
  <c r="O3812" i="34"/>
  <c r="W3812" i="34"/>
  <c r="P3812" i="34"/>
  <c r="A3812" i="34"/>
  <c r="Q80" i="34"/>
  <c r="U80" i="34"/>
  <c r="R80" i="34"/>
  <c r="Z80" i="34"/>
  <c r="O80" i="34"/>
  <c r="S80" i="34"/>
  <c r="W80" i="34"/>
  <c r="P80" i="34"/>
  <c r="T80" i="34"/>
  <c r="A80" i="34"/>
  <c r="P104" i="34"/>
  <c r="T104" i="34"/>
  <c r="Q104" i="34"/>
  <c r="U104" i="34"/>
  <c r="R104" i="34"/>
  <c r="Z104" i="34"/>
  <c r="O104" i="34"/>
  <c r="S104" i="34"/>
  <c r="W104" i="34"/>
  <c r="A104" i="34"/>
  <c r="Q111" i="34"/>
  <c r="U111" i="34"/>
  <c r="R111" i="34"/>
  <c r="Z111" i="34"/>
  <c r="O111" i="34"/>
  <c r="S111" i="34"/>
  <c r="W111" i="34"/>
  <c r="P111" i="34"/>
  <c r="T111" i="34"/>
  <c r="A111" i="34"/>
  <c r="O1818" i="34"/>
  <c r="W1818" i="34"/>
  <c r="P1818" i="34"/>
  <c r="Q1818" i="34"/>
  <c r="U1818" i="34"/>
  <c r="Z1818" i="34"/>
  <c r="A1818" i="34"/>
  <c r="P1932" i="34"/>
  <c r="Q1932" i="34"/>
  <c r="U1932" i="34"/>
  <c r="Z1932" i="34"/>
  <c r="O1932" i="34"/>
  <c r="W1932" i="34"/>
  <c r="A1932" i="34"/>
  <c r="Z1938" i="34"/>
  <c r="O1938" i="34"/>
  <c r="W1938" i="34"/>
  <c r="P1938" i="34"/>
  <c r="Q1938" i="34"/>
  <c r="U1938" i="34"/>
  <c r="A1938" i="34"/>
  <c r="Q2011" i="34"/>
  <c r="U2011" i="34"/>
  <c r="Z2011" i="34"/>
  <c r="O2011" i="34"/>
  <c r="W2011" i="34"/>
  <c r="P2011" i="34"/>
  <c r="A2011" i="34"/>
  <c r="Q1939" i="34"/>
  <c r="U1939" i="34"/>
  <c r="Z1939" i="34"/>
  <c r="O1939" i="34"/>
  <c r="W1939" i="34"/>
  <c r="P1939" i="34"/>
  <c r="A1939" i="34"/>
  <c r="Q1979" i="34"/>
  <c r="U1979" i="34"/>
  <c r="Z1979" i="34"/>
  <c r="O1979" i="34"/>
  <c r="W1979" i="34"/>
  <c r="P1979" i="34"/>
  <c r="A1979" i="34"/>
  <c r="O1965" i="34"/>
  <c r="W1965" i="34"/>
  <c r="P1965" i="34"/>
  <c r="Q1965" i="34"/>
  <c r="U1965" i="34"/>
  <c r="Z1965" i="34"/>
  <c r="A1965" i="34"/>
  <c r="Q1947" i="34"/>
  <c r="U1947" i="34"/>
  <c r="Z1947" i="34"/>
  <c r="O1947" i="34"/>
  <c r="W1947" i="34"/>
  <c r="P1947" i="34"/>
  <c r="A1947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P1749" i="34"/>
  <c r="Q1749" i="34"/>
  <c r="U1749" i="34"/>
  <c r="Z1749" i="34"/>
  <c r="O1749" i="34"/>
  <c r="W1749" i="34"/>
  <c r="A1749" i="34"/>
  <c r="Q479" i="34"/>
  <c r="U479" i="34"/>
  <c r="Z479" i="34"/>
  <c r="O479" i="34"/>
  <c r="W479" i="34"/>
  <c r="P479" i="34"/>
  <c r="A479" i="34"/>
  <c r="Q2195" i="34"/>
  <c r="U2195" i="34"/>
  <c r="Z2195" i="34"/>
  <c r="O2195" i="34"/>
  <c r="W2195" i="34"/>
  <c r="P2195" i="34"/>
  <c r="A2195" i="34"/>
  <c r="O1842" i="34"/>
  <c r="W1842" i="34"/>
  <c r="P1842" i="34"/>
  <c r="Q1842" i="34"/>
  <c r="U1842" i="34"/>
  <c r="Z1842" i="34"/>
  <c r="A1842" i="34"/>
  <c r="Z1871" i="34"/>
  <c r="P1871" i="34"/>
  <c r="Q1871" i="34"/>
  <c r="U1871" i="34"/>
  <c r="O1871" i="34"/>
  <c r="W1871" i="34"/>
  <c r="A1871" i="34"/>
  <c r="P1861" i="34"/>
  <c r="Q1861" i="34"/>
  <c r="U1861" i="34"/>
  <c r="Z1861" i="34"/>
  <c r="O1861" i="34"/>
  <c r="W1861" i="34"/>
  <c r="A1861" i="34"/>
  <c r="Z1839" i="34"/>
  <c r="O1839" i="34"/>
  <c r="W1839" i="34"/>
  <c r="P1839" i="34"/>
  <c r="Q1839" i="34"/>
  <c r="U1839" i="34"/>
  <c r="A1839" i="34"/>
  <c r="Z1867" i="34"/>
  <c r="O1867" i="34"/>
  <c r="W1867" i="34"/>
  <c r="P1867" i="34"/>
  <c r="Q1867" i="34"/>
  <c r="U1867" i="34"/>
  <c r="A1867" i="34"/>
  <c r="Z1875" i="34"/>
  <c r="P1875" i="34"/>
  <c r="Q1875" i="34"/>
  <c r="U1875" i="34"/>
  <c r="O1875" i="34"/>
  <c r="W1875" i="34"/>
  <c r="A1875" i="34"/>
  <c r="Q1832" i="34"/>
  <c r="U1832" i="34"/>
  <c r="Z1832" i="34"/>
  <c r="O1832" i="34"/>
  <c r="W1832" i="34"/>
  <c r="P1832" i="34"/>
  <c r="A1832" i="34"/>
  <c r="O1993" i="34"/>
  <c r="W1993" i="34"/>
  <c r="P1993" i="34"/>
  <c r="Q1993" i="34"/>
  <c r="U1993" i="34"/>
  <c r="Z1993" i="34"/>
  <c r="A1993" i="34"/>
  <c r="Q445" i="34"/>
  <c r="U445" i="34"/>
  <c r="Z445" i="34"/>
  <c r="O445" i="34"/>
  <c r="W445" i="34"/>
  <c r="P445" i="34"/>
  <c r="A445" i="34"/>
  <c r="Q423" i="34"/>
  <c r="U423" i="34"/>
  <c r="Z423" i="34"/>
  <c r="O423" i="34"/>
  <c r="W423" i="34"/>
  <c r="P423" i="34"/>
  <c r="A423" i="34"/>
  <c r="P2647" i="34"/>
  <c r="Q2647" i="34"/>
  <c r="U2647" i="34"/>
  <c r="Z2647" i="34"/>
  <c r="O2647" i="34"/>
  <c r="W2647" i="34"/>
  <c r="A2647" i="34"/>
  <c r="Z848" i="34"/>
  <c r="O848" i="34"/>
  <c r="W848" i="34"/>
  <c r="P848" i="34"/>
  <c r="Q848" i="34"/>
  <c r="U848" i="34"/>
  <c r="A848" i="34"/>
  <c r="Z852" i="34"/>
  <c r="O852" i="34"/>
  <c r="W852" i="34"/>
  <c r="P852" i="34"/>
  <c r="Q852" i="34"/>
  <c r="U852" i="34"/>
  <c r="A852" i="34"/>
  <c r="Z856" i="34"/>
  <c r="O856" i="34"/>
  <c r="W856" i="34"/>
  <c r="P856" i="34"/>
  <c r="Q856" i="34"/>
  <c r="U856" i="34"/>
  <c r="A856" i="34"/>
  <c r="O863" i="34"/>
  <c r="W863" i="34"/>
  <c r="P863" i="34"/>
  <c r="Q863" i="34"/>
  <c r="U863" i="34"/>
  <c r="Z863" i="34"/>
  <c r="A863" i="34"/>
  <c r="O867" i="34"/>
  <c r="W867" i="34"/>
  <c r="P867" i="34"/>
  <c r="Q867" i="34"/>
  <c r="U867" i="34"/>
  <c r="Z867" i="34"/>
  <c r="A867" i="34"/>
  <c r="P470" i="34"/>
  <c r="Q470" i="34"/>
  <c r="U470" i="34"/>
  <c r="Z470" i="34"/>
  <c r="O470" i="34"/>
  <c r="W470" i="34"/>
  <c r="A470" i="34"/>
  <c r="P450" i="34"/>
  <c r="Q450" i="34"/>
  <c r="U450" i="34"/>
  <c r="Z450" i="34"/>
  <c r="O450" i="34"/>
  <c r="W450" i="34"/>
  <c r="A450" i="34"/>
  <c r="O1874" i="34"/>
  <c r="W1874" i="34"/>
  <c r="Q1874" i="34"/>
  <c r="U1874" i="34"/>
  <c r="Z1874" i="34"/>
  <c r="P1874" i="34"/>
  <c r="A1874" i="34"/>
  <c r="Q1860" i="34"/>
  <c r="U1860" i="34"/>
  <c r="Z1860" i="34"/>
  <c r="O1860" i="34"/>
  <c r="W1860" i="34"/>
  <c r="P1860" i="34"/>
  <c r="A1860" i="34"/>
  <c r="Z2014" i="34"/>
  <c r="O2014" i="34"/>
  <c r="W2014" i="34"/>
  <c r="P2014" i="34"/>
  <c r="Q2014" i="34"/>
  <c r="U2014" i="34"/>
  <c r="A2014" i="34"/>
  <c r="O1973" i="34"/>
  <c r="W1973" i="34"/>
  <c r="P1973" i="34"/>
  <c r="Q1973" i="34"/>
  <c r="U1973" i="34"/>
  <c r="Z1973" i="34"/>
  <c r="A1973" i="34"/>
  <c r="Z1914" i="34"/>
  <c r="O1914" i="34"/>
  <c r="W1914" i="34"/>
  <c r="P1914" i="34"/>
  <c r="Q1914" i="34"/>
  <c r="U1914" i="34"/>
  <c r="A1914" i="34"/>
  <c r="Z2002" i="34"/>
  <c r="O2002" i="34"/>
  <c r="W2002" i="34"/>
  <c r="P2002" i="34"/>
  <c r="Q2002" i="34"/>
  <c r="U2002" i="34"/>
  <c r="A2002" i="34"/>
  <c r="P2032" i="34"/>
  <c r="Q2032" i="34"/>
  <c r="U2032" i="34"/>
  <c r="Z2032" i="34"/>
  <c r="O2032" i="34"/>
  <c r="W2032" i="34"/>
  <c r="A2032" i="34"/>
  <c r="P2036" i="34"/>
  <c r="Q2036" i="34"/>
  <c r="U2036" i="34"/>
  <c r="Z2036" i="34"/>
  <c r="O2036" i="34"/>
  <c r="W2036" i="34"/>
  <c r="A2036" i="34"/>
  <c r="O2065" i="34"/>
  <c r="W2065" i="34"/>
  <c r="P2065" i="34"/>
  <c r="Q2065" i="34"/>
  <c r="U2065" i="34"/>
  <c r="Z2065" i="34"/>
  <c r="A2065" i="34"/>
  <c r="O2069" i="34"/>
  <c r="W2069" i="34"/>
  <c r="P2069" i="34"/>
  <c r="Q2069" i="34"/>
  <c r="U2069" i="34"/>
  <c r="Z2069" i="34"/>
  <c r="A2069" i="34"/>
  <c r="Z2090" i="34"/>
  <c r="O2090" i="34"/>
  <c r="W2090" i="34"/>
  <c r="P2090" i="34"/>
  <c r="Q2090" i="34"/>
  <c r="U2090" i="34"/>
  <c r="A2090" i="34"/>
  <c r="Z2094" i="34"/>
  <c r="O2094" i="34"/>
  <c r="W2094" i="34"/>
  <c r="P2094" i="34"/>
  <c r="Q2094" i="34"/>
  <c r="U2094" i="34"/>
  <c r="A2094" i="34"/>
  <c r="O2109" i="34"/>
  <c r="W2109" i="34"/>
  <c r="P2109" i="34"/>
  <c r="Q2109" i="34"/>
  <c r="U2109" i="34"/>
  <c r="Z2109" i="34"/>
  <c r="A2109" i="34"/>
  <c r="O2113" i="34"/>
  <c r="W2113" i="34"/>
  <c r="P2113" i="34"/>
  <c r="Q2113" i="34"/>
  <c r="U2113" i="34"/>
  <c r="Z2113" i="34"/>
  <c r="A2113" i="34"/>
  <c r="O2117" i="34"/>
  <c r="W2117" i="34"/>
  <c r="P2117" i="34"/>
  <c r="Q2117" i="34"/>
  <c r="U2117" i="34"/>
  <c r="Z2117" i="34"/>
  <c r="A2117" i="34"/>
  <c r="Q2123" i="34"/>
  <c r="U2123" i="34"/>
  <c r="Z2123" i="34"/>
  <c r="O2123" i="34"/>
  <c r="W2123" i="34"/>
  <c r="P2123" i="34"/>
  <c r="A2123" i="34"/>
  <c r="Q2127" i="34"/>
  <c r="U2127" i="34"/>
  <c r="Z2127" i="34"/>
  <c r="O2127" i="34"/>
  <c r="W2127" i="34"/>
  <c r="P2127" i="34"/>
  <c r="A2127" i="34"/>
  <c r="P2144" i="34"/>
  <c r="Q2144" i="34"/>
  <c r="U2144" i="34"/>
  <c r="Z2144" i="34"/>
  <c r="O2144" i="34"/>
  <c r="W2144" i="34"/>
  <c r="A2144" i="34"/>
  <c r="P2168" i="34"/>
  <c r="Q2168" i="34"/>
  <c r="U2168" i="34"/>
  <c r="Z2168" i="34"/>
  <c r="O2168" i="34"/>
  <c r="W2168" i="34"/>
  <c r="A2168" i="34"/>
  <c r="P2140" i="34"/>
  <c r="Q2140" i="34"/>
  <c r="U2140" i="34"/>
  <c r="Z2140" i="34"/>
  <c r="O2140" i="34"/>
  <c r="W2140" i="34"/>
  <c r="A2140" i="34"/>
  <c r="Z772" i="34"/>
  <c r="O772" i="34"/>
  <c r="W772" i="34"/>
  <c r="P772" i="34"/>
  <c r="Q772" i="34"/>
  <c r="U772" i="34"/>
  <c r="A772" i="34"/>
  <c r="P778" i="34"/>
  <c r="Q778" i="34"/>
  <c r="U778" i="34"/>
  <c r="Z778" i="34"/>
  <c r="O778" i="34"/>
  <c r="W778" i="34"/>
  <c r="A778" i="34"/>
  <c r="Q785" i="34"/>
  <c r="U785" i="34"/>
  <c r="Z785" i="34"/>
  <c r="O785" i="34"/>
  <c r="W785" i="34"/>
  <c r="P785" i="34"/>
  <c r="A785" i="34"/>
  <c r="Q789" i="34"/>
  <c r="U789" i="34"/>
  <c r="Z789" i="34"/>
  <c r="O789" i="34"/>
  <c r="W789" i="34"/>
  <c r="P789" i="34"/>
  <c r="A789" i="34"/>
  <c r="P810" i="34"/>
  <c r="Q810" i="34"/>
  <c r="U810" i="34"/>
  <c r="Z810" i="34"/>
  <c r="O810" i="34"/>
  <c r="W810" i="34"/>
  <c r="A810" i="34"/>
  <c r="P814" i="34"/>
  <c r="Q814" i="34"/>
  <c r="U814" i="34"/>
  <c r="Z814" i="34"/>
  <c r="O814" i="34"/>
  <c r="W814" i="34"/>
  <c r="A814" i="34"/>
  <c r="Q821" i="34"/>
  <c r="U821" i="34"/>
  <c r="Z821" i="34"/>
  <c r="O821" i="34"/>
  <c r="W821" i="34"/>
  <c r="P821" i="34"/>
  <c r="A821" i="34"/>
  <c r="Q825" i="34"/>
  <c r="U825" i="34"/>
  <c r="Z825" i="34"/>
  <c r="O825" i="34"/>
  <c r="W825" i="34"/>
  <c r="P825" i="34"/>
  <c r="A825" i="34"/>
  <c r="Z836" i="34"/>
  <c r="O836" i="34"/>
  <c r="W836" i="34"/>
  <c r="P836" i="34"/>
  <c r="Q836" i="34"/>
  <c r="U836" i="34"/>
  <c r="A836" i="34"/>
  <c r="B698" i="34"/>
  <c r="B699" i="34"/>
  <c r="B753" i="34"/>
  <c r="B2703" i="34"/>
  <c r="B1998" i="34"/>
  <c r="Q753" i="34" l="1"/>
  <c r="O753" i="34"/>
  <c r="W753" i="34"/>
  <c r="P753" i="34"/>
  <c r="U753" i="34"/>
  <c r="Z753" i="34"/>
  <c r="A753" i="34"/>
  <c r="P2703" i="34"/>
  <c r="Q2703" i="34"/>
  <c r="U2703" i="34"/>
  <c r="Z2703" i="34"/>
  <c r="O2703" i="34"/>
  <c r="W2703" i="34"/>
  <c r="A2703" i="34"/>
  <c r="Z699" i="34"/>
  <c r="O699" i="34"/>
  <c r="W699" i="34"/>
  <c r="P699" i="34"/>
  <c r="Q699" i="34"/>
  <c r="U699" i="34"/>
  <c r="A699" i="34"/>
  <c r="Z1998" i="34"/>
  <c r="O1998" i="34"/>
  <c r="W1998" i="34"/>
  <c r="P1998" i="34"/>
  <c r="Q1998" i="34"/>
  <c r="U1998" i="34"/>
  <c r="A1998" i="34"/>
  <c r="O698" i="34"/>
  <c r="W698" i="34"/>
  <c r="P698" i="34"/>
  <c r="Q698" i="34"/>
  <c r="U698" i="34"/>
  <c r="Z698" i="34"/>
  <c r="A698" i="34"/>
  <c r="Q70" i="60"/>
  <c r="C70" i="60" s="1"/>
  <c r="B592" i="34"/>
  <c r="B551" i="34"/>
  <c r="B98" i="34"/>
  <c r="B2716" i="34"/>
  <c r="B526" i="34"/>
  <c r="Q592" i="34" l="1"/>
  <c r="U592" i="34"/>
  <c r="Z592" i="34"/>
  <c r="O592" i="34"/>
  <c r="W592" i="34"/>
  <c r="P592" i="34"/>
  <c r="A592" i="34"/>
  <c r="O2716" i="34"/>
  <c r="W2716" i="34"/>
  <c r="P2716" i="34"/>
  <c r="Q2716" i="34"/>
  <c r="U2716" i="34"/>
  <c r="Z2716" i="34"/>
  <c r="A2716" i="34"/>
  <c r="R98" i="34"/>
  <c r="Z98" i="34"/>
  <c r="O98" i="34"/>
  <c r="S98" i="34"/>
  <c r="W98" i="34"/>
  <c r="P98" i="34"/>
  <c r="T98" i="34"/>
  <c r="Q98" i="34"/>
  <c r="U98" i="34"/>
  <c r="A98" i="34"/>
  <c r="Z551" i="34"/>
  <c r="O551" i="34"/>
  <c r="W551" i="34"/>
  <c r="P551" i="34"/>
  <c r="Q551" i="34"/>
  <c r="U551" i="34"/>
  <c r="A551" i="34"/>
  <c r="Z526" i="34"/>
  <c r="Q526" i="34"/>
  <c r="U526" i="34"/>
  <c r="W526" i="34"/>
  <c r="O526" i="34"/>
  <c r="P526" i="34"/>
  <c r="A52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65" i="34"/>
  <c r="O465" i="34" l="1"/>
  <c r="W465" i="34"/>
  <c r="P465" i="34"/>
  <c r="Q465" i="34"/>
  <c r="U465" i="34"/>
  <c r="Z465" i="34"/>
  <c r="A465" i="34"/>
  <c r="N11" i="34"/>
  <c r="N10" i="34"/>
  <c r="N5" i="77"/>
  <c r="O5" i="77" l="1"/>
  <c r="L5" i="75"/>
  <c r="M5" i="75"/>
  <c r="P5" i="74"/>
  <c r="O5" i="74"/>
  <c r="B2697" i="34" l="1"/>
  <c r="B2702" i="34"/>
  <c r="B1970" i="34"/>
  <c r="Z1970" i="34" l="1"/>
  <c r="O1970" i="34"/>
  <c r="W1970" i="34"/>
  <c r="P1970" i="34"/>
  <c r="Q1970" i="34"/>
  <c r="U1970" i="34"/>
  <c r="A1970" i="34"/>
  <c r="Q2702" i="34"/>
  <c r="U2702" i="34"/>
  <c r="Z2702" i="34"/>
  <c r="O2702" i="34"/>
  <c r="W2702" i="34"/>
  <c r="P2702" i="34"/>
  <c r="A2702" i="34"/>
  <c r="Z2697" i="34"/>
  <c r="O2697" i="34"/>
  <c r="W2697" i="34"/>
  <c r="P2697" i="34"/>
  <c r="Q2697" i="34"/>
  <c r="U2697" i="34"/>
  <c r="A2697" i="34"/>
  <c r="B764" i="34"/>
  <c r="B763" i="34"/>
  <c r="O763" i="34" l="1"/>
  <c r="W763" i="34"/>
  <c r="P763" i="34"/>
  <c r="Q763" i="34"/>
  <c r="U763" i="34"/>
  <c r="Z763" i="34"/>
  <c r="A763" i="34"/>
  <c r="Z764" i="34"/>
  <c r="O764" i="34"/>
  <c r="W764" i="34"/>
  <c r="P764" i="34"/>
  <c r="Q764" i="34"/>
  <c r="U764" i="34"/>
  <c r="A764" i="34"/>
  <c r="B845" i="34"/>
  <c r="B76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53" i="70"/>
  <c r="I22" i="70"/>
  <c r="H12" i="61"/>
  <c r="C12" i="61"/>
  <c r="D12" i="61"/>
  <c r="E12" i="61"/>
  <c r="G12" i="61"/>
  <c r="I12" i="61"/>
  <c r="F12" i="61"/>
  <c r="Q765" i="34" l="1"/>
  <c r="U765" i="34"/>
  <c r="Z765" i="34"/>
  <c r="O765" i="34"/>
  <c r="W765" i="34"/>
  <c r="P765" i="34"/>
  <c r="A765" i="34"/>
  <c r="Q845" i="34"/>
  <c r="U845" i="34"/>
  <c r="Z845" i="34"/>
  <c r="O845" i="34"/>
  <c r="W845" i="34"/>
  <c r="P845" i="34"/>
  <c r="A84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91" i="34" l="1"/>
  <c r="B690" i="34"/>
  <c r="O690" i="34" l="1"/>
  <c r="W690" i="34"/>
  <c r="P690" i="34"/>
  <c r="Q690" i="34"/>
  <c r="U690" i="34"/>
  <c r="Z690" i="34"/>
  <c r="A690" i="34"/>
  <c r="Z691" i="34"/>
  <c r="O691" i="34"/>
  <c r="W691" i="34"/>
  <c r="P691" i="34"/>
  <c r="Q691" i="34"/>
  <c r="U691" i="34"/>
  <c r="A69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19" i="34" l="1"/>
  <c r="B2018" i="34"/>
  <c r="B2017" i="34"/>
  <c r="B1928" i="34"/>
  <c r="B1952" i="34"/>
  <c r="B1983" i="34"/>
  <c r="B1929" i="34"/>
  <c r="B1977" i="34"/>
  <c r="B1949" i="34"/>
  <c r="B2698" i="34"/>
  <c r="B2057" i="34"/>
  <c r="B2056" i="34"/>
  <c r="B2047" i="34"/>
  <c r="B2046" i="34"/>
  <c r="B1955" i="34"/>
  <c r="B2088" i="34"/>
  <c r="B2087" i="34"/>
  <c r="B878" i="34"/>
  <c r="B877" i="34"/>
  <c r="B876" i="34"/>
  <c r="B873" i="34"/>
  <c r="B846" i="34"/>
  <c r="B833" i="34"/>
  <c r="B847" i="34"/>
  <c r="B870" i="34"/>
  <c r="B871" i="34"/>
  <c r="B872" i="34"/>
  <c r="B874" i="34"/>
  <c r="B875" i="34"/>
  <c r="B879" i="34"/>
  <c r="B485" i="34"/>
  <c r="B486" i="34"/>
  <c r="B451" i="34"/>
  <c r="B454" i="34"/>
  <c r="B461" i="34"/>
  <c r="B2699" i="34"/>
  <c r="B2700" i="34"/>
  <c r="B1921" i="34"/>
  <c r="B2020" i="34"/>
  <c r="B2021" i="34"/>
  <c r="B2022" i="34"/>
  <c r="B2023" i="34"/>
  <c r="B2024" i="34"/>
  <c r="B2026" i="34"/>
  <c r="B2027" i="34"/>
  <c r="B2028" i="34"/>
  <c r="B2038" i="34"/>
  <c r="B2039" i="34"/>
  <c r="B2041" i="34"/>
  <c r="B2042" i="34"/>
  <c r="B2043" i="34"/>
  <c r="B2044" i="34"/>
  <c r="B2045" i="34"/>
  <c r="B2049" i="34"/>
  <c r="B2050" i="34"/>
  <c r="B2051" i="34"/>
  <c r="B2052" i="34"/>
  <c r="B2053" i="34"/>
  <c r="B2054" i="34"/>
  <c r="B2055" i="34"/>
  <c r="B2072" i="34"/>
  <c r="B2073" i="34"/>
  <c r="B2082" i="34"/>
  <c r="B2083" i="34"/>
  <c r="B2075" i="34"/>
  <c r="B2085" i="34"/>
  <c r="B2086" i="34"/>
  <c r="B2102" i="34"/>
  <c r="B2103" i="34"/>
  <c r="B2104" i="34"/>
  <c r="B2105" i="34"/>
  <c r="B2106" i="34"/>
  <c r="B2107" i="34"/>
  <c r="B2108" i="34"/>
  <c r="B2148" i="34"/>
  <c r="B2172" i="34"/>
  <c r="B2153" i="34"/>
  <c r="B2162" i="34"/>
  <c r="B2058" i="34"/>
  <c r="B2059" i="34"/>
  <c r="B2060" i="34"/>
  <c r="B2061" i="34"/>
  <c r="B2062" i="34"/>
  <c r="B2078" i="34"/>
  <c r="B2079" i="34"/>
  <c r="B2080" i="34"/>
  <c r="B2081" i="34"/>
  <c r="B2149" i="34"/>
  <c r="B2154" i="34"/>
  <c r="B2145" i="34"/>
  <c r="B2155" i="34"/>
  <c r="B2152" i="34"/>
  <c r="B2156" i="34"/>
  <c r="B2131" i="34"/>
  <c r="B2134" i="34"/>
  <c r="B2137" i="34"/>
  <c r="B2183" i="34"/>
  <c r="B2180" i="34"/>
  <c r="B2191" i="34"/>
  <c r="B2139" i="34"/>
  <c r="B2166" i="34"/>
  <c r="B2141" i="34"/>
  <c r="B2177" i="34"/>
  <c r="B2157" i="34"/>
  <c r="B2159" i="34"/>
  <c r="B2135" i="34"/>
  <c r="B2174" i="34"/>
  <c r="B2136" i="34"/>
  <c r="B2173" i="34"/>
  <c r="B2132" i="34"/>
  <c r="B2160" i="34"/>
  <c r="B2130" i="34"/>
  <c r="B2158" i="34"/>
  <c r="B2188" i="34"/>
  <c r="B2176" i="34"/>
  <c r="B2133" i="34"/>
  <c r="B2193" i="34"/>
  <c r="B2142" i="34"/>
  <c r="B2190" i="34"/>
  <c r="B2138" i="34"/>
  <c r="B2187" i="34"/>
  <c r="B2194" i="34"/>
  <c r="B2167" i="34"/>
  <c r="B2178" i="34"/>
  <c r="B2163" i="34"/>
  <c r="B2165" i="34"/>
  <c r="B2179" i="34"/>
  <c r="B2189" i="34"/>
  <c r="B2128" i="34"/>
  <c r="B2197" i="34"/>
  <c r="I13" i="71"/>
  <c r="O11" i="42"/>
  <c r="N11" i="42"/>
  <c r="O2189" i="34" l="1"/>
  <c r="W2189" i="34"/>
  <c r="P2189" i="34"/>
  <c r="Q2189" i="34"/>
  <c r="U2189" i="34"/>
  <c r="Z2189" i="34"/>
  <c r="A2189" i="34"/>
  <c r="Z2178" i="34"/>
  <c r="O2178" i="34"/>
  <c r="W2178" i="34"/>
  <c r="P2178" i="34"/>
  <c r="Q2178" i="34"/>
  <c r="U2178" i="34"/>
  <c r="A2178" i="34"/>
  <c r="Z2138" i="34"/>
  <c r="O2138" i="34"/>
  <c r="W2138" i="34"/>
  <c r="P2138" i="34"/>
  <c r="Q2138" i="34"/>
  <c r="U2138" i="34"/>
  <c r="A2138" i="34"/>
  <c r="O2133" i="34"/>
  <c r="W2133" i="34"/>
  <c r="P2133" i="34"/>
  <c r="Q2133" i="34"/>
  <c r="U2133" i="34"/>
  <c r="Z2133" i="34"/>
  <c r="A2133" i="34"/>
  <c r="Z2130" i="34"/>
  <c r="O2130" i="34"/>
  <c r="W2130" i="34"/>
  <c r="P2130" i="34"/>
  <c r="Q2130" i="34"/>
  <c r="U2130" i="34"/>
  <c r="A2130" i="34"/>
  <c r="P2136" i="34"/>
  <c r="Q2136" i="34"/>
  <c r="U2136" i="34"/>
  <c r="Z2136" i="34"/>
  <c r="O2136" i="34"/>
  <c r="W2136" i="34"/>
  <c r="A2136" i="34"/>
  <c r="O2157" i="34"/>
  <c r="W2157" i="34"/>
  <c r="P2157" i="34"/>
  <c r="Q2157" i="34"/>
  <c r="U2157" i="34"/>
  <c r="Z2157" i="34"/>
  <c r="A2157" i="34"/>
  <c r="Q2139" i="34"/>
  <c r="U2139" i="34"/>
  <c r="Z2139" i="34"/>
  <c r="O2139" i="34"/>
  <c r="W2139" i="34"/>
  <c r="P2139" i="34"/>
  <c r="A2139" i="34"/>
  <c r="O2137" i="34"/>
  <c r="W2137" i="34"/>
  <c r="P2137" i="34"/>
  <c r="Q2137" i="34"/>
  <c r="U2137" i="34"/>
  <c r="Z2137" i="34"/>
  <c r="A2137" i="34"/>
  <c r="P2152" i="34"/>
  <c r="Q2152" i="34"/>
  <c r="U2152" i="34"/>
  <c r="Z2152" i="34"/>
  <c r="O2152" i="34"/>
  <c r="W2152" i="34"/>
  <c r="A2152" i="34"/>
  <c r="O2149" i="34"/>
  <c r="W2149" i="34"/>
  <c r="P2149" i="34"/>
  <c r="Q2149" i="34"/>
  <c r="U2149" i="34"/>
  <c r="Z2149" i="34"/>
  <c r="A2149" i="34"/>
  <c r="Z2078" i="34"/>
  <c r="O2078" i="34"/>
  <c r="W2078" i="34"/>
  <c r="P2078" i="34"/>
  <c r="Q2078" i="34"/>
  <c r="U2078" i="34"/>
  <c r="A2078" i="34"/>
  <c r="Q2059" i="34"/>
  <c r="U2059" i="34"/>
  <c r="Z2059" i="34"/>
  <c r="O2059" i="34"/>
  <c r="W2059" i="34"/>
  <c r="P2059" i="34"/>
  <c r="A2059" i="34"/>
  <c r="P2172" i="34"/>
  <c r="Q2172" i="34"/>
  <c r="U2172" i="34"/>
  <c r="Z2172" i="34"/>
  <c r="O2172" i="34"/>
  <c r="W2172" i="34"/>
  <c r="A2172" i="34"/>
  <c r="Z2106" i="34"/>
  <c r="O2106" i="34"/>
  <c r="W2106" i="34"/>
  <c r="P2106" i="34"/>
  <c r="Q2106" i="34"/>
  <c r="U2106" i="34"/>
  <c r="A2106" i="34"/>
  <c r="Z2102" i="34"/>
  <c r="O2102" i="34"/>
  <c r="W2102" i="34"/>
  <c r="P2102" i="34"/>
  <c r="Q2102" i="34"/>
  <c r="U2102" i="34"/>
  <c r="A2102" i="34"/>
  <c r="Q2083" i="34"/>
  <c r="U2083" i="34"/>
  <c r="Z2083" i="34"/>
  <c r="O2083" i="34"/>
  <c r="W2083" i="34"/>
  <c r="P2083" i="34"/>
  <c r="A2083" i="34"/>
  <c r="Q2055" i="34"/>
  <c r="U2055" i="34"/>
  <c r="Z2055" i="34"/>
  <c r="O2055" i="34"/>
  <c r="W2055" i="34"/>
  <c r="P2055" i="34"/>
  <c r="A2055" i="34"/>
  <c r="Q2051" i="34"/>
  <c r="U2051" i="34"/>
  <c r="Z2051" i="34"/>
  <c r="O2051" i="34"/>
  <c r="W2051" i="34"/>
  <c r="P2051" i="34"/>
  <c r="A2051" i="34"/>
  <c r="P2044" i="34"/>
  <c r="Q2044" i="34"/>
  <c r="U2044" i="34"/>
  <c r="Z2044" i="34"/>
  <c r="O2044" i="34"/>
  <c r="W2044" i="34"/>
  <c r="A2044" i="34"/>
  <c r="Q2039" i="34"/>
  <c r="U2039" i="34"/>
  <c r="Z2039" i="34"/>
  <c r="O2039" i="34"/>
  <c r="W2039" i="34"/>
  <c r="P2039" i="34"/>
  <c r="A2039" i="34"/>
  <c r="Z2026" i="34"/>
  <c r="O2026" i="34"/>
  <c r="W2026" i="34"/>
  <c r="P2026" i="34"/>
  <c r="Q2026" i="34"/>
  <c r="U2026" i="34"/>
  <c r="A2026" i="34"/>
  <c r="O2021" i="34"/>
  <c r="W2021" i="34"/>
  <c r="P2021" i="34"/>
  <c r="Q2021" i="34"/>
  <c r="U2021" i="34"/>
  <c r="Z2021" i="34"/>
  <c r="A2021" i="34"/>
  <c r="P2699" i="34"/>
  <c r="Q2699" i="34"/>
  <c r="U2699" i="34"/>
  <c r="Z2699" i="34"/>
  <c r="O2699" i="34"/>
  <c r="W2699" i="34"/>
  <c r="A2699" i="34"/>
  <c r="P486" i="34"/>
  <c r="Q486" i="34"/>
  <c r="U486" i="34"/>
  <c r="Z486" i="34"/>
  <c r="O486" i="34"/>
  <c r="W486" i="34"/>
  <c r="A486" i="34"/>
  <c r="P874" i="34"/>
  <c r="Q874" i="34"/>
  <c r="U874" i="34"/>
  <c r="Z874" i="34"/>
  <c r="O874" i="34"/>
  <c r="W874" i="34"/>
  <c r="A874" i="34"/>
  <c r="O847" i="34"/>
  <c r="W847" i="34"/>
  <c r="P847" i="34"/>
  <c r="Q847" i="34"/>
  <c r="U847" i="34"/>
  <c r="Z847" i="34"/>
  <c r="A847" i="34"/>
  <c r="Z876" i="34"/>
  <c r="O876" i="34"/>
  <c r="W876" i="34"/>
  <c r="P876" i="34"/>
  <c r="Q876" i="34"/>
  <c r="U876" i="34"/>
  <c r="A876" i="34"/>
  <c r="P2088" i="34"/>
  <c r="Q2088" i="34"/>
  <c r="U2088" i="34"/>
  <c r="Z2088" i="34"/>
  <c r="O2088" i="34"/>
  <c r="W2088" i="34"/>
  <c r="A2088" i="34"/>
  <c r="P2056" i="34"/>
  <c r="Q2056" i="34"/>
  <c r="U2056" i="34"/>
  <c r="Z2056" i="34"/>
  <c r="O2056" i="34"/>
  <c r="W2056" i="34"/>
  <c r="A2056" i="34"/>
  <c r="O1977" i="34"/>
  <c r="W1977" i="34"/>
  <c r="P1977" i="34"/>
  <c r="Q1977" i="34"/>
  <c r="U1977" i="34"/>
  <c r="Z1977" i="34"/>
  <c r="A1977" i="34"/>
  <c r="P1928" i="34"/>
  <c r="Q1928" i="34"/>
  <c r="U1928" i="34"/>
  <c r="Z1928" i="34"/>
  <c r="O1928" i="34"/>
  <c r="W1928" i="34"/>
  <c r="A1928" i="34"/>
  <c r="Q2179" i="34"/>
  <c r="U2179" i="34"/>
  <c r="Z2179" i="34"/>
  <c r="O2179" i="34"/>
  <c r="W2179" i="34"/>
  <c r="P2179" i="34"/>
  <c r="A2179" i="34"/>
  <c r="Q2167" i="34"/>
  <c r="U2167" i="34"/>
  <c r="Z2167" i="34"/>
  <c r="O2167" i="34"/>
  <c r="W2167" i="34"/>
  <c r="P2167" i="34"/>
  <c r="A2167" i="34"/>
  <c r="Z2190" i="34"/>
  <c r="O2190" i="34"/>
  <c r="W2190" i="34"/>
  <c r="P2190" i="34"/>
  <c r="Q2190" i="34"/>
  <c r="U2190" i="34"/>
  <c r="A2190" i="34"/>
  <c r="P2176" i="34"/>
  <c r="Q2176" i="34"/>
  <c r="U2176" i="34"/>
  <c r="Z2176" i="34"/>
  <c r="O2176" i="34"/>
  <c r="W2176" i="34"/>
  <c r="A2176" i="34"/>
  <c r="P2160" i="34"/>
  <c r="Q2160" i="34"/>
  <c r="U2160" i="34"/>
  <c r="Z2160" i="34"/>
  <c r="O2160" i="34"/>
  <c r="W2160" i="34"/>
  <c r="A2160" i="34"/>
  <c r="Z2174" i="34"/>
  <c r="O2174" i="34"/>
  <c r="W2174" i="34"/>
  <c r="P2174" i="34"/>
  <c r="Q2174" i="34"/>
  <c r="U2174" i="34"/>
  <c r="A2174" i="34"/>
  <c r="O2177" i="34"/>
  <c r="W2177" i="34"/>
  <c r="P2177" i="34"/>
  <c r="Q2177" i="34"/>
  <c r="U2177" i="34"/>
  <c r="Z2177" i="34"/>
  <c r="A2177" i="34"/>
  <c r="Q2191" i="34"/>
  <c r="U2191" i="34"/>
  <c r="Z2191" i="34"/>
  <c r="O2191" i="34"/>
  <c r="W2191" i="34"/>
  <c r="P2191" i="34"/>
  <c r="A2191" i="34"/>
  <c r="Z2134" i="34"/>
  <c r="O2134" i="34"/>
  <c r="W2134" i="34"/>
  <c r="P2134" i="34"/>
  <c r="Q2134" i="34"/>
  <c r="U2134" i="34"/>
  <c r="A2134" i="34"/>
  <c r="Q2155" i="34"/>
  <c r="U2155" i="34"/>
  <c r="Z2155" i="34"/>
  <c r="O2155" i="34"/>
  <c r="W2155" i="34"/>
  <c r="P2155" i="34"/>
  <c r="A2155" i="34"/>
  <c r="O2081" i="34"/>
  <c r="W2081" i="34"/>
  <c r="P2081" i="34"/>
  <c r="Q2081" i="34"/>
  <c r="U2081" i="34"/>
  <c r="Z2081" i="34"/>
  <c r="A2081" i="34"/>
  <c r="Z2062" i="34"/>
  <c r="O2062" i="34"/>
  <c r="W2062" i="34"/>
  <c r="P2062" i="34"/>
  <c r="Q2062" i="34"/>
  <c r="U2062" i="34"/>
  <c r="A2062" i="34"/>
  <c r="Z2058" i="34"/>
  <c r="O2058" i="34"/>
  <c r="W2058" i="34"/>
  <c r="P2058" i="34"/>
  <c r="Q2058" i="34"/>
  <c r="U2058" i="34"/>
  <c r="A2058" i="34"/>
  <c r="P2148" i="34"/>
  <c r="Q2148" i="34"/>
  <c r="U2148" i="34"/>
  <c r="Z2148" i="34"/>
  <c r="O2148" i="34"/>
  <c r="W2148" i="34"/>
  <c r="A2148" i="34"/>
  <c r="O2105" i="34"/>
  <c r="W2105" i="34"/>
  <c r="P2105" i="34"/>
  <c r="Q2105" i="34"/>
  <c r="U2105" i="34"/>
  <c r="Z2105" i="34"/>
  <c r="A2105" i="34"/>
  <c r="Z2086" i="34"/>
  <c r="O2086" i="34"/>
  <c r="W2086" i="34"/>
  <c r="P2086" i="34"/>
  <c r="Q2086" i="34"/>
  <c r="U2086" i="34"/>
  <c r="A2086" i="34"/>
  <c r="Z2082" i="34"/>
  <c r="O2082" i="34"/>
  <c r="W2082" i="34"/>
  <c r="P2082" i="34"/>
  <c r="Q2082" i="34"/>
  <c r="U2082" i="34"/>
  <c r="A2082" i="34"/>
  <c r="Z2054" i="34"/>
  <c r="O2054" i="34"/>
  <c r="W2054" i="34"/>
  <c r="P2054" i="34"/>
  <c r="Q2054" i="34"/>
  <c r="U2054" i="34"/>
  <c r="A2054" i="34"/>
  <c r="Z2050" i="34"/>
  <c r="O2050" i="34"/>
  <c r="W2050" i="34"/>
  <c r="P2050" i="34"/>
  <c r="Q2050" i="34"/>
  <c r="U2050" i="34"/>
  <c r="A2050" i="34"/>
  <c r="Q2043" i="34"/>
  <c r="U2043" i="34"/>
  <c r="Z2043" i="34"/>
  <c r="O2043" i="34"/>
  <c r="W2043" i="34"/>
  <c r="P2043" i="34"/>
  <c r="A2043" i="34"/>
  <c r="Z2038" i="34"/>
  <c r="O2038" i="34"/>
  <c r="W2038" i="34"/>
  <c r="P2038" i="34"/>
  <c r="Q2038" i="34"/>
  <c r="U2038" i="34"/>
  <c r="A2038" i="34"/>
  <c r="P2024" i="34"/>
  <c r="Q2024" i="34"/>
  <c r="U2024" i="34"/>
  <c r="Z2024" i="34"/>
  <c r="O2024" i="34"/>
  <c r="W2024" i="34"/>
  <c r="A2024" i="34"/>
  <c r="P2020" i="34"/>
  <c r="Q2020" i="34"/>
  <c r="U2020" i="34"/>
  <c r="Z2020" i="34"/>
  <c r="O2020" i="34"/>
  <c r="W2020" i="34"/>
  <c r="A2020" i="34"/>
  <c r="O461" i="34"/>
  <c r="W461" i="34"/>
  <c r="P461" i="34"/>
  <c r="Q461" i="34"/>
  <c r="U461" i="34"/>
  <c r="Z461" i="34"/>
  <c r="A461" i="34"/>
  <c r="Q485" i="34"/>
  <c r="U485" i="34"/>
  <c r="Z485" i="34"/>
  <c r="O485" i="34"/>
  <c r="W485" i="34"/>
  <c r="P485" i="34"/>
  <c r="A485" i="34"/>
  <c r="Z872" i="34"/>
  <c r="O872" i="34"/>
  <c r="W872" i="34"/>
  <c r="P872" i="34"/>
  <c r="Q872" i="34"/>
  <c r="U872" i="34"/>
  <c r="A872" i="34"/>
  <c r="Q833" i="34"/>
  <c r="U833" i="34"/>
  <c r="Z833" i="34"/>
  <c r="O833" i="34"/>
  <c r="W833" i="34"/>
  <c r="P833" i="34"/>
  <c r="A833" i="34"/>
  <c r="Q877" i="34"/>
  <c r="U877" i="34"/>
  <c r="Z877" i="34"/>
  <c r="O877" i="34"/>
  <c r="W877" i="34"/>
  <c r="P877" i="34"/>
  <c r="A877" i="34"/>
  <c r="Q1955" i="34"/>
  <c r="U1955" i="34"/>
  <c r="Z1955" i="34"/>
  <c r="O1955" i="34"/>
  <c r="W1955" i="34"/>
  <c r="P1955" i="34"/>
  <c r="A1955" i="34"/>
  <c r="O2057" i="34"/>
  <c r="W2057" i="34"/>
  <c r="P2057" i="34"/>
  <c r="Q2057" i="34"/>
  <c r="U2057" i="34"/>
  <c r="Z2057" i="34"/>
  <c r="A2057" i="34"/>
  <c r="O1929" i="34"/>
  <c r="W1929" i="34"/>
  <c r="P1929" i="34"/>
  <c r="Q1929" i="34"/>
  <c r="U1929" i="34"/>
  <c r="Z1929" i="34"/>
  <c r="A1929" i="34"/>
  <c r="O2017" i="34"/>
  <c r="W2017" i="34"/>
  <c r="P2017" i="34"/>
  <c r="Q2017" i="34"/>
  <c r="U2017" i="34"/>
  <c r="Z2017" i="34"/>
  <c r="A2017" i="34"/>
  <c r="O2197" i="34"/>
  <c r="W2197" i="34"/>
  <c r="P2197" i="34"/>
  <c r="Q2197" i="34"/>
  <c r="U2197" i="34"/>
  <c r="Z2197" i="34"/>
  <c r="A2197" i="34"/>
  <c r="O2165" i="34"/>
  <c r="W2165" i="34"/>
  <c r="P2165" i="34"/>
  <c r="Q2165" i="34"/>
  <c r="U2165" i="34"/>
  <c r="Z2165" i="34"/>
  <c r="A2165" i="34"/>
  <c r="Z2194" i="34"/>
  <c r="O2194" i="34"/>
  <c r="W2194" i="34"/>
  <c r="P2194" i="34"/>
  <c r="Q2194" i="34"/>
  <c r="U2194" i="34"/>
  <c r="A2194" i="34"/>
  <c r="Z2142" i="34"/>
  <c r="O2142" i="34"/>
  <c r="W2142" i="34"/>
  <c r="P2142" i="34"/>
  <c r="Q2142" i="34"/>
  <c r="U2142" i="34"/>
  <c r="A2142" i="34"/>
  <c r="P2188" i="34"/>
  <c r="Q2188" i="34"/>
  <c r="U2188" i="34"/>
  <c r="Z2188" i="34"/>
  <c r="O2188" i="34"/>
  <c r="W2188" i="34"/>
  <c r="A2188" i="34"/>
  <c r="P2132" i="34"/>
  <c r="Q2132" i="34"/>
  <c r="U2132" i="34"/>
  <c r="Z2132" i="34"/>
  <c r="O2132" i="34"/>
  <c r="W2132" i="34"/>
  <c r="A2132" i="34"/>
  <c r="Q2135" i="34"/>
  <c r="U2135" i="34"/>
  <c r="Z2135" i="34"/>
  <c r="O2135" i="34"/>
  <c r="W2135" i="34"/>
  <c r="P2135" i="34"/>
  <c r="A2135" i="34"/>
  <c r="O2141" i="34"/>
  <c r="W2141" i="34"/>
  <c r="P2141" i="34"/>
  <c r="Q2141" i="34"/>
  <c r="U2141" i="34"/>
  <c r="Z2141" i="34"/>
  <c r="A2141" i="34"/>
  <c r="P2180" i="34"/>
  <c r="Q2180" i="34"/>
  <c r="U2180" i="34"/>
  <c r="Z2180" i="34"/>
  <c r="O2180" i="34"/>
  <c r="W2180" i="34"/>
  <c r="A2180" i="34"/>
  <c r="Q2131" i="34"/>
  <c r="U2131" i="34"/>
  <c r="Z2131" i="34"/>
  <c r="O2131" i="34"/>
  <c r="W2131" i="34"/>
  <c r="P2131" i="34"/>
  <c r="A2131" i="34"/>
  <c r="O2145" i="34"/>
  <c r="W2145" i="34"/>
  <c r="P2145" i="34"/>
  <c r="Q2145" i="34"/>
  <c r="U2145" i="34"/>
  <c r="Z2145" i="34"/>
  <c r="A2145" i="34"/>
  <c r="P2080" i="34"/>
  <c r="Q2080" i="34"/>
  <c r="U2080" i="34"/>
  <c r="Z2080" i="34"/>
  <c r="O2080" i="34"/>
  <c r="W2080" i="34"/>
  <c r="A2080" i="34"/>
  <c r="O2061" i="34"/>
  <c r="W2061" i="34"/>
  <c r="P2061" i="34"/>
  <c r="Q2061" i="34"/>
  <c r="U2061" i="34"/>
  <c r="Z2061" i="34"/>
  <c r="A2061" i="34"/>
  <c r="Z2162" i="34"/>
  <c r="O2162" i="34"/>
  <c r="W2162" i="34"/>
  <c r="P2162" i="34"/>
  <c r="Q2162" i="34"/>
  <c r="U2162" i="34"/>
  <c r="A2162" i="34"/>
  <c r="P2108" i="34"/>
  <c r="Q2108" i="34"/>
  <c r="U2108" i="34"/>
  <c r="Z2108" i="34"/>
  <c r="O2108" i="34"/>
  <c r="W2108" i="34"/>
  <c r="A2108" i="34"/>
  <c r="P2104" i="34"/>
  <c r="Q2104" i="34"/>
  <c r="U2104" i="34"/>
  <c r="Z2104" i="34"/>
  <c r="O2104" i="34"/>
  <c r="W2104" i="34"/>
  <c r="A2104" i="34"/>
  <c r="O2085" i="34"/>
  <c r="W2085" i="34"/>
  <c r="P2085" i="34"/>
  <c r="Q2085" i="34"/>
  <c r="U2085" i="34"/>
  <c r="Z2085" i="34"/>
  <c r="A2085" i="34"/>
  <c r="O2073" i="34"/>
  <c r="W2073" i="34"/>
  <c r="P2073" i="34"/>
  <c r="Q2073" i="34"/>
  <c r="U2073" i="34"/>
  <c r="Z2073" i="34"/>
  <c r="A2073" i="34"/>
  <c r="O2053" i="34"/>
  <c r="W2053" i="34"/>
  <c r="P2053" i="34"/>
  <c r="Q2053" i="34"/>
  <c r="U2053" i="34"/>
  <c r="Z2053" i="34"/>
  <c r="A2053" i="34"/>
  <c r="O2049" i="34"/>
  <c r="W2049" i="34"/>
  <c r="P2049" i="34"/>
  <c r="Q2049" i="34"/>
  <c r="U2049" i="34"/>
  <c r="Z2049" i="34"/>
  <c r="A2049" i="34"/>
  <c r="Z2042" i="34"/>
  <c r="O2042" i="34"/>
  <c r="W2042" i="34"/>
  <c r="P2042" i="34"/>
  <c r="Q2042" i="34"/>
  <c r="U2042" i="34"/>
  <c r="A2042" i="34"/>
  <c r="P2028" i="34"/>
  <c r="Q2028" i="34"/>
  <c r="U2028" i="34"/>
  <c r="Z2028" i="34"/>
  <c r="O2028" i="34"/>
  <c r="W2028" i="34"/>
  <c r="A2028" i="34"/>
  <c r="Q2023" i="34"/>
  <c r="U2023" i="34"/>
  <c r="Z2023" i="34"/>
  <c r="O2023" i="34"/>
  <c r="W2023" i="34"/>
  <c r="P2023" i="34"/>
  <c r="A2023" i="34"/>
  <c r="O1921" i="34"/>
  <c r="W1921" i="34"/>
  <c r="P1921" i="34"/>
  <c r="Q1921" i="34"/>
  <c r="U1921" i="34"/>
  <c r="Z1921" i="34"/>
  <c r="A1921" i="34"/>
  <c r="P454" i="34"/>
  <c r="Q454" i="34"/>
  <c r="U454" i="34"/>
  <c r="Z454" i="34"/>
  <c r="O454" i="34"/>
  <c r="W454" i="34"/>
  <c r="A454" i="34"/>
  <c r="O879" i="34"/>
  <c r="W879" i="34"/>
  <c r="P879" i="34"/>
  <c r="Q879" i="34"/>
  <c r="U879" i="34"/>
  <c r="Z879" i="34"/>
  <c r="A879" i="34"/>
  <c r="O871" i="34"/>
  <c r="W871" i="34"/>
  <c r="P871" i="34"/>
  <c r="Q871" i="34"/>
  <c r="U871" i="34"/>
  <c r="Z871" i="34"/>
  <c r="A871" i="34"/>
  <c r="P846" i="34"/>
  <c r="Q846" i="34"/>
  <c r="U846" i="34"/>
  <c r="Z846" i="34"/>
  <c r="O846" i="34"/>
  <c r="W846" i="34"/>
  <c r="A846" i="34"/>
  <c r="P878" i="34"/>
  <c r="Q878" i="34"/>
  <c r="U878" i="34"/>
  <c r="Z878" i="34"/>
  <c r="O878" i="34"/>
  <c r="W878" i="34"/>
  <c r="A878" i="34"/>
  <c r="Z2046" i="34"/>
  <c r="O2046" i="34"/>
  <c r="W2046" i="34"/>
  <c r="P2046" i="34"/>
  <c r="Q2046" i="34"/>
  <c r="U2046" i="34"/>
  <c r="A2046" i="34"/>
  <c r="Q2698" i="34"/>
  <c r="U2698" i="34"/>
  <c r="Z2698" i="34"/>
  <c r="O2698" i="34"/>
  <c r="W2698" i="34"/>
  <c r="P2698" i="34"/>
  <c r="A2698" i="34"/>
  <c r="Q1983" i="34"/>
  <c r="U1983" i="34"/>
  <c r="Z1983" i="34"/>
  <c r="O1983" i="34"/>
  <c r="W1983" i="34"/>
  <c r="P1983" i="34"/>
  <c r="A1983" i="34"/>
  <c r="Z2018" i="34"/>
  <c r="O2018" i="34"/>
  <c r="W2018" i="34"/>
  <c r="P2018" i="34"/>
  <c r="Q2018" i="34"/>
  <c r="U2018" i="34"/>
  <c r="A2018" i="34"/>
  <c r="P2128" i="34"/>
  <c r="Q2128" i="34"/>
  <c r="U2128" i="34"/>
  <c r="Z2128" i="34"/>
  <c r="O2128" i="34"/>
  <c r="W2128" i="34"/>
  <c r="A2128" i="34"/>
  <c r="Q2163" i="34"/>
  <c r="U2163" i="34"/>
  <c r="Z2163" i="34"/>
  <c r="O2163" i="34"/>
  <c r="W2163" i="34"/>
  <c r="P2163" i="34"/>
  <c r="A2163" i="34"/>
  <c r="Q2187" i="34"/>
  <c r="U2187" i="34"/>
  <c r="Z2187" i="34"/>
  <c r="O2187" i="34"/>
  <c r="W2187" i="34"/>
  <c r="P2187" i="34"/>
  <c r="A2187" i="34"/>
  <c r="O2193" i="34"/>
  <c r="W2193" i="34"/>
  <c r="P2193" i="34"/>
  <c r="Q2193" i="34"/>
  <c r="U2193" i="34"/>
  <c r="Z2193" i="34"/>
  <c r="A2193" i="34"/>
  <c r="Z2158" i="34"/>
  <c r="O2158" i="34"/>
  <c r="W2158" i="34"/>
  <c r="P2158" i="34"/>
  <c r="Q2158" i="34"/>
  <c r="U2158" i="34"/>
  <c r="A2158" i="34"/>
  <c r="O2173" i="34"/>
  <c r="W2173" i="34"/>
  <c r="P2173" i="34"/>
  <c r="Q2173" i="34"/>
  <c r="U2173" i="34"/>
  <c r="Z2173" i="34"/>
  <c r="A2173" i="34"/>
  <c r="Q2159" i="34"/>
  <c r="U2159" i="34"/>
  <c r="Z2159" i="34"/>
  <c r="O2159" i="34"/>
  <c r="W2159" i="34"/>
  <c r="P2159" i="34"/>
  <c r="A2159" i="34"/>
  <c r="Z2166" i="34"/>
  <c r="O2166" i="34"/>
  <c r="W2166" i="34"/>
  <c r="P2166" i="34"/>
  <c r="Q2166" i="34"/>
  <c r="U2166" i="34"/>
  <c r="A2166" i="34"/>
  <c r="Q2183" i="34"/>
  <c r="U2183" i="34"/>
  <c r="Z2183" i="34"/>
  <c r="O2183" i="34"/>
  <c r="W2183" i="34"/>
  <c r="P2183" i="34"/>
  <c r="A2183" i="34"/>
  <c r="P2156" i="34"/>
  <c r="Q2156" i="34"/>
  <c r="U2156" i="34"/>
  <c r="Z2156" i="34"/>
  <c r="O2156" i="34"/>
  <c r="W2156" i="34"/>
  <c r="A2156" i="34"/>
  <c r="Z2154" i="34"/>
  <c r="O2154" i="34"/>
  <c r="W2154" i="34"/>
  <c r="P2154" i="34"/>
  <c r="Q2154" i="34"/>
  <c r="U2154" i="34"/>
  <c r="A2154" i="34"/>
  <c r="Q2079" i="34"/>
  <c r="U2079" i="34"/>
  <c r="Z2079" i="34"/>
  <c r="O2079" i="34"/>
  <c r="W2079" i="34"/>
  <c r="P2079" i="34"/>
  <c r="A2079" i="34"/>
  <c r="P2060" i="34"/>
  <c r="Q2060" i="34"/>
  <c r="U2060" i="34"/>
  <c r="Z2060" i="34"/>
  <c r="O2060" i="34"/>
  <c r="W2060" i="34"/>
  <c r="A2060" i="34"/>
  <c r="O2153" i="34"/>
  <c r="W2153" i="34"/>
  <c r="P2153" i="34"/>
  <c r="Q2153" i="34"/>
  <c r="U2153" i="34"/>
  <c r="Z2153" i="34"/>
  <c r="A2153" i="34"/>
  <c r="Q2107" i="34"/>
  <c r="U2107" i="34"/>
  <c r="Z2107" i="34"/>
  <c r="O2107" i="34"/>
  <c r="W2107" i="34"/>
  <c r="P2107" i="34"/>
  <c r="A2107" i="34"/>
  <c r="Q2103" i="34"/>
  <c r="U2103" i="34"/>
  <c r="Z2103" i="34"/>
  <c r="O2103" i="34"/>
  <c r="W2103" i="34"/>
  <c r="P2103" i="34"/>
  <c r="A2103" i="34"/>
  <c r="Q2075" i="34"/>
  <c r="U2075" i="34"/>
  <c r="Z2075" i="34"/>
  <c r="O2075" i="34"/>
  <c r="W2075" i="34"/>
  <c r="P2075" i="34"/>
  <c r="A2075" i="34"/>
  <c r="P2072" i="34"/>
  <c r="Q2072" i="34"/>
  <c r="U2072" i="34"/>
  <c r="Z2072" i="34"/>
  <c r="O2072" i="34"/>
  <c r="W2072" i="34"/>
  <c r="A2072" i="34"/>
  <c r="P2052" i="34"/>
  <c r="Q2052" i="34"/>
  <c r="U2052" i="34"/>
  <c r="Z2052" i="34"/>
  <c r="O2052" i="34"/>
  <c r="W2052" i="34"/>
  <c r="A2052" i="34"/>
  <c r="O2045" i="34"/>
  <c r="W2045" i="34"/>
  <c r="P2045" i="34"/>
  <c r="Q2045" i="34"/>
  <c r="U2045" i="34"/>
  <c r="Z2045" i="34"/>
  <c r="A2045" i="34"/>
  <c r="O2041" i="34"/>
  <c r="W2041" i="34"/>
  <c r="P2041" i="34"/>
  <c r="Q2041" i="34"/>
  <c r="U2041" i="34"/>
  <c r="Z2041" i="34"/>
  <c r="A2041" i="34"/>
  <c r="Q2027" i="34"/>
  <c r="U2027" i="34"/>
  <c r="Z2027" i="34"/>
  <c r="O2027" i="34"/>
  <c r="W2027" i="34"/>
  <c r="P2027" i="34"/>
  <c r="A2027" i="34"/>
  <c r="Z2022" i="34"/>
  <c r="O2022" i="34"/>
  <c r="W2022" i="34"/>
  <c r="P2022" i="34"/>
  <c r="Q2022" i="34"/>
  <c r="U2022" i="34"/>
  <c r="A2022" i="34"/>
  <c r="O2700" i="34"/>
  <c r="W2700" i="34"/>
  <c r="P2700" i="34"/>
  <c r="Q2700" i="34"/>
  <c r="U2700" i="34"/>
  <c r="Z2700" i="34"/>
  <c r="A2700" i="34"/>
  <c r="O451" i="34"/>
  <c r="W451" i="34"/>
  <c r="P451" i="34"/>
  <c r="Q451" i="34"/>
  <c r="U451" i="34"/>
  <c r="Z451" i="34"/>
  <c r="A451" i="34"/>
  <c r="O875" i="34"/>
  <c r="W875" i="34"/>
  <c r="P875" i="34"/>
  <c r="Q875" i="34"/>
  <c r="U875" i="34"/>
  <c r="Z875" i="34"/>
  <c r="A875" i="34"/>
  <c r="P870" i="34"/>
  <c r="Q870" i="34"/>
  <c r="U870" i="34"/>
  <c r="Z870" i="34"/>
  <c r="O870" i="34"/>
  <c r="W870" i="34"/>
  <c r="A870" i="34"/>
  <c r="Q873" i="34"/>
  <c r="U873" i="34"/>
  <c r="Z873" i="34"/>
  <c r="O873" i="34"/>
  <c r="W873" i="34"/>
  <c r="P873" i="34"/>
  <c r="A873" i="34"/>
  <c r="Q2087" i="34"/>
  <c r="U2087" i="34"/>
  <c r="Z2087" i="34"/>
  <c r="O2087" i="34"/>
  <c r="W2087" i="34"/>
  <c r="P2087" i="34"/>
  <c r="A2087" i="34"/>
  <c r="Q2047" i="34"/>
  <c r="U2047" i="34"/>
  <c r="Z2047" i="34"/>
  <c r="O2047" i="34"/>
  <c r="W2047" i="34"/>
  <c r="P2047" i="34"/>
  <c r="A2047" i="34"/>
  <c r="O1949" i="34"/>
  <c r="W1949" i="34"/>
  <c r="P1949" i="34"/>
  <c r="Q1949" i="34"/>
  <c r="U1949" i="34"/>
  <c r="Z1949" i="34"/>
  <c r="A1949" i="34"/>
  <c r="P1952" i="34"/>
  <c r="Q1952" i="34"/>
  <c r="U1952" i="34"/>
  <c r="Z1952" i="34"/>
  <c r="O1952" i="34"/>
  <c r="W1952" i="34"/>
  <c r="A1952" i="34"/>
  <c r="Q2019" i="34"/>
  <c r="U2019" i="34"/>
  <c r="Z2019" i="34"/>
  <c r="O2019" i="34"/>
  <c r="W2019" i="34"/>
  <c r="P2019" i="34"/>
  <c r="A20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4" i="70"/>
  <c r="C54" i="70"/>
  <c r="B799" i="34" l="1"/>
  <c r="B800" i="34"/>
  <c r="B801" i="34"/>
  <c r="B802" i="34"/>
  <c r="B803" i="34"/>
  <c r="B804" i="34"/>
  <c r="B791" i="34"/>
  <c r="B792" i="34"/>
  <c r="B830" i="34"/>
  <c r="B831" i="34"/>
  <c r="B832" i="34"/>
  <c r="Z792" i="34" l="1"/>
  <c r="O792" i="34"/>
  <c r="W792" i="34"/>
  <c r="P792" i="34"/>
  <c r="Q792" i="34"/>
  <c r="U792" i="34"/>
  <c r="A792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Q801" i="34"/>
  <c r="U801" i="34"/>
  <c r="Z801" i="34"/>
  <c r="O801" i="34"/>
  <c r="W801" i="34"/>
  <c r="P801" i="34"/>
  <c r="A801" i="34"/>
  <c r="Z832" i="34"/>
  <c r="O832" i="34"/>
  <c r="W832" i="34"/>
  <c r="P832" i="34"/>
  <c r="Q832" i="34"/>
  <c r="U832" i="34"/>
  <c r="A832" i="34"/>
  <c r="O831" i="34"/>
  <c r="W831" i="34"/>
  <c r="P831" i="34"/>
  <c r="Q831" i="34"/>
  <c r="U831" i="34"/>
  <c r="Z831" i="34"/>
  <c r="A831" i="34"/>
  <c r="Z804" i="34"/>
  <c r="O804" i="34"/>
  <c r="W804" i="34"/>
  <c r="P804" i="34"/>
  <c r="Q804" i="34"/>
  <c r="U804" i="34"/>
  <c r="A804" i="34"/>
  <c r="Z800" i="34"/>
  <c r="O800" i="34"/>
  <c r="W800" i="34"/>
  <c r="P800" i="34"/>
  <c r="Q800" i="34"/>
  <c r="U800" i="34"/>
  <c r="A800" i="34"/>
  <c r="P830" i="34"/>
  <c r="Q830" i="34"/>
  <c r="U830" i="34"/>
  <c r="Z830" i="34"/>
  <c r="O830" i="34"/>
  <c r="W830" i="34"/>
  <c r="A830" i="34"/>
  <c r="O803" i="34"/>
  <c r="W803" i="34"/>
  <c r="P803" i="34"/>
  <c r="Q803" i="34"/>
  <c r="U803" i="34"/>
  <c r="Z803" i="34"/>
  <c r="A803" i="34"/>
  <c r="O799" i="34"/>
  <c r="W799" i="34"/>
  <c r="P799" i="34"/>
  <c r="Q799" i="34"/>
  <c r="U799" i="34"/>
  <c r="Z799" i="34"/>
  <c r="A799" i="34"/>
  <c r="B758" i="34"/>
  <c r="B759" i="34"/>
  <c r="B760" i="34"/>
  <c r="B761" i="34"/>
  <c r="B762" i="34"/>
  <c r="B795" i="34"/>
  <c r="B796" i="34"/>
  <c r="B797" i="34"/>
  <c r="B798" i="34"/>
  <c r="B743" i="34"/>
  <c r="B744" i="34"/>
  <c r="B747" i="34"/>
  <c r="B748" i="34"/>
  <c r="B749" i="34"/>
  <c r="B754" i="34"/>
  <c r="B755" i="34"/>
  <c r="B756" i="34"/>
  <c r="B757" i="34"/>
  <c r="B742" i="34"/>
  <c r="B1066" i="34"/>
  <c r="B741" i="34"/>
  <c r="B767" i="34"/>
  <c r="B766" i="34"/>
  <c r="B453" i="34"/>
  <c r="B476" i="34"/>
  <c r="B475" i="34"/>
  <c r="B460" i="34"/>
  <c r="B459" i="34"/>
  <c r="B859" i="34"/>
  <c r="B844" i="34"/>
  <c r="B843" i="34"/>
  <c r="B818" i="34"/>
  <c r="B1065" i="34"/>
  <c r="B1027" i="34"/>
  <c r="B1060" i="34"/>
  <c r="B466" i="34"/>
  <c r="B680" i="34"/>
  <c r="B681" i="34"/>
  <c r="B750" i="34"/>
  <c r="B751" i="34"/>
  <c r="B752" i="34"/>
  <c r="B1013" i="34"/>
  <c r="B857" i="34"/>
  <c r="B858" i="34"/>
  <c r="B735" i="34"/>
  <c r="B736" i="34"/>
  <c r="B805" i="34"/>
  <c r="B806" i="34"/>
  <c r="B816" i="34"/>
  <c r="B817" i="34"/>
  <c r="B732" i="34"/>
  <c r="B705" i="34"/>
  <c r="B706" i="34"/>
  <c r="B701" i="34"/>
  <c r="B702" i="34"/>
  <c r="B694" i="34"/>
  <c r="B695" i="34"/>
  <c r="B696" i="34"/>
  <c r="B697" i="34"/>
  <c r="B692" i="34"/>
  <c r="B693" i="34"/>
  <c r="B1204" i="34"/>
  <c r="B669" i="34"/>
  <c r="B670" i="34"/>
  <c r="B671" i="34"/>
  <c r="B672" i="34"/>
  <c r="B1014" i="34"/>
  <c r="B1026" i="34"/>
  <c r="B1061" i="34"/>
  <c r="B1062" i="34"/>
  <c r="B1063" i="34"/>
  <c r="B1064" i="34"/>
  <c r="B447" i="34"/>
  <c r="B448" i="34"/>
  <c r="B733" i="34"/>
  <c r="B734" i="34"/>
  <c r="B738" i="34"/>
  <c r="B739" i="34"/>
  <c r="B729" i="34"/>
  <c r="B730" i="34"/>
  <c r="B731" i="34"/>
  <c r="O1062" i="34" l="1"/>
  <c r="W1062" i="34"/>
  <c r="P1062" i="34"/>
  <c r="Q1062" i="34"/>
  <c r="U1062" i="34"/>
  <c r="Z1062" i="34"/>
  <c r="A1062" i="34"/>
  <c r="P701" i="34"/>
  <c r="Q701" i="34"/>
  <c r="U701" i="34"/>
  <c r="Z701" i="34"/>
  <c r="O701" i="34"/>
  <c r="W701" i="34"/>
  <c r="A701" i="34"/>
  <c r="P729" i="34"/>
  <c r="Q729" i="34"/>
  <c r="U729" i="34"/>
  <c r="Z729" i="34"/>
  <c r="O729" i="34"/>
  <c r="W729" i="34"/>
  <c r="A729" i="34"/>
  <c r="P733" i="34"/>
  <c r="Q733" i="34"/>
  <c r="U733" i="34"/>
  <c r="Z733" i="34"/>
  <c r="O733" i="34"/>
  <c r="W733" i="34"/>
  <c r="A733" i="34"/>
  <c r="Z1063" i="34"/>
  <c r="O1063" i="34"/>
  <c r="W1063" i="34"/>
  <c r="P1063" i="34"/>
  <c r="Q1063" i="34"/>
  <c r="U1063" i="34"/>
  <c r="A1063" i="34"/>
  <c r="O1014" i="34"/>
  <c r="W1014" i="34"/>
  <c r="P1014" i="34"/>
  <c r="Q1014" i="34"/>
  <c r="U1014" i="34"/>
  <c r="Z1014" i="34"/>
  <c r="A1014" i="34"/>
  <c r="P669" i="34"/>
  <c r="Q669" i="34"/>
  <c r="U669" i="34"/>
  <c r="Z669" i="34"/>
  <c r="O669" i="34"/>
  <c r="W669" i="34"/>
  <c r="A669" i="34"/>
  <c r="P697" i="34"/>
  <c r="Q697" i="34"/>
  <c r="U697" i="34"/>
  <c r="Z697" i="34"/>
  <c r="O697" i="34"/>
  <c r="W697" i="34"/>
  <c r="A697" i="34"/>
  <c r="O702" i="34"/>
  <c r="W702" i="34"/>
  <c r="P702" i="34"/>
  <c r="Q702" i="34"/>
  <c r="U702" i="34"/>
  <c r="Z702" i="34"/>
  <c r="A702" i="34"/>
  <c r="Q732" i="34"/>
  <c r="U732" i="34"/>
  <c r="Z732" i="34"/>
  <c r="O732" i="34"/>
  <c r="W732" i="34"/>
  <c r="P732" i="34"/>
  <c r="A732" i="34"/>
  <c r="Q805" i="34"/>
  <c r="U805" i="34"/>
  <c r="Z805" i="34"/>
  <c r="O805" i="34"/>
  <c r="W805" i="34"/>
  <c r="P805" i="34"/>
  <c r="A805" i="34"/>
  <c r="Q857" i="34"/>
  <c r="U857" i="34"/>
  <c r="Z857" i="34"/>
  <c r="O857" i="34"/>
  <c r="W857" i="34"/>
  <c r="P857" i="34"/>
  <c r="A857" i="34"/>
  <c r="O750" i="34"/>
  <c r="W750" i="34"/>
  <c r="P750" i="34"/>
  <c r="Z750" i="34"/>
  <c r="Q750" i="34"/>
  <c r="U750" i="34"/>
  <c r="A750" i="34"/>
  <c r="Q1060" i="34"/>
  <c r="U1060" i="34"/>
  <c r="Z1060" i="34"/>
  <c r="O1060" i="34"/>
  <c r="W1060" i="34"/>
  <c r="P1060" i="34"/>
  <c r="A1060" i="34"/>
  <c r="O843" i="34"/>
  <c r="W843" i="34"/>
  <c r="P843" i="34"/>
  <c r="Q843" i="34"/>
  <c r="U843" i="34"/>
  <c r="Z843" i="34"/>
  <c r="A843" i="34"/>
  <c r="P460" i="34"/>
  <c r="Q460" i="34"/>
  <c r="U460" i="34"/>
  <c r="Z460" i="34"/>
  <c r="O460" i="34"/>
  <c r="W460" i="34"/>
  <c r="A460" i="34"/>
  <c r="P766" i="34"/>
  <c r="Q766" i="34"/>
  <c r="U766" i="34"/>
  <c r="Z766" i="34"/>
  <c r="O766" i="34"/>
  <c r="W766" i="34"/>
  <c r="A766" i="34"/>
  <c r="O742" i="34"/>
  <c r="W742" i="34"/>
  <c r="P742" i="34"/>
  <c r="Q742" i="34"/>
  <c r="U742" i="34"/>
  <c r="Z742" i="34"/>
  <c r="A742" i="34"/>
  <c r="P754" i="34"/>
  <c r="Q754" i="34"/>
  <c r="U754" i="34"/>
  <c r="Z754" i="34"/>
  <c r="O754" i="34"/>
  <c r="W754" i="34"/>
  <c r="A754" i="34"/>
  <c r="Q744" i="34"/>
  <c r="U744" i="34"/>
  <c r="Z744" i="34"/>
  <c r="O744" i="34"/>
  <c r="W744" i="34"/>
  <c r="P744" i="34"/>
  <c r="A744" i="34"/>
  <c r="Z796" i="34"/>
  <c r="O796" i="34"/>
  <c r="W796" i="34"/>
  <c r="P796" i="34"/>
  <c r="Q796" i="34"/>
  <c r="U796" i="34"/>
  <c r="A796" i="34"/>
  <c r="Z760" i="34"/>
  <c r="O760" i="34"/>
  <c r="W760" i="34"/>
  <c r="P760" i="34"/>
  <c r="Q760" i="34"/>
  <c r="U760" i="34"/>
  <c r="A760" i="34"/>
  <c r="Z739" i="34"/>
  <c r="O739" i="34"/>
  <c r="W739" i="34"/>
  <c r="P739" i="34"/>
  <c r="Q739" i="34"/>
  <c r="U739" i="34"/>
  <c r="A739" i="34"/>
  <c r="Z1204" i="34"/>
  <c r="O1204" i="34"/>
  <c r="W1204" i="34"/>
  <c r="P1204" i="34"/>
  <c r="Q1204" i="34"/>
  <c r="U1204" i="34"/>
  <c r="A1204" i="34"/>
  <c r="Q736" i="34"/>
  <c r="U736" i="34"/>
  <c r="Z736" i="34"/>
  <c r="O736" i="34"/>
  <c r="W736" i="34"/>
  <c r="P736" i="34"/>
  <c r="A736" i="34"/>
  <c r="P1013" i="34"/>
  <c r="Q1013" i="34"/>
  <c r="U1013" i="34"/>
  <c r="Z1013" i="34"/>
  <c r="O1013" i="34"/>
  <c r="W1013" i="34"/>
  <c r="A1013" i="34"/>
  <c r="P681" i="34"/>
  <c r="Q681" i="34"/>
  <c r="U681" i="34"/>
  <c r="Z681" i="34"/>
  <c r="O681" i="34"/>
  <c r="W681" i="34"/>
  <c r="A681" i="34"/>
  <c r="Z1027" i="34"/>
  <c r="O1027" i="34"/>
  <c r="W1027" i="34"/>
  <c r="P1027" i="34"/>
  <c r="Q1027" i="34"/>
  <c r="U1027" i="34"/>
  <c r="A1027" i="34"/>
  <c r="Z844" i="34"/>
  <c r="O844" i="34"/>
  <c r="W844" i="34"/>
  <c r="P844" i="34"/>
  <c r="Q844" i="34"/>
  <c r="U844" i="34"/>
  <c r="A844" i="34"/>
  <c r="O475" i="34"/>
  <c r="W475" i="34"/>
  <c r="P475" i="34"/>
  <c r="Q475" i="34"/>
  <c r="U475" i="34"/>
  <c r="Z475" i="34"/>
  <c r="A475" i="34"/>
  <c r="O767" i="34"/>
  <c r="W767" i="34"/>
  <c r="P767" i="34"/>
  <c r="Q767" i="34"/>
  <c r="U767" i="34"/>
  <c r="Z767" i="34"/>
  <c r="A767" i="34"/>
  <c r="Q757" i="34"/>
  <c r="U757" i="34"/>
  <c r="Z757" i="34"/>
  <c r="O757" i="34"/>
  <c r="W757" i="34"/>
  <c r="P757" i="34"/>
  <c r="A757" i="34"/>
  <c r="P749" i="34"/>
  <c r="Q749" i="34"/>
  <c r="U749" i="34"/>
  <c r="O749" i="34"/>
  <c r="W749" i="34"/>
  <c r="Z749" i="34"/>
  <c r="A749" i="34"/>
  <c r="Z743" i="34"/>
  <c r="O743" i="34"/>
  <c r="W743" i="34"/>
  <c r="P743" i="34"/>
  <c r="Q743" i="34"/>
  <c r="U743" i="34"/>
  <c r="A743" i="34"/>
  <c r="O795" i="34"/>
  <c r="W795" i="34"/>
  <c r="P795" i="34"/>
  <c r="Q795" i="34"/>
  <c r="U795" i="34"/>
  <c r="Z795" i="34"/>
  <c r="A795" i="34"/>
  <c r="O759" i="34"/>
  <c r="W759" i="34"/>
  <c r="P759" i="34"/>
  <c r="Q759" i="34"/>
  <c r="U759" i="34"/>
  <c r="Z759" i="34"/>
  <c r="A759" i="34"/>
  <c r="P448" i="34"/>
  <c r="Q448" i="34"/>
  <c r="U448" i="34"/>
  <c r="Z448" i="34"/>
  <c r="O448" i="34"/>
  <c r="W448" i="34"/>
  <c r="A448" i="34"/>
  <c r="Q696" i="34"/>
  <c r="U696" i="34"/>
  <c r="Z696" i="34"/>
  <c r="O696" i="34"/>
  <c r="W696" i="34"/>
  <c r="P696" i="34"/>
  <c r="A696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Q447" i="34"/>
  <c r="U447" i="34"/>
  <c r="Z447" i="34"/>
  <c r="O447" i="34"/>
  <c r="W447" i="34"/>
  <c r="P447" i="34"/>
  <c r="A447" i="34"/>
  <c r="P1061" i="34"/>
  <c r="Q1061" i="34"/>
  <c r="U1061" i="34"/>
  <c r="Z1061" i="34"/>
  <c r="O1061" i="34"/>
  <c r="W1061" i="34"/>
  <c r="A1061" i="34"/>
  <c r="Z671" i="34"/>
  <c r="O671" i="34"/>
  <c r="W671" i="34"/>
  <c r="P671" i="34"/>
  <c r="Q671" i="34"/>
  <c r="U671" i="34"/>
  <c r="A671" i="34"/>
  <c r="P693" i="34"/>
  <c r="Q693" i="34"/>
  <c r="U693" i="34"/>
  <c r="Z693" i="34"/>
  <c r="O693" i="34"/>
  <c r="W693" i="34"/>
  <c r="A693" i="34"/>
  <c r="Z695" i="34"/>
  <c r="O695" i="34"/>
  <c r="W695" i="34"/>
  <c r="P695" i="34"/>
  <c r="Q695" i="34"/>
  <c r="U695" i="34"/>
  <c r="A695" i="34"/>
  <c r="O706" i="34"/>
  <c r="W706" i="34"/>
  <c r="P706" i="34"/>
  <c r="Q706" i="34"/>
  <c r="U706" i="34"/>
  <c r="Z706" i="34"/>
  <c r="A706" i="34"/>
  <c r="Z816" i="34"/>
  <c r="O816" i="34"/>
  <c r="W816" i="34"/>
  <c r="P816" i="34"/>
  <c r="Q816" i="34"/>
  <c r="U816" i="34"/>
  <c r="A816" i="34"/>
  <c r="Z735" i="34"/>
  <c r="O735" i="34"/>
  <c r="W735" i="34"/>
  <c r="P735" i="34"/>
  <c r="Q735" i="34"/>
  <c r="U735" i="34"/>
  <c r="A735" i="34"/>
  <c r="Z752" i="34"/>
  <c r="P752" i="34"/>
  <c r="W752" i="34"/>
  <c r="O752" i="34"/>
  <c r="Q752" i="34"/>
  <c r="U752" i="34"/>
  <c r="A752" i="34"/>
  <c r="Q680" i="34"/>
  <c r="U680" i="34"/>
  <c r="Z680" i="34"/>
  <c r="O680" i="34"/>
  <c r="W680" i="34"/>
  <c r="P680" i="34"/>
  <c r="A680" i="34"/>
  <c r="P1065" i="34"/>
  <c r="Q1065" i="34"/>
  <c r="U1065" i="34"/>
  <c r="Z1065" i="34"/>
  <c r="O1065" i="34"/>
  <c r="W1065" i="34"/>
  <c r="A1065" i="34"/>
  <c r="O859" i="34"/>
  <c r="W859" i="34"/>
  <c r="P859" i="34"/>
  <c r="Q859" i="34"/>
  <c r="U859" i="34"/>
  <c r="Z859" i="34"/>
  <c r="A859" i="34"/>
  <c r="Z476" i="34"/>
  <c r="O476" i="34"/>
  <c r="W476" i="34"/>
  <c r="P476" i="34"/>
  <c r="Q476" i="34"/>
  <c r="U476" i="34"/>
  <c r="A476" i="34"/>
  <c r="P741" i="34"/>
  <c r="Q741" i="34"/>
  <c r="U741" i="34"/>
  <c r="Z741" i="34"/>
  <c r="O741" i="34"/>
  <c r="W741" i="34"/>
  <c r="A741" i="34"/>
  <c r="Z756" i="34"/>
  <c r="O756" i="34"/>
  <c r="W756" i="34"/>
  <c r="P756" i="34"/>
  <c r="Q756" i="34"/>
  <c r="U756" i="34"/>
  <c r="A756" i="34"/>
  <c r="Q748" i="34"/>
  <c r="U748" i="34"/>
  <c r="Z748" i="34"/>
  <c r="P748" i="34"/>
  <c r="O748" i="34"/>
  <c r="W748" i="34"/>
  <c r="A748" i="34"/>
  <c r="P798" i="34"/>
  <c r="Q798" i="34"/>
  <c r="U798" i="34"/>
  <c r="Z798" i="34"/>
  <c r="O798" i="34"/>
  <c r="W798" i="34"/>
  <c r="A798" i="34"/>
  <c r="P762" i="34"/>
  <c r="Q762" i="34"/>
  <c r="U762" i="34"/>
  <c r="Z762" i="34"/>
  <c r="O762" i="34"/>
  <c r="W762" i="34"/>
  <c r="A762" i="34"/>
  <c r="P758" i="34"/>
  <c r="Q758" i="34"/>
  <c r="U758" i="34"/>
  <c r="Z758" i="34"/>
  <c r="O758" i="34"/>
  <c r="W758" i="34"/>
  <c r="A758" i="34"/>
  <c r="Q672" i="34"/>
  <c r="U672" i="34"/>
  <c r="Z672" i="34"/>
  <c r="O672" i="34"/>
  <c r="W672" i="34"/>
  <c r="P672" i="34"/>
  <c r="A672" i="34"/>
  <c r="Q817" i="34"/>
  <c r="U817" i="34"/>
  <c r="Z817" i="34"/>
  <c r="O817" i="34"/>
  <c r="W817" i="34"/>
  <c r="P817" i="34"/>
  <c r="A817" i="34"/>
  <c r="O730" i="34"/>
  <c r="W730" i="34"/>
  <c r="P730" i="34"/>
  <c r="Q730" i="34"/>
  <c r="U730" i="34"/>
  <c r="Z730" i="34"/>
  <c r="A730" i="34"/>
  <c r="O734" i="34"/>
  <c r="W734" i="34"/>
  <c r="P734" i="34"/>
  <c r="Q734" i="34"/>
  <c r="U734" i="34"/>
  <c r="Z734" i="34"/>
  <c r="A734" i="34"/>
  <c r="Q1064" i="34"/>
  <c r="U1064" i="34"/>
  <c r="Z1064" i="34"/>
  <c r="O1064" i="34"/>
  <c r="W1064" i="34"/>
  <c r="P1064" i="34"/>
  <c r="A1064" i="34"/>
  <c r="O1026" i="34"/>
  <c r="W1026" i="34"/>
  <c r="P1026" i="34"/>
  <c r="Q1026" i="34"/>
  <c r="U1026" i="34"/>
  <c r="Z1026" i="34"/>
  <c r="A1026" i="34"/>
  <c r="O670" i="34"/>
  <c r="W670" i="34"/>
  <c r="P670" i="34"/>
  <c r="Q670" i="34"/>
  <c r="U670" i="34"/>
  <c r="Z670" i="34"/>
  <c r="A670" i="34"/>
  <c r="Q692" i="34"/>
  <c r="U692" i="34"/>
  <c r="Z692" i="34"/>
  <c r="O692" i="34"/>
  <c r="W692" i="34"/>
  <c r="P692" i="34"/>
  <c r="A692" i="34"/>
  <c r="O694" i="34"/>
  <c r="W694" i="34"/>
  <c r="P694" i="34"/>
  <c r="Q694" i="34"/>
  <c r="U694" i="34"/>
  <c r="Z694" i="34"/>
  <c r="A694" i="34"/>
  <c r="P705" i="34"/>
  <c r="Q705" i="34"/>
  <c r="U705" i="34"/>
  <c r="Z705" i="34"/>
  <c r="O705" i="34"/>
  <c r="W705" i="34"/>
  <c r="A705" i="34"/>
  <c r="P806" i="34"/>
  <c r="Q806" i="34"/>
  <c r="U806" i="34"/>
  <c r="Z806" i="34"/>
  <c r="O806" i="34"/>
  <c r="W806" i="34"/>
  <c r="A806" i="34"/>
  <c r="P858" i="34"/>
  <c r="Q858" i="34"/>
  <c r="U858" i="34"/>
  <c r="Z858" i="34"/>
  <c r="O858" i="34"/>
  <c r="W858" i="34"/>
  <c r="A858" i="34"/>
  <c r="Z751" i="34"/>
  <c r="O751" i="34"/>
  <c r="W751" i="34"/>
  <c r="Q751" i="34"/>
  <c r="U751" i="34"/>
  <c r="P751" i="34"/>
  <c r="A751" i="34"/>
  <c r="Z466" i="34"/>
  <c r="O466" i="34"/>
  <c r="W466" i="34"/>
  <c r="P466" i="34"/>
  <c r="Q466" i="34"/>
  <c r="U466" i="34"/>
  <c r="A466" i="34"/>
  <c r="P818" i="34"/>
  <c r="Q818" i="34"/>
  <c r="U818" i="34"/>
  <c r="Z818" i="34"/>
  <c r="O818" i="34"/>
  <c r="W818" i="34"/>
  <c r="A818" i="34"/>
  <c r="Q459" i="34"/>
  <c r="U459" i="34"/>
  <c r="Z459" i="34"/>
  <c r="O459" i="34"/>
  <c r="W459" i="34"/>
  <c r="P459" i="34"/>
  <c r="A459" i="34"/>
  <c r="Q453" i="34"/>
  <c r="U453" i="34"/>
  <c r="Z453" i="34"/>
  <c r="O453" i="34"/>
  <c r="W453" i="34"/>
  <c r="P453" i="34"/>
  <c r="A453" i="34"/>
  <c r="O1066" i="34"/>
  <c r="W1066" i="34"/>
  <c r="P1066" i="34"/>
  <c r="Q1066" i="34"/>
  <c r="U1066" i="34"/>
  <c r="Z1066" i="34"/>
  <c r="A1066" i="34"/>
  <c r="O755" i="34"/>
  <c r="W755" i="34"/>
  <c r="P755" i="34"/>
  <c r="Q755" i="34"/>
  <c r="U755" i="34"/>
  <c r="Z755" i="34"/>
  <c r="A755" i="34"/>
  <c r="Z747" i="34"/>
  <c r="O747" i="34"/>
  <c r="W747" i="34"/>
  <c r="Q747" i="34"/>
  <c r="U747" i="34"/>
  <c r="P747" i="34"/>
  <c r="A747" i="34"/>
  <c r="Q797" i="34"/>
  <c r="U797" i="34"/>
  <c r="Z797" i="34"/>
  <c r="O797" i="34"/>
  <c r="W797" i="34"/>
  <c r="P797" i="34"/>
  <c r="A797" i="34"/>
  <c r="Q761" i="34"/>
  <c r="U761" i="34"/>
  <c r="Z761" i="34"/>
  <c r="O761" i="34"/>
  <c r="W761" i="34"/>
  <c r="P761" i="34"/>
  <c r="A761" i="34"/>
  <c r="B2101" i="34"/>
  <c r="B2100" i="34"/>
  <c r="B2099" i="34"/>
  <c r="B2077" i="34"/>
  <c r="B2076" i="34"/>
  <c r="B1919" i="34"/>
  <c r="B456" i="34"/>
  <c r="B455" i="34"/>
  <c r="B462" i="34"/>
  <c r="B827" i="34"/>
  <c r="B794" i="34"/>
  <c r="B793" i="34"/>
  <c r="B779" i="34"/>
  <c r="B780" i="34"/>
  <c r="B703" i="34"/>
  <c r="Z703" i="34" l="1"/>
  <c r="O703" i="34"/>
  <c r="W703" i="34"/>
  <c r="P703" i="34"/>
  <c r="Q703" i="34"/>
  <c r="U703" i="34"/>
  <c r="A703" i="34"/>
  <c r="P456" i="34"/>
  <c r="Q456" i="34"/>
  <c r="U456" i="34"/>
  <c r="Z456" i="34"/>
  <c r="O456" i="34"/>
  <c r="W456" i="34"/>
  <c r="A456" i="34"/>
  <c r="Q2099" i="34"/>
  <c r="U2099" i="34"/>
  <c r="Z2099" i="34"/>
  <c r="O2099" i="34"/>
  <c r="W2099" i="34"/>
  <c r="P2099" i="34"/>
  <c r="A2099" i="34"/>
  <c r="O779" i="34"/>
  <c r="W779" i="34"/>
  <c r="P779" i="34"/>
  <c r="Q779" i="34"/>
  <c r="U779" i="34"/>
  <c r="Z779" i="34"/>
  <c r="A779" i="34"/>
  <c r="Z462" i="34"/>
  <c r="O462" i="34"/>
  <c r="W462" i="34"/>
  <c r="P462" i="34"/>
  <c r="Q462" i="34"/>
  <c r="U462" i="34"/>
  <c r="A462" i="34"/>
  <c r="P2076" i="34"/>
  <c r="Q2076" i="34"/>
  <c r="U2076" i="34"/>
  <c r="Z2076" i="34"/>
  <c r="O2076" i="34"/>
  <c r="W2076" i="34"/>
  <c r="A2076" i="34"/>
  <c r="O2101" i="34"/>
  <c r="W2101" i="34"/>
  <c r="P2101" i="34"/>
  <c r="Q2101" i="34"/>
  <c r="U2101" i="34"/>
  <c r="Z2101" i="34"/>
  <c r="A2101" i="34"/>
  <c r="Q793" i="34"/>
  <c r="U793" i="34"/>
  <c r="Z793" i="34"/>
  <c r="O793" i="34"/>
  <c r="W793" i="34"/>
  <c r="P793" i="34"/>
  <c r="A793" i="34"/>
  <c r="Q455" i="34"/>
  <c r="U455" i="34"/>
  <c r="Z455" i="34"/>
  <c r="O455" i="34"/>
  <c r="W455" i="34"/>
  <c r="P455" i="34"/>
  <c r="A455" i="34"/>
  <c r="O2077" i="34"/>
  <c r="W2077" i="34"/>
  <c r="P2077" i="34"/>
  <c r="Q2077" i="34"/>
  <c r="U2077" i="34"/>
  <c r="Z2077" i="34"/>
  <c r="A2077" i="34"/>
  <c r="P794" i="34"/>
  <c r="Q794" i="34"/>
  <c r="U794" i="34"/>
  <c r="Z794" i="34"/>
  <c r="O794" i="34"/>
  <c r="W794" i="34"/>
  <c r="A794" i="34"/>
  <c r="Z780" i="34"/>
  <c r="O780" i="34"/>
  <c r="W780" i="34"/>
  <c r="P780" i="34"/>
  <c r="Q780" i="34"/>
  <c r="U780" i="34"/>
  <c r="A780" i="34"/>
  <c r="O827" i="34"/>
  <c r="W827" i="34"/>
  <c r="P827" i="34"/>
  <c r="Q827" i="34"/>
  <c r="U827" i="34"/>
  <c r="Z827" i="34"/>
  <c r="A827" i="34"/>
  <c r="Q1919" i="34"/>
  <c r="U1919" i="34"/>
  <c r="Z1919" i="34"/>
  <c r="O1919" i="34"/>
  <c r="W1919" i="34"/>
  <c r="P1919" i="34"/>
  <c r="A1919" i="34"/>
  <c r="P2100" i="34"/>
  <c r="Q2100" i="34"/>
  <c r="U2100" i="34"/>
  <c r="Z2100" i="34"/>
  <c r="O2100" i="34"/>
  <c r="W2100" i="34"/>
  <c r="A2100" i="34"/>
  <c r="A14" i="71"/>
  <c r="E37" i="71" s="1"/>
  <c r="A19" i="71"/>
  <c r="A20" i="71"/>
  <c r="A17" i="71"/>
  <c r="B828" i="34"/>
  <c r="A18" i="71"/>
  <c r="B2119" i="34"/>
  <c r="A16" i="71"/>
  <c r="A15" i="71"/>
  <c r="T10" i="34"/>
  <c r="Q2119" i="34" l="1"/>
  <c r="U2119" i="34"/>
  <c r="Z2119" i="34"/>
  <c r="O2119" i="34"/>
  <c r="W2119" i="34"/>
  <c r="P2119" i="34"/>
  <c r="A2119" i="34"/>
  <c r="Z828" i="34"/>
  <c r="O828" i="34"/>
  <c r="W828" i="34"/>
  <c r="P828" i="34"/>
  <c r="Q828" i="34"/>
  <c r="U828" i="34"/>
  <c r="A828" i="34"/>
  <c r="A36" i="71"/>
  <c r="H2" i="71"/>
  <c r="R10" i="34"/>
  <c r="E6" i="43" l="1"/>
  <c r="O8" i="43"/>
  <c r="N8" i="43"/>
  <c r="B737" i="34" l="1"/>
  <c r="B869" i="34"/>
  <c r="B1972" i="34"/>
  <c r="B2025" i="34"/>
  <c r="B2074" i="34"/>
  <c r="B2084" i="34"/>
  <c r="B2098" i="34"/>
  <c r="B2118" i="34"/>
  <c r="B2186" i="34"/>
  <c r="B1202" i="34"/>
  <c r="Z2118" i="34" l="1"/>
  <c r="O2118" i="34"/>
  <c r="W2118" i="34"/>
  <c r="P2118" i="34"/>
  <c r="Q2118" i="34"/>
  <c r="U2118" i="34"/>
  <c r="A2118" i="34"/>
  <c r="O2025" i="34"/>
  <c r="W2025" i="34"/>
  <c r="P2025" i="34"/>
  <c r="Q2025" i="34"/>
  <c r="U2025" i="34"/>
  <c r="Z2025" i="34"/>
  <c r="A2025" i="34"/>
  <c r="Z2098" i="34"/>
  <c r="O2098" i="34"/>
  <c r="W2098" i="34"/>
  <c r="P2098" i="34"/>
  <c r="Q2098" i="34"/>
  <c r="U2098" i="34"/>
  <c r="A2098" i="34"/>
  <c r="P1972" i="34"/>
  <c r="Q1972" i="34"/>
  <c r="U1972" i="34"/>
  <c r="Z1972" i="34"/>
  <c r="O1972" i="34"/>
  <c r="W1972" i="34"/>
  <c r="A1972" i="34"/>
  <c r="P1202" i="34"/>
  <c r="Q1202" i="34"/>
  <c r="U1202" i="34"/>
  <c r="Z1202" i="34"/>
  <c r="O1202" i="34"/>
  <c r="W1202" i="34"/>
  <c r="A1202" i="34"/>
  <c r="P2084" i="34"/>
  <c r="Q2084" i="34"/>
  <c r="U2084" i="34"/>
  <c r="Z2084" i="34"/>
  <c r="O2084" i="34"/>
  <c r="W2084" i="34"/>
  <c r="A2084" i="34"/>
  <c r="Q869" i="34"/>
  <c r="U869" i="34"/>
  <c r="Z869" i="34"/>
  <c r="O869" i="34"/>
  <c r="W869" i="34"/>
  <c r="P869" i="34"/>
  <c r="A869" i="34"/>
  <c r="Z2186" i="34"/>
  <c r="O2186" i="34"/>
  <c r="W2186" i="34"/>
  <c r="P2186" i="34"/>
  <c r="Q2186" i="34"/>
  <c r="U2186" i="34"/>
  <c r="A2186" i="34"/>
  <c r="Z2074" i="34"/>
  <c r="O2074" i="34"/>
  <c r="W2074" i="34"/>
  <c r="P2074" i="34"/>
  <c r="Q2074" i="34"/>
  <c r="U2074" i="34"/>
  <c r="A2074" i="34"/>
  <c r="P737" i="34"/>
  <c r="Q737" i="34"/>
  <c r="U737" i="34"/>
  <c r="Z737" i="34"/>
  <c r="O737" i="34"/>
  <c r="W737" i="34"/>
  <c r="A73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740" i="34"/>
  <c r="Q740" i="34" l="1"/>
  <c r="U740" i="34"/>
  <c r="Z740" i="34"/>
  <c r="O740" i="34"/>
  <c r="W740" i="34"/>
  <c r="P740" i="34"/>
  <c r="A74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550" i="34" l="1"/>
  <c r="B4551" i="34"/>
  <c r="B4552" i="34"/>
  <c r="B4553" i="34"/>
  <c r="B4554" i="34"/>
  <c r="B4555" i="34"/>
  <c r="Z4553" i="34" l="1"/>
  <c r="O4553" i="34"/>
  <c r="W4553" i="34"/>
  <c r="P4553" i="34"/>
  <c r="Q4553" i="34"/>
  <c r="U4553" i="34"/>
  <c r="A4553" i="34"/>
  <c r="O4552" i="34"/>
  <c r="W4552" i="34"/>
  <c r="P4552" i="34"/>
  <c r="Q4552" i="34"/>
  <c r="U4552" i="34"/>
  <c r="Z4552" i="34"/>
  <c r="A4552" i="34"/>
  <c r="P4555" i="34"/>
  <c r="Q4555" i="34"/>
  <c r="U4555" i="34"/>
  <c r="Z4555" i="34"/>
  <c r="O4555" i="34"/>
  <c r="W4555" i="34"/>
  <c r="A4555" i="34"/>
  <c r="P4551" i="34"/>
  <c r="Q4551" i="34"/>
  <c r="U4551" i="34"/>
  <c r="Z4551" i="34"/>
  <c r="O4551" i="34"/>
  <c r="W4551" i="34"/>
  <c r="A4551" i="34"/>
  <c r="Q4554" i="34"/>
  <c r="U4554" i="34"/>
  <c r="Z4554" i="34"/>
  <c r="O4554" i="34"/>
  <c r="W4554" i="34"/>
  <c r="P4554" i="34"/>
  <c r="A4554" i="34"/>
  <c r="Q4550" i="34"/>
  <c r="U4550" i="34"/>
  <c r="Z4550" i="34"/>
  <c r="O4550" i="34"/>
  <c r="W4550" i="34"/>
  <c r="P4550" i="34"/>
  <c r="A4550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84" i="34" s="1"/>
  <c r="V1479" i="34" l="1"/>
  <c r="V1481" i="34"/>
  <c r="V1478" i="34"/>
  <c r="V1480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26" i="34"/>
  <c r="V440" i="34"/>
  <c r="V434" i="34"/>
  <c r="V420" i="34"/>
  <c r="V442" i="34"/>
  <c r="V464" i="34"/>
  <c r="V436" i="34"/>
  <c r="V418" i="34"/>
  <c r="V466" i="34"/>
  <c r="V452" i="34"/>
  <c r="V478" i="34"/>
  <c r="V438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25" i="34"/>
  <c r="V439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21" i="34"/>
  <c r="V431" i="34"/>
  <c r="V432" i="34"/>
  <c r="V429" i="34"/>
  <c r="V463" i="34"/>
  <c r="V446" i="34"/>
  <c r="V423" i="34"/>
  <c r="V451" i="34"/>
  <c r="V470" i="34"/>
  <c r="V427" i="34"/>
  <c r="V468" i="34"/>
  <c r="V492" i="34"/>
  <c r="V518" i="34"/>
  <c r="V476" i="34"/>
  <c r="V462" i="34"/>
  <c r="V472" i="34"/>
  <c r="V474" i="34"/>
  <c r="V510" i="34"/>
  <c r="V508" i="34"/>
  <c r="V496" i="34"/>
  <c r="V512" i="34"/>
  <c r="V498" i="34"/>
  <c r="V522" i="34"/>
  <c r="V490" i="34"/>
  <c r="V516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412" i="34"/>
  <c r="V441" i="34"/>
  <c r="V480" i="34"/>
  <c r="V445" i="34"/>
  <c r="V465" i="34"/>
  <c r="V486" i="34"/>
  <c r="V469" i="34"/>
  <c r="V467" i="34"/>
  <c r="V491" i="34"/>
  <c r="V517" i="34"/>
  <c r="V475" i="34"/>
  <c r="V461" i="34"/>
  <c r="V471" i="34"/>
  <c r="V473" i="34"/>
  <c r="V509" i="34"/>
  <c r="V507" i="34"/>
  <c r="V495" i="34"/>
  <c r="V511" i="34"/>
  <c r="V497" i="34"/>
  <c r="V521" i="34"/>
  <c r="V489" i="34"/>
  <c r="V515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416" i="34"/>
  <c r="V419" i="34"/>
  <c r="V444" i="34"/>
  <c r="V479" i="34"/>
  <c r="V417" i="34"/>
  <c r="V448" i="34"/>
  <c r="V485" i="34"/>
  <c r="V437" i="34"/>
  <c r="V450" i="34"/>
  <c r="V482" i="34"/>
  <c r="V506" i="34"/>
  <c r="V460" i="34"/>
  <c r="V454" i="34"/>
  <c r="V456" i="34"/>
  <c r="V458" i="34"/>
  <c r="V484" i="34"/>
  <c r="V502" i="34"/>
  <c r="V494" i="34"/>
  <c r="V500" i="34"/>
  <c r="V488" i="34"/>
  <c r="V514" i="34"/>
  <c r="V520" i="34"/>
  <c r="V504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422" i="34"/>
  <c r="V433" i="34"/>
  <c r="V430" i="34"/>
  <c r="V443" i="34"/>
  <c r="V435" i="34"/>
  <c r="V424" i="34"/>
  <c r="V447" i="34"/>
  <c r="V477" i="34"/>
  <c r="V428" i="34"/>
  <c r="V449" i="34"/>
  <c r="V481" i="34"/>
  <c r="V505" i="34"/>
  <c r="V459" i="34"/>
  <c r="V453" i="34"/>
  <c r="V455" i="34"/>
  <c r="V457" i="34"/>
  <c r="V483" i="34"/>
  <c r="V501" i="34"/>
  <c r="V493" i="34"/>
  <c r="V499" i="34"/>
  <c r="V487" i="34"/>
  <c r="V513" i="34"/>
  <c r="V519" i="34"/>
  <c r="V503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6" i="34"/>
  <c r="V765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5" i="34"/>
  <c r="V1429" i="34"/>
  <c r="V1443" i="34"/>
  <c r="V1449" i="34"/>
  <c r="V1441" i="34"/>
  <c r="V1453" i="34"/>
  <c r="V1457" i="34"/>
  <c r="V1461" i="34"/>
  <c r="V1465" i="34"/>
  <c r="V1469" i="34"/>
  <c r="V1473" i="34"/>
  <c r="V1477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1433" i="34"/>
  <c r="V1438" i="34"/>
  <c r="V1448" i="34"/>
  <c r="V1452" i="34"/>
  <c r="V1557" i="34"/>
  <c r="V1456" i="34"/>
  <c r="V1460" i="34"/>
  <c r="V1464" i="34"/>
  <c r="V1468" i="34"/>
  <c r="V1472" i="34"/>
  <c r="V1476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1437" i="34"/>
  <c r="V1447" i="34"/>
  <c r="V1451" i="34"/>
  <c r="V1556" i="34"/>
  <c r="V1455" i="34"/>
  <c r="V1459" i="34"/>
  <c r="V1463" i="34"/>
  <c r="V1467" i="34"/>
  <c r="V1471" i="34"/>
  <c r="V1475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1425" i="34"/>
  <c r="V1444" i="34"/>
  <c r="V1450" i="34"/>
  <c r="V1442" i="34"/>
  <c r="V1454" i="34"/>
  <c r="V1458" i="34"/>
  <c r="V1462" i="34"/>
  <c r="V1466" i="34"/>
  <c r="V1470" i="34"/>
  <c r="V1474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0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119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121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06" i="34"/>
  <c r="V2813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2810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2815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2802" i="34"/>
  <c r="V2814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59" i="34"/>
  <c r="V4171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147" i="34"/>
  <c r="V416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151" i="34"/>
  <c r="V4167" i="34"/>
  <c r="V4173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155" i="34"/>
  <c r="V4169" i="34"/>
  <c r="V4172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565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E52" i="70" l="1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51" i="70" s="1"/>
  <c r="H791" i="55" a="1"/>
  <c r="H791" i="55" s="1"/>
  <c r="F52" i="70" a="1"/>
  <c r="F52" i="70" s="1"/>
  <c r="H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L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49" i="70" l="1"/>
  <c r="L678" i="55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489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7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14" s="1"/>
  <c r="J30" i="71"/>
  <c r="I20" i="47"/>
  <c r="H20" i="47"/>
  <c r="H21" i="47" l="1"/>
  <c r="I21" i="47"/>
  <c r="I30" i="14"/>
  <c r="I31" i="14" s="1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4" i="70" l="1"/>
  <c r="F55" i="70" s="1"/>
  <c r="E54" i="70"/>
  <c r="E55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H52" i="15" l="1"/>
  <c r="G52" i="15"/>
  <c r="G54" i="70"/>
  <c r="H54" i="70"/>
  <c r="H54" i="15" l="1"/>
</calcChain>
</file>

<file path=xl/sharedStrings.xml><?xml version="1.0" encoding="utf-8"?>
<sst xmlns="http://schemas.openxmlformats.org/spreadsheetml/2006/main" count="26646" uniqueCount="1805">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</sst>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406</v>
      </c>
      <c r="E6" s="614"/>
      <c r="F6" s="614"/>
      <c r="G6" s="614"/>
      <c r="H6" s="614"/>
    </row>
    <row r="7" spans="1:16" ht="6.75" customHeight="1"/>
    <row r="8" spans="1:16" ht="21.75" customHeight="1">
      <c r="A8" s="929" t="s">
        <v>402</v>
      </c>
      <c r="B8" s="929" t="s">
        <v>335</v>
      </c>
      <c r="C8" s="925" t="s">
        <v>37</v>
      </c>
      <c r="D8" s="926"/>
      <c r="E8" s="925" t="s">
        <v>38</v>
      </c>
      <c r="F8" s="926"/>
      <c r="G8" s="925" t="s">
        <v>336</v>
      </c>
      <c r="H8" s="926"/>
    </row>
    <row r="9" spans="1:16" ht="21.75" customHeight="1">
      <c r="A9" s="930"/>
      <c r="B9" s="930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3370826338</v>
      </c>
      <c r="F10" s="619">
        <f t="array" ref="F10">SUM(IF(A10=KHC,TH))</f>
        <v>3289442042</v>
      </c>
      <c r="G10" s="620">
        <f>MAX(C10+E10-D10-F10,0)</f>
        <v>2433715567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3370826338</v>
      </c>
      <c r="F11" s="623">
        <f t="shared" si="0"/>
        <v>3289442042</v>
      </c>
      <c r="G11" s="623">
        <f t="shared" si="0"/>
        <v>2433715567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6608398127</v>
      </c>
      <c r="F12" s="619">
        <f t="array" ref="F12">SUM(IF(A12=KHC,TH))</f>
        <v>6602483726</v>
      </c>
      <c r="G12" s="620">
        <f>MAX(C12+E12-D12-F12,0)</f>
        <v>7002125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6608398127</v>
      </c>
      <c r="F13" s="623">
        <f t="shared" si="1"/>
        <v>6602483726</v>
      </c>
      <c r="G13" s="623">
        <f t="shared" si="1"/>
        <v>7002125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4738783744.8999996</v>
      </c>
      <c r="F14" s="624">
        <f t="array" ref="F14">SUM(IF(A14=KHC,TH))</f>
        <v>3515077488</v>
      </c>
      <c r="G14" s="623">
        <f>MAX(C14+E14-D14-F14,0)</f>
        <v>1763675675.8999996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435948896</v>
      </c>
      <c r="F15" s="619">
        <f t="array" ref="F15">SUM(IF(A15=KHC,TH))</f>
        <v>437941518.89999998</v>
      </c>
      <c r="G15" s="620">
        <f>MAX(C15+E15-D15-F15,0)</f>
        <v>1175764.1000000238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435948896</v>
      </c>
      <c r="F16" s="623">
        <f t="shared" si="2"/>
        <v>437941518.89999998</v>
      </c>
      <c r="G16" s="623">
        <f t="shared" si="2"/>
        <v>1175764.1000000238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844</v>
      </c>
      <c r="B20" s="622" t="s">
        <v>845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3303894627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2216730175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437941518.89999998</v>
      </c>
      <c r="F22" s="619">
        <f t="array" ref="F22">SUM(IF(A22=KHC,TH))</f>
        <v>437941518.89999998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440850650.89999998</v>
      </c>
      <c r="F27" s="623">
        <f t="shared" si="8"/>
        <v>439441518.89999998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1079</v>
      </c>
      <c r="B30" s="618" t="s">
        <v>1080</v>
      </c>
      <c r="C30" s="619"/>
      <c r="D30" s="619"/>
      <c r="E30" s="619">
        <f t="array" ref="E30">SUM(IF(A30=KHN,TH))</f>
        <v>7349500</v>
      </c>
      <c r="F30" s="619">
        <f t="array" ref="F30">SUM(IF(A30=KHC,TH))</f>
        <v>18862149</v>
      </c>
      <c r="G30" s="619">
        <f t="shared" si="9"/>
        <v>0</v>
      </c>
      <c r="H30" s="619">
        <f t="shared" si="10"/>
        <v>11512649</v>
      </c>
    </row>
    <row r="31" spans="1:8" s="161" customFormat="1" ht="17.25" customHeight="1">
      <c r="A31" s="618" t="s">
        <v>1078</v>
      </c>
      <c r="B31" s="618" t="s">
        <v>1081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1082</v>
      </c>
      <c r="B32" s="618" t="s">
        <v>1083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8292000</v>
      </c>
      <c r="F34" s="623">
        <f t="shared" si="11"/>
        <v>23574649</v>
      </c>
      <c r="G34" s="623">
        <f t="shared" si="11"/>
        <v>0</v>
      </c>
      <c r="H34" s="623">
        <f t="shared" si="11"/>
        <v>15282649</v>
      </c>
      <c r="J34" s="161">
        <f>SUM(H30:H32)</f>
        <v>15282649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SUM(IF(A38=TH!$L$10:$L$4555,TH!$K$10:$K$4555))</f>
        <v>0</v>
      </c>
      <c r="F38" s="619">
        <f t="array" ref="F38">SUM(IF(A38=TH!$M$10:$M$4555,TH!$K$10:$K$4555))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610</v>
      </c>
      <c r="B40" s="618" t="s">
        <v>611</v>
      </c>
      <c r="C40" s="620"/>
      <c r="D40" s="620"/>
      <c r="E40" s="620">
        <f t="array" ref="E40">SUM(IF(A40=KHN,TH))</f>
        <v>71930000</v>
      </c>
      <c r="F40" s="620">
        <f t="array" ref="F40">SUM(IF(A40=KHC,TH))</f>
        <v>71930000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612</v>
      </c>
      <c r="C41" s="619"/>
      <c r="D41" s="619"/>
      <c r="E41" s="619">
        <f t="array" ref="E41">SUM(IF(A41=KHN,TH))</f>
        <v>4307485226</v>
      </c>
      <c r="F41" s="619">
        <f t="array" ref="F41">SUM(IF(A41=KHC,TH))</f>
        <v>4307485226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4379415226</v>
      </c>
      <c r="F42" s="623">
        <f t="shared" si="13"/>
        <v>4379415226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133842224</v>
      </c>
      <c r="F47" s="624">
        <f t="array" ref="F47">SUM(IF(A47=KHC,TH))</f>
        <v>133842224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4390274347</v>
      </c>
      <c r="F51" s="629">
        <f t="array" ref="F51">SUM(IF(A51=TH!$M$10:$M$4555,TH!$K$10:$K$4555))</f>
        <v>4379427203</v>
      </c>
      <c r="G51" s="623"/>
      <c r="H51" s="623"/>
      <c r="I51" s="161">
        <f t="shared" si="14"/>
        <v>10847144</v>
      </c>
    </row>
    <row r="52" spans="1:9" s="161" customFormat="1" ht="17.25" customHeight="1">
      <c r="A52" s="927" t="s">
        <v>39</v>
      </c>
      <c r="B52" s="928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40071857593.800003</v>
      </c>
      <c r="F52" s="630">
        <f t="shared" si="15"/>
        <v>40071857593.800003</v>
      </c>
      <c r="G52" s="630">
        <f t="shared" si="15"/>
        <v>4731717270</v>
      </c>
      <c r="H52" s="630">
        <f t="shared" si="15"/>
        <v>4742564414</v>
      </c>
    </row>
    <row r="53" spans="1:9">
      <c r="E53" s="631"/>
      <c r="F53" s="632"/>
    </row>
    <row r="54" spans="1:9">
      <c r="E54" s="632"/>
      <c r="H54" s="632">
        <f>G52-H52</f>
        <v>-10847144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565"/>
  <sheetViews>
    <sheetView topLeftCell="B7" zoomScaleNormal="100" workbookViewId="0">
      <pane ySplit="3" topLeftCell="A293" activePane="bottomLeft" state="frozen"/>
      <selection activeCell="A7" sqref="A7"/>
      <selection pane="bottomLeft" activeCell="K33" sqref="K33:K273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7" customWidth="1"/>
    <col min="8" max="8" width="34.85546875" style="775" customWidth="1"/>
    <col min="9" max="9" width="7.85546875" style="775" customWidth="1"/>
    <col min="10" max="10" width="8.85546875" style="775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409</v>
      </c>
      <c r="B1" s="31"/>
      <c r="C1" s="31"/>
      <c r="D1" s="32"/>
      <c r="E1" s="32"/>
      <c r="F1" s="33"/>
      <c r="G1" s="82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408</v>
      </c>
      <c r="B2" s="31"/>
      <c r="C2" s="31"/>
      <c r="D2" s="32"/>
      <c r="E2" s="32"/>
      <c r="F2" s="32"/>
      <c r="G2" s="82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6" t="s">
        <v>117</v>
      </c>
      <c r="B7" s="938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48" t="s">
        <v>44</v>
      </c>
      <c r="I7" s="953" t="s">
        <v>250</v>
      </c>
      <c r="J7" s="954"/>
      <c r="K7" s="934" t="s">
        <v>157</v>
      </c>
      <c r="L7" s="937" t="s">
        <v>94</v>
      </c>
      <c r="M7" s="937"/>
      <c r="N7" s="951" t="s">
        <v>389</v>
      </c>
      <c r="O7" s="940" t="s">
        <v>47</v>
      </c>
      <c r="P7" s="941"/>
      <c r="Q7" s="942"/>
      <c r="R7" s="940" t="s">
        <v>51</v>
      </c>
      <c r="S7" s="941"/>
      <c r="T7" s="942"/>
      <c r="U7" s="951" t="s">
        <v>388</v>
      </c>
      <c r="V7" s="949" t="str">
        <f>CTTK!$E$7</f>
        <v>642</v>
      </c>
      <c r="W7" s="931" t="s">
        <v>159</v>
      </c>
      <c r="X7" s="931"/>
      <c r="Y7" s="931"/>
      <c r="Z7" s="931" t="s">
        <v>334</v>
      </c>
      <c r="AA7" s="783"/>
    </row>
    <row r="8" spans="1:27" ht="24.75" customHeight="1">
      <c r="A8" s="947"/>
      <c r="B8" s="939"/>
      <c r="C8" s="934"/>
      <c r="D8" s="813" t="s">
        <v>15</v>
      </c>
      <c r="E8" s="812" t="s">
        <v>32</v>
      </c>
      <c r="F8" s="934"/>
      <c r="G8" s="939"/>
      <c r="H8" s="948"/>
      <c r="I8" s="815" t="s">
        <v>191</v>
      </c>
      <c r="J8" s="815" t="s">
        <v>192</v>
      </c>
      <c r="K8" s="934"/>
      <c r="L8" s="814" t="s">
        <v>22</v>
      </c>
      <c r="M8" s="814" t="s">
        <v>23</v>
      </c>
      <c r="N8" s="952"/>
      <c r="O8" s="943"/>
      <c r="P8" s="944"/>
      <c r="Q8" s="945"/>
      <c r="R8" s="943"/>
      <c r="S8" s="944"/>
      <c r="T8" s="945"/>
      <c r="U8" s="952"/>
      <c r="V8" s="950"/>
      <c r="W8" s="931"/>
      <c r="X8" s="931"/>
      <c r="Y8" s="931"/>
      <c r="Z8" s="931"/>
      <c r="AA8" s="78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4"/>
    </row>
    <row r="10" spans="1:27" s="669" customFormat="1" ht="15.75" hidden="1" customHeight="1">
      <c r="A10" s="818" t="str">
        <f>IF(B10&lt;&gt;"",IF(AND(B10&gt;=_TM1,B10&lt;=_TM2,OR(TH!L10="1111",TH!M10="1111")),TH!D10,""),"")</f>
        <v/>
      </c>
      <c r="B10" s="668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2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5"/>
    </row>
    <row r="11" spans="1:27" s="669" customFormat="1" ht="15.75" hidden="1" customHeight="1">
      <c r="A11" s="818" t="str">
        <f>IF(B11&lt;&gt;"",IF(AND(B11&gt;=_TM1,B11&lt;=_TM2,OR(TH!L11="1111",TH!M11="1111")),TH!D11,""),"")</f>
        <v/>
      </c>
      <c r="B11" s="668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2"/>
      <c r="H11" s="50"/>
      <c r="I11" s="246"/>
      <c r="J11" s="246"/>
      <c r="K11" s="51">
        <f>SUMIF(KHC,L11,TH)</f>
        <v>437941518.89999998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5"/>
    </row>
    <row r="12" spans="1:27" s="669" customFormat="1" ht="15.75" hidden="1" customHeight="1">
      <c r="A12" s="818" t="str">
        <f>IF(B12&lt;&gt;"",IF(AND(B12&gt;=_TM1,B12&lt;=_TM2,OR(TH!L12="1111",TH!M12="1111")),TH!D12,""),"")</f>
        <v/>
      </c>
      <c r="B12" s="668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2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5"/>
    </row>
    <row r="13" spans="1:27" s="669" customFormat="1" ht="15.75" hidden="1" customHeight="1">
      <c r="A13" s="818" t="str">
        <f>IF(B13&lt;&gt;"",IF(AND(B13&gt;=_TM1,B13&lt;=_TM2,OR(TH!L13="1111",TH!M13="1111")),TH!D13,""),"")</f>
        <v/>
      </c>
      <c r="B13" s="668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2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5"/>
    </row>
    <row r="14" spans="1:27" s="669" customFormat="1" ht="15.75" hidden="1" customHeight="1">
      <c r="A14" s="818" t="str">
        <f>IF(B14&lt;&gt;"",IF(AND(B14&gt;=_TM1,B14&lt;=_TM2,OR(TH!L14="1111",TH!M14="1111")),TH!D14,""),"")</f>
        <v/>
      </c>
      <c r="B14" s="668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22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5"/>
    </row>
    <row r="15" spans="1:27" s="669" customFormat="1" ht="15.75" hidden="1" customHeight="1">
      <c r="A15" s="818" t="str">
        <f>IF(B15&lt;&gt;"",IF(AND(B15&gt;=_TM1,B15&lt;=_TM2,OR(TH!L15="1111",TH!M15="1111")),TH!D15,""),"")</f>
        <v/>
      </c>
      <c r="B15" s="668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2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5"/>
    </row>
    <row r="16" spans="1:27" s="669" customFormat="1" ht="15.75" hidden="1" customHeight="1">
      <c r="A16" s="818" t="str">
        <f>IF(B16&lt;&gt;"",IF(AND(B16&gt;=_TM1,B16&lt;=_TM2,OR(TH!L16="1111",TH!M16="1111")),TH!D16,""),"")</f>
        <v/>
      </c>
      <c r="B16" s="668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2"/>
      <c r="H16" s="50"/>
      <c r="I16" s="246"/>
      <c r="J16" s="246"/>
      <c r="K16" s="51">
        <f>SUMIF(KHN,M16,TH)</f>
        <v>133842224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5"/>
    </row>
    <row r="17" spans="1:27" s="669" customFormat="1" ht="15.75" hidden="1" customHeight="1">
      <c r="A17" s="818" t="str">
        <f>IF(B17&lt;&gt;"",IF(AND(B17&gt;=_TM1,B17&lt;=_TM2,OR(TH!L17="1111",TH!M17="1111")),TH!D17,""),"")</f>
        <v/>
      </c>
      <c r="B17" s="668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2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5"/>
    </row>
    <row r="18" spans="1:27" s="669" customFormat="1" ht="15.75" hidden="1" customHeight="1">
      <c r="A18" s="818" t="str">
        <f>IF(B18&lt;&gt;"",IF(AND(B18&gt;=_TM1,B18&lt;=_TM2,OR(TH!L18="1111",TH!M18="1111")),TH!D18,""),"")</f>
        <v/>
      </c>
      <c r="B18" s="668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639</v>
      </c>
      <c r="G18" s="822"/>
      <c r="H18" s="50"/>
      <c r="I18" s="246"/>
      <c r="J18" s="246"/>
      <c r="K18" s="51">
        <f>SUMIF(KHC,L18,TH)</f>
        <v>71930000</v>
      </c>
      <c r="L18" s="52" t="s">
        <v>610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5"/>
    </row>
    <row r="19" spans="1:27" s="669" customFormat="1" ht="15.75" hidden="1" customHeight="1">
      <c r="A19" s="818" t="str">
        <f>IF(B19&lt;&gt;"",IF(AND(B19&gt;=_TM1,B19&lt;=_TM2,OR(TH!L19="1111",TH!M19="1111")),TH!D19,""),"")</f>
        <v/>
      </c>
      <c r="B19" s="668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640</v>
      </c>
      <c r="G19" s="822"/>
      <c r="H19" s="50"/>
      <c r="I19" s="246"/>
      <c r="J19" s="246"/>
      <c r="K19" s="51">
        <f>SUMIF(KHC,L19,TH)</f>
        <v>4307485226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5"/>
    </row>
    <row r="20" spans="1:27" s="669" customFormat="1" ht="15.75" hidden="1" customHeight="1">
      <c r="A20" s="818" t="str">
        <f>IF(B20&lt;&gt;"",IF(AND(B20&gt;=_TM1,B20&lt;=_TM2,OR(TH!L20="1111",TH!M20="1111")),TH!D20,""),"")</f>
        <v/>
      </c>
      <c r="B20" s="668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2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5"/>
    </row>
    <row r="21" spans="1:27" s="669" customFormat="1" ht="15.75" hidden="1" customHeight="1">
      <c r="A21" s="818" t="str">
        <f>IF(B21&lt;&gt;"",IF(AND(B21&gt;=_TM1,B21&lt;=_TM2,OR(TH!L21="1111",TH!M21="1111")),TH!D21,""),"")</f>
        <v/>
      </c>
      <c r="B21" s="668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2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5"/>
    </row>
    <row r="22" spans="1:27" s="669" customFormat="1" ht="15.75" hidden="1" customHeight="1">
      <c r="A22" s="818" t="str">
        <f>IF(B22&lt;&gt;"",IF(AND(B22&gt;=_TM1,B22&lt;=_TM2,OR(TH!L22="1111",TH!M22="1111")),TH!D22,""),"")</f>
        <v/>
      </c>
      <c r="B22" s="668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22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5"/>
    </row>
    <row r="23" spans="1:27" ht="15.75" hidden="1" customHeight="1">
      <c r="A23" s="818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822</v>
      </c>
      <c r="E23" s="37">
        <v>42380</v>
      </c>
      <c r="F23" s="40" t="s">
        <v>825</v>
      </c>
      <c r="G23" s="823" t="s">
        <v>823</v>
      </c>
      <c r="H23" s="7" t="s">
        <v>824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7"/>
    </row>
    <row r="24" spans="1:27" ht="15.75" hidden="1" customHeight="1">
      <c r="A24" s="818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822</v>
      </c>
      <c r="E24" s="37">
        <v>42380</v>
      </c>
      <c r="F24" s="40" t="s">
        <v>826</v>
      </c>
      <c r="G24" s="823" t="s">
        <v>823</v>
      </c>
      <c r="H24" s="7" t="s">
        <v>876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7"/>
    </row>
    <row r="25" spans="1:27" ht="15.75" hidden="1" customHeight="1">
      <c r="A25" s="818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822</v>
      </c>
      <c r="E25" s="37">
        <v>42380</v>
      </c>
      <c r="F25" s="40" t="s">
        <v>826</v>
      </c>
      <c r="G25" s="823" t="s">
        <v>823</v>
      </c>
      <c r="H25" s="7" t="s">
        <v>877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7"/>
    </row>
    <row r="26" spans="1:27" ht="15.75" hidden="1" customHeight="1">
      <c r="A26" s="818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822</v>
      </c>
      <c r="E26" s="37">
        <v>42381</v>
      </c>
      <c r="F26" s="40" t="s">
        <v>825</v>
      </c>
      <c r="G26" s="823" t="s">
        <v>823</v>
      </c>
      <c r="H26" s="7" t="s">
        <v>824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7"/>
    </row>
    <row r="27" spans="1:27" ht="15.75" hidden="1" customHeight="1">
      <c r="A27" s="818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822</v>
      </c>
      <c r="E27" s="37">
        <v>42381</v>
      </c>
      <c r="F27" s="40" t="s">
        <v>826</v>
      </c>
      <c r="G27" s="823" t="s">
        <v>823</v>
      </c>
      <c r="H27" s="192" t="s">
        <v>623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7"/>
    </row>
    <row r="28" spans="1:27" ht="15.75" hidden="1" customHeight="1">
      <c r="A28" s="818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822</v>
      </c>
      <c r="E28" s="37">
        <v>42382</v>
      </c>
      <c r="F28" s="40" t="s">
        <v>826</v>
      </c>
      <c r="G28" s="823" t="s">
        <v>823</v>
      </c>
      <c r="H28" s="192" t="s">
        <v>649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7"/>
    </row>
    <row r="29" spans="1:27" ht="15.75" hidden="1" customHeight="1">
      <c r="A29" s="818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822</v>
      </c>
      <c r="E29" s="37">
        <v>42387</v>
      </c>
      <c r="F29" s="40" t="s">
        <v>826</v>
      </c>
      <c r="G29" s="823" t="s">
        <v>823</v>
      </c>
      <c r="H29" s="7" t="s">
        <v>740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7"/>
    </row>
    <row r="30" spans="1:27" ht="15.75" hidden="1" customHeight="1">
      <c r="A30" s="818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822</v>
      </c>
      <c r="E30" s="37">
        <v>42388</v>
      </c>
      <c r="F30" s="40" t="s">
        <v>826</v>
      </c>
      <c r="G30" s="823" t="s">
        <v>823</v>
      </c>
      <c r="H30" s="192" t="s">
        <v>665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7"/>
    </row>
    <row r="31" spans="1:27" ht="15.75" customHeight="1">
      <c r="A31" s="818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829</v>
      </c>
      <c r="E31" s="37">
        <v>42378</v>
      </c>
      <c r="F31" s="40" t="s">
        <v>878</v>
      </c>
      <c r="G31" s="823" t="s">
        <v>823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7">
        <v>2</v>
      </c>
    </row>
    <row r="32" spans="1:27" ht="15.75" hidden="1" customHeight="1">
      <c r="A32" s="818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829</v>
      </c>
      <c r="E32" s="37">
        <v>42378</v>
      </c>
      <c r="F32" s="40" t="s">
        <v>1084</v>
      </c>
      <c r="G32" s="823" t="s">
        <v>823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7">
        <v>2</v>
      </c>
    </row>
    <row r="33" spans="1:27" ht="15.75" hidden="1" customHeight="1">
      <c r="A33" s="818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829</v>
      </c>
      <c r="E33" s="37">
        <v>42380</v>
      </c>
      <c r="F33" s="40" t="s">
        <v>831</v>
      </c>
      <c r="G33" s="823" t="s">
        <v>823</v>
      </c>
      <c r="H33" s="192" t="s">
        <v>415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7"/>
    </row>
    <row r="34" spans="1:27" ht="15.75" customHeight="1">
      <c r="A34" s="818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829</v>
      </c>
      <c r="E34" s="37">
        <v>42380</v>
      </c>
      <c r="F34" s="40" t="s">
        <v>879</v>
      </c>
      <c r="G34" s="823" t="s">
        <v>823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7">
        <v>2</v>
      </c>
    </row>
    <row r="35" spans="1:27" ht="15.75" hidden="1" customHeight="1">
      <c r="A35" s="818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829</v>
      </c>
      <c r="E35" s="37">
        <v>42380</v>
      </c>
      <c r="F35" s="40" t="s">
        <v>1085</v>
      </c>
      <c r="G35" s="823" t="s">
        <v>823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7">
        <v>2</v>
      </c>
    </row>
    <row r="36" spans="1:27" ht="15.75" hidden="1" customHeight="1">
      <c r="A36" s="818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829</v>
      </c>
      <c r="E36" s="37">
        <v>42381</v>
      </c>
      <c r="F36" s="40" t="s">
        <v>831</v>
      </c>
      <c r="G36" s="823" t="s">
        <v>823</v>
      </c>
      <c r="H36" s="7" t="s">
        <v>1096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7"/>
    </row>
    <row r="37" spans="1:27" ht="15.75" customHeight="1">
      <c r="A37" s="818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829</v>
      </c>
      <c r="E37" s="37">
        <v>42381</v>
      </c>
      <c r="F37" s="40" t="s">
        <v>879</v>
      </c>
      <c r="G37" s="823" t="s">
        <v>823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7"/>
    </row>
    <row r="38" spans="1:27" ht="15.75" customHeight="1">
      <c r="A38" s="818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829</v>
      </c>
      <c r="E38" s="37">
        <v>42381</v>
      </c>
      <c r="F38" s="40" t="s">
        <v>879</v>
      </c>
      <c r="G38" s="823" t="s">
        <v>823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7">
        <v>2</v>
      </c>
    </row>
    <row r="39" spans="1:27" ht="15.75" hidden="1" customHeight="1">
      <c r="A39" s="818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829</v>
      </c>
      <c r="E39" s="37">
        <v>42381</v>
      </c>
      <c r="F39" s="40" t="s">
        <v>1085</v>
      </c>
      <c r="G39" s="823" t="s">
        <v>823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7">
        <v>2</v>
      </c>
    </row>
    <row r="40" spans="1:27" ht="15.75" hidden="1" customHeight="1">
      <c r="A40" s="818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829</v>
      </c>
      <c r="E40" s="37">
        <v>42381</v>
      </c>
      <c r="F40" s="191" t="s">
        <v>830</v>
      </c>
      <c r="G40" s="823" t="s">
        <v>823</v>
      </c>
      <c r="H40" s="7" t="s">
        <v>824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7"/>
    </row>
    <row r="41" spans="1:27" ht="15.75" hidden="1" customHeight="1">
      <c r="A41" s="818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829</v>
      </c>
      <c r="E41" s="190">
        <v>42383</v>
      </c>
      <c r="F41" s="191" t="s">
        <v>830</v>
      </c>
      <c r="G41" s="823" t="s">
        <v>823</v>
      </c>
      <c r="H41" s="7" t="s">
        <v>824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7"/>
    </row>
    <row r="42" spans="1:27" ht="15.75" hidden="1" customHeight="1">
      <c r="A42" s="818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829</v>
      </c>
      <c r="E42" s="190">
        <v>42387</v>
      </c>
      <c r="F42" s="191" t="s">
        <v>830</v>
      </c>
      <c r="G42" s="823" t="s">
        <v>823</v>
      </c>
      <c r="H42" s="7" t="s">
        <v>824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7"/>
    </row>
    <row r="43" spans="1:27" ht="15.75" hidden="1" customHeight="1">
      <c r="A43" s="818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829</v>
      </c>
      <c r="E43" s="190">
        <v>42388</v>
      </c>
      <c r="F43" s="191" t="s">
        <v>830</v>
      </c>
      <c r="G43" s="823" t="s">
        <v>823</v>
      </c>
      <c r="H43" s="7" t="s">
        <v>824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7"/>
    </row>
    <row r="44" spans="1:27" ht="15.75" hidden="1" customHeight="1">
      <c r="A44" s="818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829</v>
      </c>
      <c r="E44" s="190">
        <v>42388</v>
      </c>
      <c r="F44" s="40" t="s">
        <v>831</v>
      </c>
      <c r="G44" s="823" t="s">
        <v>823</v>
      </c>
      <c r="H44" s="192" t="s">
        <v>415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7"/>
    </row>
    <row r="45" spans="1:27" ht="15.75" customHeight="1">
      <c r="A45" s="818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829</v>
      </c>
      <c r="E45" s="190">
        <v>42388</v>
      </c>
      <c r="F45" s="40" t="s">
        <v>879</v>
      </c>
      <c r="G45" s="823" t="s">
        <v>823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7">
        <v>2</v>
      </c>
    </row>
    <row r="46" spans="1:27" ht="15.75" hidden="1" customHeight="1">
      <c r="A46" s="818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829</v>
      </c>
      <c r="E46" s="190">
        <v>42388</v>
      </c>
      <c r="F46" s="40" t="s">
        <v>1085</v>
      </c>
      <c r="G46" s="823" t="s">
        <v>823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7">
        <v>2</v>
      </c>
    </row>
    <row r="47" spans="1:27" ht="15.75" hidden="1" customHeight="1">
      <c r="A47" s="818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822</v>
      </c>
      <c r="E47" s="190">
        <v>42391</v>
      </c>
      <c r="F47" s="40" t="s">
        <v>826</v>
      </c>
      <c r="G47" s="823" t="s">
        <v>823</v>
      </c>
      <c r="H47" s="7" t="s">
        <v>877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7"/>
    </row>
    <row r="48" spans="1:27" ht="15.75" hidden="1" customHeight="1">
      <c r="A48" s="818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822</v>
      </c>
      <c r="E48" s="37">
        <v>42394</v>
      </c>
      <c r="F48" s="40" t="s">
        <v>827</v>
      </c>
      <c r="G48" s="823" t="s">
        <v>823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7"/>
    </row>
    <row r="49" spans="1:27" ht="15.75" hidden="1" customHeight="1">
      <c r="A49" s="818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822</v>
      </c>
      <c r="E49" s="37">
        <v>42394</v>
      </c>
      <c r="F49" s="40" t="s">
        <v>825</v>
      </c>
      <c r="G49" s="823" t="s">
        <v>823</v>
      </c>
      <c r="H49" s="7" t="s">
        <v>824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7"/>
    </row>
    <row r="50" spans="1:27" ht="15.75" hidden="1" customHeight="1">
      <c r="A50" s="818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822</v>
      </c>
      <c r="E50" s="37">
        <v>42394</v>
      </c>
      <c r="F50" s="40" t="s">
        <v>826</v>
      </c>
      <c r="G50" s="823" t="s">
        <v>823</v>
      </c>
      <c r="H50" s="192" t="s">
        <v>649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7"/>
    </row>
    <row r="51" spans="1:27" ht="15.75" hidden="1" customHeight="1">
      <c r="A51" s="818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822</v>
      </c>
      <c r="E51" s="37">
        <v>42395</v>
      </c>
      <c r="F51" s="40" t="s">
        <v>825</v>
      </c>
      <c r="G51" s="823" t="s">
        <v>823</v>
      </c>
      <c r="H51" s="7" t="s">
        <v>824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7"/>
    </row>
    <row r="52" spans="1:27" ht="15.75" hidden="1" customHeight="1">
      <c r="A52" s="818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822</v>
      </c>
      <c r="E52" s="37">
        <v>42395</v>
      </c>
      <c r="F52" s="40" t="s">
        <v>825</v>
      </c>
      <c r="G52" s="823" t="s">
        <v>823</v>
      </c>
      <c r="H52" s="7" t="s">
        <v>824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7"/>
    </row>
    <row r="53" spans="1:27" ht="15.75" hidden="1" customHeight="1">
      <c r="A53" s="818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822</v>
      </c>
      <c r="E53" s="37">
        <v>42395</v>
      </c>
      <c r="F53" s="40" t="s">
        <v>826</v>
      </c>
      <c r="G53" s="823" t="s">
        <v>823</v>
      </c>
      <c r="H53" s="203" t="s">
        <v>880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7"/>
    </row>
    <row r="54" spans="1:27" ht="15.75" hidden="1" customHeight="1">
      <c r="A54" s="818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822</v>
      </c>
      <c r="E54" s="37">
        <v>42397</v>
      </c>
      <c r="F54" s="40" t="s">
        <v>825</v>
      </c>
      <c r="G54" s="823" t="s">
        <v>823</v>
      </c>
      <c r="H54" s="7" t="s">
        <v>824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7"/>
    </row>
    <row r="55" spans="1:27" ht="15.75" hidden="1" customHeight="1">
      <c r="A55" s="818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822</v>
      </c>
      <c r="E55" s="37">
        <v>42397</v>
      </c>
      <c r="F55" s="40" t="s">
        <v>826</v>
      </c>
      <c r="G55" s="823" t="s">
        <v>823</v>
      </c>
      <c r="H55" s="7" t="s">
        <v>828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7"/>
    </row>
    <row r="56" spans="1:27" ht="15.75" hidden="1" customHeight="1">
      <c r="A56" s="818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829</v>
      </c>
      <c r="E56" s="37">
        <v>42391</v>
      </c>
      <c r="F56" s="191" t="s">
        <v>830</v>
      </c>
      <c r="G56" s="823" t="s">
        <v>823</v>
      </c>
      <c r="H56" s="7" t="s">
        <v>824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7"/>
    </row>
    <row r="57" spans="1:27" ht="15.75" customHeight="1">
      <c r="A57" s="818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829</v>
      </c>
      <c r="E57" s="37">
        <v>42394</v>
      </c>
      <c r="F57" s="40" t="s">
        <v>834</v>
      </c>
      <c r="G57" s="823" t="s">
        <v>823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7">
        <v>2</v>
      </c>
    </row>
    <row r="58" spans="1:27" ht="15.75" hidden="1" customHeight="1">
      <c r="A58" s="818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829</v>
      </c>
      <c r="E58" s="37">
        <v>42394</v>
      </c>
      <c r="F58" s="40" t="s">
        <v>835</v>
      </c>
      <c r="G58" s="823" t="s">
        <v>823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7">
        <v>2</v>
      </c>
    </row>
    <row r="59" spans="1:27" ht="15.75" customHeight="1">
      <c r="A59" s="818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829</v>
      </c>
      <c r="E59" s="37">
        <v>42394</v>
      </c>
      <c r="F59" s="40" t="s">
        <v>879</v>
      </c>
      <c r="G59" s="823" t="s">
        <v>823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7">
        <v>2</v>
      </c>
    </row>
    <row r="60" spans="1:27" ht="15.75" hidden="1" customHeight="1">
      <c r="A60" s="818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829</v>
      </c>
      <c r="E60" s="37">
        <v>42394</v>
      </c>
      <c r="F60" s="40" t="s">
        <v>1085</v>
      </c>
      <c r="G60" s="823" t="s">
        <v>823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7">
        <v>2</v>
      </c>
    </row>
    <row r="61" spans="1:27" ht="15.75" hidden="1" customHeight="1">
      <c r="A61" s="818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829</v>
      </c>
      <c r="E61" s="37">
        <v>42394</v>
      </c>
      <c r="F61" s="40" t="s">
        <v>831</v>
      </c>
      <c r="G61" s="823" t="s">
        <v>823</v>
      </c>
      <c r="H61" s="192" t="s">
        <v>415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7"/>
    </row>
    <row r="62" spans="1:27" ht="15.75" hidden="1" customHeight="1">
      <c r="A62" s="818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829</v>
      </c>
      <c r="E62" s="37">
        <v>42395</v>
      </c>
      <c r="F62" s="191" t="s">
        <v>830</v>
      </c>
      <c r="G62" s="823" t="s">
        <v>823</v>
      </c>
      <c r="H62" s="7" t="s">
        <v>824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7"/>
    </row>
    <row r="63" spans="1:27" ht="15.75" hidden="1" customHeight="1">
      <c r="A63" s="818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829</v>
      </c>
      <c r="E63" s="37">
        <v>42395</v>
      </c>
      <c r="F63" s="40" t="s">
        <v>831</v>
      </c>
      <c r="G63" s="823" t="s">
        <v>823</v>
      </c>
      <c r="H63" s="192" t="s">
        <v>432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7"/>
    </row>
    <row r="64" spans="1:27" ht="15.75" hidden="1" customHeight="1">
      <c r="A64" s="818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829</v>
      </c>
      <c r="E64" s="37">
        <v>42395</v>
      </c>
      <c r="F64" s="40" t="s">
        <v>831</v>
      </c>
      <c r="G64" s="823" t="s">
        <v>823</v>
      </c>
      <c r="H64" s="7" t="s">
        <v>1098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7"/>
    </row>
    <row r="65" spans="1:27" ht="15.75" customHeight="1">
      <c r="A65" s="818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829</v>
      </c>
      <c r="E65" s="37">
        <v>42395</v>
      </c>
      <c r="F65" s="40" t="s">
        <v>837</v>
      </c>
      <c r="G65" s="823" t="s">
        <v>823</v>
      </c>
      <c r="H65" s="7" t="s">
        <v>1098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7"/>
    </row>
    <row r="66" spans="1:27" ht="15.75" hidden="1" customHeight="1">
      <c r="A66" s="818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829</v>
      </c>
      <c r="E66" s="37">
        <v>42395</v>
      </c>
      <c r="F66" s="40" t="s">
        <v>831</v>
      </c>
      <c r="G66" s="823" t="s">
        <v>823</v>
      </c>
      <c r="H66" s="7" t="s">
        <v>1097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7"/>
    </row>
    <row r="67" spans="1:27" ht="15.75" customHeight="1">
      <c r="A67" s="818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829</v>
      </c>
      <c r="E67" s="37">
        <v>42395</v>
      </c>
      <c r="F67" s="40" t="s">
        <v>837</v>
      </c>
      <c r="G67" s="823" t="s">
        <v>823</v>
      </c>
      <c r="H67" s="7" t="s">
        <v>1097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7"/>
    </row>
    <row r="68" spans="1:27" ht="15.75" customHeight="1">
      <c r="A68" s="818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829</v>
      </c>
      <c r="E68" s="37">
        <v>42395</v>
      </c>
      <c r="F68" s="40" t="s">
        <v>879</v>
      </c>
      <c r="G68" s="823" t="s">
        <v>823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7">
        <v>2</v>
      </c>
    </row>
    <row r="69" spans="1:27" ht="15.75" hidden="1" customHeight="1">
      <c r="A69" s="818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829</v>
      </c>
      <c r="E69" s="37">
        <v>42395</v>
      </c>
      <c r="F69" s="40" t="s">
        <v>1085</v>
      </c>
      <c r="G69" s="823" t="s">
        <v>823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7">
        <v>2</v>
      </c>
    </row>
    <row r="70" spans="1:27" ht="15.75" hidden="1" customHeight="1">
      <c r="A70" s="818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829</v>
      </c>
      <c r="E70" s="37">
        <v>42395</v>
      </c>
      <c r="F70" s="191" t="s">
        <v>830</v>
      </c>
      <c r="G70" s="823" t="s">
        <v>823</v>
      </c>
      <c r="H70" s="7" t="s">
        <v>824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7"/>
    </row>
    <row r="71" spans="1:27" ht="15.75" hidden="1" customHeight="1">
      <c r="A71" s="818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829</v>
      </c>
      <c r="E71" s="735">
        <v>42397</v>
      </c>
      <c r="F71" s="40" t="s">
        <v>831</v>
      </c>
      <c r="G71" s="823" t="s">
        <v>823</v>
      </c>
      <c r="H71" s="192" t="s">
        <v>415</v>
      </c>
      <c r="I71" s="761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7"/>
    </row>
    <row r="72" spans="1:27" ht="15.75" customHeight="1">
      <c r="A72" s="818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829</v>
      </c>
      <c r="E72" s="735">
        <v>42397</v>
      </c>
      <c r="F72" s="40" t="s">
        <v>879</v>
      </c>
      <c r="G72" s="823" t="s">
        <v>823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7">
        <v>2</v>
      </c>
    </row>
    <row r="73" spans="1:27" ht="15.75" hidden="1" customHeight="1">
      <c r="A73" s="818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829</v>
      </c>
      <c r="E73" s="735">
        <v>42397</v>
      </c>
      <c r="F73" s="40" t="s">
        <v>1085</v>
      </c>
      <c r="G73" s="823" t="s">
        <v>823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7">
        <v>2</v>
      </c>
    </row>
    <row r="74" spans="1:27" ht="15.75" hidden="1" customHeight="1">
      <c r="A74" s="818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829</v>
      </c>
      <c r="E74" s="735">
        <v>42398</v>
      </c>
      <c r="F74" s="191" t="s">
        <v>830</v>
      </c>
      <c r="G74" s="823" t="s">
        <v>823</v>
      </c>
      <c r="H74" s="7" t="s">
        <v>824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7"/>
    </row>
    <row r="75" spans="1:27" ht="15.75" hidden="1" customHeight="1">
      <c r="A75" s="818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822</v>
      </c>
      <c r="E75" s="735">
        <v>42403</v>
      </c>
      <c r="F75" s="40" t="s">
        <v>826</v>
      </c>
      <c r="G75" s="823" t="s">
        <v>823</v>
      </c>
      <c r="H75" s="192" t="s">
        <v>881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7"/>
    </row>
    <row r="76" spans="1:27" ht="15.75" hidden="1" customHeight="1">
      <c r="A76" s="818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822</v>
      </c>
      <c r="E76" s="735">
        <v>42424</v>
      </c>
      <c r="F76" s="40" t="s">
        <v>825</v>
      </c>
      <c r="G76" s="823" t="s">
        <v>823</v>
      </c>
      <c r="H76" s="7" t="s">
        <v>824</v>
      </c>
      <c r="I76" s="761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7"/>
    </row>
    <row r="77" spans="1:27" ht="15.75" hidden="1" customHeight="1">
      <c r="A77" s="818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822</v>
      </c>
      <c r="E77" s="735">
        <v>42424</v>
      </c>
      <c r="F77" s="40" t="s">
        <v>825</v>
      </c>
      <c r="G77" s="823" t="s">
        <v>823</v>
      </c>
      <c r="H77" s="7" t="s">
        <v>824</v>
      </c>
      <c r="I77" s="761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7"/>
    </row>
    <row r="78" spans="1:27" ht="15.75" hidden="1" customHeight="1">
      <c r="A78" s="818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822</v>
      </c>
      <c r="E78" s="735">
        <v>42424</v>
      </c>
      <c r="F78" s="40" t="s">
        <v>826</v>
      </c>
      <c r="G78" s="823" t="s">
        <v>823</v>
      </c>
      <c r="H78" s="192" t="s">
        <v>665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7"/>
    </row>
    <row r="79" spans="1:27" ht="15.75" hidden="1" customHeight="1">
      <c r="A79" s="818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822</v>
      </c>
      <c r="E79" s="735">
        <v>42425</v>
      </c>
      <c r="F79" s="40" t="s">
        <v>825</v>
      </c>
      <c r="G79" s="823" t="s">
        <v>823</v>
      </c>
      <c r="H79" s="7" t="s">
        <v>824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7"/>
    </row>
    <row r="80" spans="1:27" ht="15.75" hidden="1" customHeight="1">
      <c r="A80" s="818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822</v>
      </c>
      <c r="E80" s="183">
        <v>42429</v>
      </c>
      <c r="F80" s="40" t="s">
        <v>826</v>
      </c>
      <c r="G80" s="823" t="s">
        <v>823</v>
      </c>
      <c r="H80" s="7" t="s">
        <v>877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7"/>
    </row>
    <row r="81" spans="1:27" ht="15.75" hidden="1" customHeight="1">
      <c r="A81" s="818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829</v>
      </c>
      <c r="E81" s="735">
        <v>42406</v>
      </c>
      <c r="F81" s="191" t="s">
        <v>830</v>
      </c>
      <c r="G81" s="823" t="s">
        <v>823</v>
      </c>
      <c r="H81" s="7" t="s">
        <v>824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7"/>
    </row>
    <row r="82" spans="1:27" ht="15.75" customHeight="1">
      <c r="A82" s="818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829</v>
      </c>
      <c r="E82" s="735">
        <v>42406</v>
      </c>
      <c r="F82" s="40" t="s">
        <v>878</v>
      </c>
      <c r="G82" s="823" t="s">
        <v>823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7">
        <v>2</v>
      </c>
    </row>
    <row r="83" spans="1:27" ht="15.75" hidden="1" customHeight="1">
      <c r="A83" s="818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829</v>
      </c>
      <c r="E83" s="735">
        <v>42406</v>
      </c>
      <c r="F83" s="40" t="s">
        <v>1084</v>
      </c>
      <c r="G83" s="823" t="s">
        <v>823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7">
        <v>2</v>
      </c>
    </row>
    <row r="84" spans="1:27" ht="15.75" hidden="1" customHeight="1">
      <c r="A84" s="818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829</v>
      </c>
      <c r="E84" s="735">
        <v>42424</v>
      </c>
      <c r="F84" s="191" t="s">
        <v>830</v>
      </c>
      <c r="G84" s="823" t="s">
        <v>823</v>
      </c>
      <c r="H84" s="192" t="s">
        <v>415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7"/>
    </row>
    <row r="85" spans="1:27" ht="15.75" customHeight="1">
      <c r="A85" s="818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829</v>
      </c>
      <c r="E85" s="735">
        <v>42424</v>
      </c>
      <c r="F85" s="40" t="s">
        <v>879</v>
      </c>
      <c r="G85" s="823" t="s">
        <v>823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7">
        <v>2</v>
      </c>
    </row>
    <row r="86" spans="1:27" ht="15.75" hidden="1" customHeight="1">
      <c r="A86" s="818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829</v>
      </c>
      <c r="E86" s="735">
        <v>42424</v>
      </c>
      <c r="F86" s="40" t="s">
        <v>1085</v>
      </c>
      <c r="G86" s="823" t="s">
        <v>823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7">
        <v>2</v>
      </c>
    </row>
    <row r="87" spans="1:27" ht="15.75" customHeight="1">
      <c r="A87" s="818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829</v>
      </c>
      <c r="E87" s="735">
        <v>42425</v>
      </c>
      <c r="F87" s="40" t="s">
        <v>834</v>
      </c>
      <c r="G87" s="823" t="s">
        <v>823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7">
        <v>2</v>
      </c>
    </row>
    <row r="88" spans="1:27" ht="15.75" hidden="1" customHeight="1">
      <c r="A88" s="818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829</v>
      </c>
      <c r="E88" s="735">
        <v>42425</v>
      </c>
      <c r="F88" s="40" t="s">
        <v>835</v>
      </c>
      <c r="G88" s="823" t="s">
        <v>823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7">
        <v>2</v>
      </c>
    </row>
    <row r="89" spans="1:27" ht="15.75" hidden="1" customHeight="1">
      <c r="A89" s="818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829</v>
      </c>
      <c r="E89" s="735">
        <v>42425</v>
      </c>
      <c r="F89" s="191" t="s">
        <v>830</v>
      </c>
      <c r="G89" s="823" t="s">
        <v>823</v>
      </c>
      <c r="H89" s="7" t="s">
        <v>824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7"/>
    </row>
    <row r="90" spans="1:27" ht="15.75" hidden="1" customHeight="1">
      <c r="A90" s="818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829</v>
      </c>
      <c r="E90" s="735">
        <v>42425</v>
      </c>
      <c r="F90" s="191" t="s">
        <v>830</v>
      </c>
      <c r="G90" s="823" t="s">
        <v>823</v>
      </c>
      <c r="H90" s="192" t="s">
        <v>415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7"/>
    </row>
    <row r="91" spans="1:27" ht="15.75" hidden="1" customHeight="1">
      <c r="A91" s="818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829</v>
      </c>
      <c r="E91" s="735">
        <v>42429</v>
      </c>
      <c r="F91" s="191" t="s">
        <v>830</v>
      </c>
      <c r="G91" s="823" t="s">
        <v>823</v>
      </c>
      <c r="H91" s="7" t="s">
        <v>824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7"/>
    </row>
    <row r="92" spans="1:27" ht="15.75" hidden="1" customHeight="1">
      <c r="A92" s="818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822</v>
      </c>
      <c r="E92" s="735">
        <v>42430</v>
      </c>
      <c r="F92" s="40" t="s">
        <v>826</v>
      </c>
      <c r="G92" s="823" t="s">
        <v>823</v>
      </c>
      <c r="H92" s="7" t="s">
        <v>828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7"/>
    </row>
    <row r="93" spans="1:27" ht="15.75" hidden="1" customHeight="1">
      <c r="A93" s="818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822</v>
      </c>
      <c r="E93" s="735">
        <v>42433</v>
      </c>
      <c r="F93" s="40" t="s">
        <v>825</v>
      </c>
      <c r="G93" s="823" t="s">
        <v>823</v>
      </c>
      <c r="H93" s="7" t="s">
        <v>824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7"/>
    </row>
    <row r="94" spans="1:27" ht="15.75" hidden="1" customHeight="1">
      <c r="A94" s="818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822</v>
      </c>
      <c r="E94" s="735">
        <v>42439</v>
      </c>
      <c r="F94" s="40" t="s">
        <v>825</v>
      </c>
      <c r="G94" s="823" t="s">
        <v>823</v>
      </c>
      <c r="H94" s="7" t="s">
        <v>824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7"/>
    </row>
    <row r="95" spans="1:27" ht="15.75" hidden="1" customHeight="1">
      <c r="A95" s="818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822</v>
      </c>
      <c r="E95" s="735">
        <v>42450</v>
      </c>
      <c r="F95" s="40" t="s">
        <v>826</v>
      </c>
      <c r="G95" s="823" t="s">
        <v>823</v>
      </c>
      <c r="H95" s="192" t="s">
        <v>665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7"/>
    </row>
    <row r="96" spans="1:27" ht="15.75" hidden="1" customHeight="1">
      <c r="A96" s="818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822</v>
      </c>
      <c r="E96" s="183">
        <v>42451</v>
      </c>
      <c r="F96" s="40" t="s">
        <v>826</v>
      </c>
      <c r="G96" s="823" t="s">
        <v>823</v>
      </c>
      <c r="H96" s="192" t="s">
        <v>649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7"/>
    </row>
    <row r="97" spans="1:27" ht="15.75" hidden="1" customHeight="1">
      <c r="A97" s="818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822</v>
      </c>
      <c r="E97" s="190">
        <v>42453</v>
      </c>
      <c r="F97" s="40" t="s">
        <v>826</v>
      </c>
      <c r="G97" s="823" t="s">
        <v>823</v>
      </c>
      <c r="H97" s="7" t="s">
        <v>877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7"/>
    </row>
    <row r="98" spans="1:27" ht="15.75" hidden="1" customHeight="1">
      <c r="A98" s="818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822</v>
      </c>
      <c r="E98" s="190">
        <v>42458</v>
      </c>
      <c r="F98" s="40" t="s">
        <v>825</v>
      </c>
      <c r="G98" s="823" t="s">
        <v>823</v>
      </c>
      <c r="H98" s="7" t="s">
        <v>824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7"/>
    </row>
    <row r="99" spans="1:27" ht="15.75" hidden="1" customHeight="1">
      <c r="A99" s="818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829</v>
      </c>
      <c r="E99" s="190">
        <v>42430</v>
      </c>
      <c r="F99" s="191" t="s">
        <v>830</v>
      </c>
      <c r="G99" s="823" t="s">
        <v>823</v>
      </c>
      <c r="H99" s="7" t="s">
        <v>824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7"/>
    </row>
    <row r="100" spans="1:27" ht="15.75" hidden="1" customHeight="1">
      <c r="A100" s="818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829</v>
      </c>
      <c r="E100" s="190">
        <v>42433</v>
      </c>
      <c r="F100" s="40" t="s">
        <v>831</v>
      </c>
      <c r="G100" s="823" t="s">
        <v>823</v>
      </c>
      <c r="H100" s="192" t="s">
        <v>415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7"/>
    </row>
    <row r="101" spans="1:27" ht="15.75" customHeight="1">
      <c r="A101" s="818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829</v>
      </c>
      <c r="E101" s="190">
        <v>42433</v>
      </c>
      <c r="F101" s="40" t="s">
        <v>879</v>
      </c>
      <c r="G101" s="823" t="s">
        <v>823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7">
        <v>2</v>
      </c>
    </row>
    <row r="102" spans="1:27" ht="15.75" hidden="1" customHeight="1">
      <c r="A102" s="818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829</v>
      </c>
      <c r="E102" s="190">
        <v>42433</v>
      </c>
      <c r="F102" s="40" t="s">
        <v>1085</v>
      </c>
      <c r="G102" s="823" t="s">
        <v>823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7">
        <v>2</v>
      </c>
    </row>
    <row r="103" spans="1:27" ht="15.75" hidden="1" customHeight="1">
      <c r="A103" s="818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829</v>
      </c>
      <c r="E103" s="37">
        <v>42439</v>
      </c>
      <c r="F103" s="40" t="s">
        <v>831</v>
      </c>
      <c r="G103" s="823" t="s">
        <v>823</v>
      </c>
      <c r="H103" s="192" t="s">
        <v>415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7"/>
    </row>
    <row r="104" spans="1:27" ht="15.75" customHeight="1">
      <c r="A104" s="818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829</v>
      </c>
      <c r="E104" s="183">
        <v>42441</v>
      </c>
      <c r="F104" s="40" t="s">
        <v>878</v>
      </c>
      <c r="G104" s="823" t="s">
        <v>823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7">
        <v>2</v>
      </c>
    </row>
    <row r="105" spans="1:27" ht="15.75" hidden="1" customHeight="1">
      <c r="A105" s="818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829</v>
      </c>
      <c r="E105" s="183">
        <v>42441</v>
      </c>
      <c r="F105" s="40" t="s">
        <v>1084</v>
      </c>
      <c r="G105" s="823" t="s">
        <v>823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7">
        <v>2</v>
      </c>
    </row>
    <row r="106" spans="1:27" ht="15.75" hidden="1" customHeight="1">
      <c r="A106" s="818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829</v>
      </c>
      <c r="E106" s="183">
        <v>42450</v>
      </c>
      <c r="F106" s="191" t="s">
        <v>830</v>
      </c>
      <c r="G106" s="823" t="s">
        <v>823</v>
      </c>
      <c r="H106" s="7" t="s">
        <v>824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7"/>
    </row>
    <row r="107" spans="1:27" ht="15.75" customHeight="1">
      <c r="A107" s="818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829</v>
      </c>
      <c r="E107" s="183">
        <v>42450</v>
      </c>
      <c r="F107" s="40" t="s">
        <v>879</v>
      </c>
      <c r="G107" s="823" t="s">
        <v>823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7">
        <v>2</v>
      </c>
    </row>
    <row r="108" spans="1:27" ht="15.75" hidden="1" customHeight="1">
      <c r="A108" s="818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829</v>
      </c>
      <c r="E108" s="183">
        <v>42450</v>
      </c>
      <c r="F108" s="40" t="s">
        <v>1085</v>
      </c>
      <c r="G108" s="823" t="s">
        <v>823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7">
        <v>2</v>
      </c>
    </row>
    <row r="109" spans="1:27" ht="15.75" hidden="1" customHeight="1">
      <c r="A109" s="818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829</v>
      </c>
      <c r="E109" s="183">
        <v>42451</v>
      </c>
      <c r="F109" s="191" t="s">
        <v>830</v>
      </c>
      <c r="G109" s="823" t="s">
        <v>823</v>
      </c>
      <c r="H109" s="7" t="s">
        <v>824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7"/>
    </row>
    <row r="110" spans="1:27" ht="15.75" hidden="1" customHeight="1">
      <c r="A110" s="818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829</v>
      </c>
      <c r="E110" s="183">
        <v>42451</v>
      </c>
      <c r="F110" s="191" t="s">
        <v>830</v>
      </c>
      <c r="G110" s="823" t="s">
        <v>823</v>
      </c>
      <c r="H110" s="7" t="s">
        <v>824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7"/>
    </row>
    <row r="111" spans="1:27" ht="15.75" hidden="1" customHeight="1">
      <c r="A111" s="818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829</v>
      </c>
      <c r="E111" s="183">
        <v>42453</v>
      </c>
      <c r="F111" s="191" t="s">
        <v>830</v>
      </c>
      <c r="G111" s="823" t="s">
        <v>823</v>
      </c>
      <c r="H111" s="7" t="s">
        <v>824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7"/>
    </row>
    <row r="112" spans="1:27" ht="15.75" hidden="1" customHeight="1">
      <c r="A112" s="818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829</v>
      </c>
      <c r="E112" s="183">
        <v>42453</v>
      </c>
      <c r="F112" s="40" t="s">
        <v>831</v>
      </c>
      <c r="G112" s="823" t="s">
        <v>823</v>
      </c>
      <c r="H112" s="192" t="s">
        <v>415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7"/>
    </row>
    <row r="113" spans="1:28" ht="15.75" customHeight="1">
      <c r="A113" s="818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829</v>
      </c>
      <c r="E113" s="190">
        <v>42454</v>
      </c>
      <c r="F113" s="40" t="s">
        <v>834</v>
      </c>
      <c r="G113" s="823" t="s">
        <v>823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7">
        <v>2</v>
      </c>
    </row>
    <row r="114" spans="1:28" ht="15.75" hidden="1" customHeight="1">
      <c r="A114" s="818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829</v>
      </c>
      <c r="E114" s="190">
        <v>42454</v>
      </c>
      <c r="F114" s="40" t="s">
        <v>835</v>
      </c>
      <c r="G114" s="823" t="s">
        <v>823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7">
        <v>2</v>
      </c>
    </row>
    <row r="115" spans="1:28" ht="15.75" hidden="1" customHeight="1">
      <c r="A115" s="818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822</v>
      </c>
      <c r="E115" s="190">
        <v>42458</v>
      </c>
      <c r="F115" s="40" t="s">
        <v>825</v>
      </c>
      <c r="G115" s="823" t="s">
        <v>823</v>
      </c>
      <c r="H115" s="7" t="s">
        <v>824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7"/>
    </row>
    <row r="116" spans="1:28" ht="15.75" hidden="1" customHeight="1">
      <c r="A116" s="818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829</v>
      </c>
      <c r="E116" s="190">
        <v>42458</v>
      </c>
      <c r="F116" s="40" t="s">
        <v>831</v>
      </c>
      <c r="G116" s="823" t="s">
        <v>823</v>
      </c>
      <c r="H116" s="192" t="s">
        <v>432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7"/>
    </row>
    <row r="117" spans="1:28" ht="15.75" customHeight="1">
      <c r="A117" s="818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829</v>
      </c>
      <c r="E117" s="190">
        <v>42458</v>
      </c>
      <c r="F117" s="40" t="s">
        <v>879</v>
      </c>
      <c r="G117" s="823" t="s">
        <v>823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7">
        <v>2</v>
      </c>
    </row>
    <row r="118" spans="1:28" ht="15.75" hidden="1" customHeight="1">
      <c r="A118" s="818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829</v>
      </c>
      <c r="E118" s="190">
        <v>42458</v>
      </c>
      <c r="F118" s="40" t="s">
        <v>1085</v>
      </c>
      <c r="G118" s="823" t="s">
        <v>823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7">
        <v>2</v>
      </c>
    </row>
    <row r="119" spans="1:28" ht="15.75" hidden="1" customHeight="1">
      <c r="A119" s="818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829</v>
      </c>
      <c r="E119" s="190">
        <v>42458</v>
      </c>
      <c r="F119" s="40" t="s">
        <v>831</v>
      </c>
      <c r="G119" s="823" t="s">
        <v>823</v>
      </c>
      <c r="H119" s="192" t="s">
        <v>415</v>
      </c>
      <c r="I119" s="761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7"/>
    </row>
    <row r="120" spans="1:28" ht="15.75" customHeight="1">
      <c r="A120" s="818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829</v>
      </c>
      <c r="E120" s="190">
        <v>42458</v>
      </c>
      <c r="F120" s="40" t="s">
        <v>879</v>
      </c>
      <c r="G120" s="823" t="s">
        <v>823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7">
        <v>2</v>
      </c>
    </row>
    <row r="121" spans="1:28" ht="15.75" hidden="1" customHeight="1">
      <c r="A121" s="818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829</v>
      </c>
      <c r="E121" s="190">
        <v>42458</v>
      </c>
      <c r="F121" s="40" t="s">
        <v>1085</v>
      </c>
      <c r="G121" s="823" t="s">
        <v>823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7">
        <v>2</v>
      </c>
    </row>
    <row r="122" spans="1:28" ht="15.75" hidden="1" customHeight="1">
      <c r="A122" s="818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822</v>
      </c>
      <c r="E122" s="183">
        <v>42465</v>
      </c>
      <c r="F122" s="191" t="s">
        <v>826</v>
      </c>
      <c r="G122" s="824" t="s">
        <v>823</v>
      </c>
      <c r="H122" s="192" t="s">
        <v>1033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7"/>
      <c r="AB122" s="570"/>
    </row>
    <row r="123" spans="1:28" ht="15.75" hidden="1" customHeight="1">
      <c r="A123" s="818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822</v>
      </c>
      <c r="E123" s="183">
        <v>42468</v>
      </c>
      <c r="F123" s="191" t="s">
        <v>826</v>
      </c>
      <c r="G123" s="824" t="s">
        <v>823</v>
      </c>
      <c r="H123" s="192" t="s">
        <v>649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7"/>
      <c r="AB123" s="570"/>
    </row>
    <row r="124" spans="1:28" ht="15.75" hidden="1" customHeight="1">
      <c r="A124" s="818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822</v>
      </c>
      <c r="E124" s="183">
        <v>42468</v>
      </c>
      <c r="F124" s="191" t="s">
        <v>826</v>
      </c>
      <c r="G124" s="824" t="s">
        <v>823</v>
      </c>
      <c r="H124" s="192" t="s">
        <v>649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7"/>
      <c r="AB124" s="570"/>
    </row>
    <row r="125" spans="1:28" ht="15.75" hidden="1" customHeight="1">
      <c r="A125" s="818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822</v>
      </c>
      <c r="E125" s="183">
        <v>42479</v>
      </c>
      <c r="F125" s="188" t="s">
        <v>825</v>
      </c>
      <c r="G125" s="824" t="s">
        <v>823</v>
      </c>
      <c r="H125" s="7" t="s">
        <v>824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7"/>
      <c r="AB125" s="570"/>
    </row>
    <row r="126" spans="1:28" ht="15.75" hidden="1" customHeight="1">
      <c r="A126" s="818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822</v>
      </c>
      <c r="E126" s="183">
        <v>42482</v>
      </c>
      <c r="F126" s="191" t="s">
        <v>826</v>
      </c>
      <c r="G126" s="824" t="s">
        <v>823</v>
      </c>
      <c r="H126" s="192" t="s">
        <v>665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7"/>
      <c r="AB126" s="570"/>
    </row>
    <row r="127" spans="1:28" ht="15.75" hidden="1" customHeight="1">
      <c r="A127" s="818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822</v>
      </c>
      <c r="E127" s="183">
        <v>42485</v>
      </c>
      <c r="F127" s="191" t="s">
        <v>827</v>
      </c>
      <c r="G127" s="824" t="s">
        <v>823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7"/>
      <c r="AB127" s="570"/>
    </row>
    <row r="128" spans="1:28" ht="15.75" hidden="1" customHeight="1">
      <c r="A128" s="818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822</v>
      </c>
      <c r="E128" s="183">
        <v>42485</v>
      </c>
      <c r="F128" s="188" t="s">
        <v>825</v>
      </c>
      <c r="G128" s="824" t="s">
        <v>823</v>
      </c>
      <c r="H128" s="7" t="s">
        <v>824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7"/>
      <c r="AB128" s="570"/>
    </row>
    <row r="129" spans="1:28" ht="15.75" hidden="1" customHeight="1">
      <c r="A129" s="818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822</v>
      </c>
      <c r="E129" s="183">
        <v>42487</v>
      </c>
      <c r="F129" s="191" t="s">
        <v>826</v>
      </c>
      <c r="G129" s="824" t="s">
        <v>823</v>
      </c>
      <c r="H129" s="7" t="s">
        <v>828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7"/>
      <c r="AB129" s="570"/>
    </row>
    <row r="130" spans="1:28" ht="15.75" hidden="1" customHeight="1">
      <c r="A130" s="818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822</v>
      </c>
      <c r="E130" s="183">
        <v>42499</v>
      </c>
      <c r="F130" s="191" t="s">
        <v>826</v>
      </c>
      <c r="G130" s="824" t="s">
        <v>823</v>
      </c>
      <c r="H130" s="192" t="s">
        <v>649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7"/>
      <c r="AB130" s="570"/>
    </row>
    <row r="131" spans="1:28" ht="15.75" hidden="1" customHeight="1">
      <c r="A131" s="818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822</v>
      </c>
      <c r="E131" s="183">
        <v>42499</v>
      </c>
      <c r="F131" s="191" t="s">
        <v>826</v>
      </c>
      <c r="G131" s="824" t="s">
        <v>823</v>
      </c>
      <c r="H131" s="192" t="s">
        <v>649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7"/>
      <c r="AB131" s="570"/>
    </row>
    <row r="132" spans="1:28" ht="15.75" hidden="1" customHeight="1">
      <c r="A132" s="818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822</v>
      </c>
      <c r="E132" s="183">
        <v>42501</v>
      </c>
      <c r="F132" s="188" t="s">
        <v>825</v>
      </c>
      <c r="G132" s="824" t="s">
        <v>823</v>
      </c>
      <c r="H132" s="7" t="s">
        <v>824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7"/>
      <c r="AB132" s="570"/>
    </row>
    <row r="133" spans="1:28" ht="15.75" hidden="1" customHeight="1">
      <c r="A133" s="818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822</v>
      </c>
      <c r="E133" s="183">
        <v>42501</v>
      </c>
      <c r="F133" s="188" t="s">
        <v>825</v>
      </c>
      <c r="G133" s="824" t="s">
        <v>823</v>
      </c>
      <c r="H133" s="7" t="s">
        <v>824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7"/>
      <c r="AB133" s="570"/>
    </row>
    <row r="134" spans="1:28" ht="15.75" hidden="1" customHeight="1">
      <c r="A134" s="818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822</v>
      </c>
      <c r="E134" s="183">
        <v>42508</v>
      </c>
      <c r="F134" s="191" t="s">
        <v>826</v>
      </c>
      <c r="G134" s="824" t="s">
        <v>823</v>
      </c>
      <c r="H134" s="192" t="s">
        <v>665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7"/>
      <c r="AB134" s="570"/>
    </row>
    <row r="135" spans="1:28" ht="15.75" hidden="1" customHeight="1">
      <c r="A135" s="818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822</v>
      </c>
      <c r="E135" s="183">
        <v>42515</v>
      </c>
      <c r="F135" s="191" t="s">
        <v>827</v>
      </c>
      <c r="G135" s="824" t="s">
        <v>823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7"/>
      <c r="AB135" s="570"/>
    </row>
    <row r="136" spans="1:28" ht="15.75" hidden="1" customHeight="1">
      <c r="A136" s="818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822</v>
      </c>
      <c r="E136" s="183">
        <v>42521</v>
      </c>
      <c r="F136" s="188" t="s">
        <v>825</v>
      </c>
      <c r="G136" s="824" t="s">
        <v>823</v>
      </c>
      <c r="H136" s="7" t="s">
        <v>824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7"/>
      <c r="AB136" s="570"/>
    </row>
    <row r="137" spans="1:28" ht="15.75" hidden="1" customHeight="1">
      <c r="A137" s="818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829</v>
      </c>
      <c r="E137" s="183">
        <v>42466</v>
      </c>
      <c r="F137" s="191" t="s">
        <v>830</v>
      </c>
      <c r="G137" s="824" t="s">
        <v>823</v>
      </c>
      <c r="H137" s="7" t="s">
        <v>824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7"/>
      <c r="AB137" s="570"/>
    </row>
    <row r="138" spans="1:28" ht="15.75" hidden="1" customHeight="1">
      <c r="A138" s="818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829</v>
      </c>
      <c r="E138" s="183">
        <v>42468</v>
      </c>
      <c r="F138" s="191" t="s">
        <v>830</v>
      </c>
      <c r="G138" s="824" t="s">
        <v>823</v>
      </c>
      <c r="H138" s="7" t="s">
        <v>824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7"/>
      <c r="AB138" s="570"/>
    </row>
    <row r="139" spans="1:28" ht="15.75" customHeight="1">
      <c r="A139" s="818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829</v>
      </c>
      <c r="E139" s="183">
        <v>42469</v>
      </c>
      <c r="F139" s="191" t="s">
        <v>832</v>
      </c>
      <c r="G139" s="824" t="s">
        <v>823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7">
        <v>2</v>
      </c>
      <c r="AB139" s="570"/>
    </row>
    <row r="140" spans="1:28" ht="15.75" hidden="1" customHeight="1">
      <c r="A140" s="818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829</v>
      </c>
      <c r="E140" s="183">
        <v>42469</v>
      </c>
      <c r="F140" s="191" t="s">
        <v>833</v>
      </c>
      <c r="G140" s="824" t="s">
        <v>823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7">
        <v>2</v>
      </c>
      <c r="AB140" s="570"/>
    </row>
    <row r="141" spans="1:28" ht="15.75" hidden="1" customHeight="1">
      <c r="A141" s="818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829</v>
      </c>
      <c r="E141" s="183">
        <v>42479</v>
      </c>
      <c r="F141" s="191" t="s">
        <v>831</v>
      </c>
      <c r="G141" s="824" t="s">
        <v>823</v>
      </c>
      <c r="H141" s="192" t="s">
        <v>415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7"/>
      <c r="AB141" s="570"/>
    </row>
    <row r="142" spans="1:28" ht="15.75" customHeight="1">
      <c r="A142" s="818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829</v>
      </c>
      <c r="E142" s="183">
        <v>42479</v>
      </c>
      <c r="F142" s="188" t="s">
        <v>837</v>
      </c>
      <c r="G142" s="824" t="s">
        <v>823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7">
        <v>2</v>
      </c>
      <c r="AB142" s="570"/>
    </row>
    <row r="143" spans="1:28" ht="15.75" hidden="1" customHeight="1">
      <c r="A143" s="818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829</v>
      </c>
      <c r="E143" s="183">
        <v>42479</v>
      </c>
      <c r="F143" s="188" t="s">
        <v>838</v>
      </c>
      <c r="G143" s="824" t="s">
        <v>823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7">
        <v>2</v>
      </c>
      <c r="AB143" s="570"/>
    </row>
    <row r="144" spans="1:28" ht="15.75" customHeight="1">
      <c r="A144" s="818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829</v>
      </c>
      <c r="E144" s="183">
        <v>42485</v>
      </c>
      <c r="F144" s="188" t="s">
        <v>834</v>
      </c>
      <c r="G144" s="824" t="s">
        <v>823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7">
        <v>2</v>
      </c>
      <c r="AB144" s="570"/>
    </row>
    <row r="145" spans="1:28" ht="15.75" hidden="1" customHeight="1">
      <c r="A145" s="818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829</v>
      </c>
      <c r="E145" s="183">
        <v>42485</v>
      </c>
      <c r="F145" s="188" t="s">
        <v>835</v>
      </c>
      <c r="G145" s="824" t="s">
        <v>823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7">
        <v>2</v>
      </c>
      <c r="AB145" s="570"/>
    </row>
    <row r="146" spans="1:28" ht="15.75" hidden="1" customHeight="1">
      <c r="A146" s="818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829</v>
      </c>
      <c r="E146" s="183">
        <v>42485</v>
      </c>
      <c r="F146" s="191" t="s">
        <v>830</v>
      </c>
      <c r="G146" s="824" t="s">
        <v>823</v>
      </c>
      <c r="H146" s="7" t="s">
        <v>824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7"/>
      <c r="AB146" s="570"/>
    </row>
    <row r="147" spans="1:28" ht="15.75" hidden="1" customHeight="1">
      <c r="A147" s="818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829</v>
      </c>
      <c r="E147" s="183">
        <v>42485</v>
      </c>
      <c r="F147" s="191" t="s">
        <v>831</v>
      </c>
      <c r="G147" s="824" t="s">
        <v>823</v>
      </c>
      <c r="H147" s="192" t="s">
        <v>415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7"/>
      <c r="AB147" s="570"/>
    </row>
    <row r="148" spans="1:28" ht="15.75" customHeight="1">
      <c r="A148" s="818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829</v>
      </c>
      <c r="E148" s="183">
        <v>42485</v>
      </c>
      <c r="F148" s="188" t="s">
        <v>837</v>
      </c>
      <c r="G148" s="824" t="s">
        <v>823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7">
        <v>2</v>
      </c>
      <c r="AB148" s="570"/>
    </row>
    <row r="149" spans="1:28" ht="15.75" hidden="1" customHeight="1">
      <c r="A149" s="818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829</v>
      </c>
      <c r="E149" s="183">
        <v>42485</v>
      </c>
      <c r="F149" s="188" t="s">
        <v>838</v>
      </c>
      <c r="G149" s="824" t="s">
        <v>823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7">
        <v>2</v>
      </c>
      <c r="AB149" s="570"/>
    </row>
    <row r="150" spans="1:28" ht="15.75" hidden="1" customHeight="1">
      <c r="A150" s="818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829</v>
      </c>
      <c r="E150" s="183">
        <v>42487</v>
      </c>
      <c r="F150" s="191" t="s">
        <v>830</v>
      </c>
      <c r="G150" s="824" t="s">
        <v>823</v>
      </c>
      <c r="H150" s="7" t="s">
        <v>824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7"/>
      <c r="AB150" s="570"/>
    </row>
    <row r="151" spans="1:28" ht="15.75" customHeight="1">
      <c r="A151" s="818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829</v>
      </c>
      <c r="E151" s="183">
        <v>42487</v>
      </c>
      <c r="F151" s="188" t="s">
        <v>837</v>
      </c>
      <c r="G151" s="824" t="s">
        <v>823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7">
        <v>2</v>
      </c>
      <c r="AB151" s="570"/>
    </row>
    <row r="152" spans="1:28" ht="15.75" hidden="1" customHeight="1">
      <c r="A152" s="818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829</v>
      </c>
      <c r="E152" s="183">
        <v>42487</v>
      </c>
      <c r="F152" s="188" t="s">
        <v>838</v>
      </c>
      <c r="G152" s="824" t="s">
        <v>823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7">
        <v>2</v>
      </c>
      <c r="AB152" s="570"/>
    </row>
    <row r="153" spans="1:28" ht="15.75" customHeight="1">
      <c r="A153" s="818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829</v>
      </c>
      <c r="E153" s="183">
        <v>42498</v>
      </c>
      <c r="F153" s="191" t="s">
        <v>832</v>
      </c>
      <c r="G153" s="824" t="s">
        <v>823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7">
        <v>2</v>
      </c>
      <c r="AB153" s="570"/>
    </row>
    <row r="154" spans="1:28" ht="15.75" hidden="1" customHeight="1">
      <c r="A154" s="818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829</v>
      </c>
      <c r="E154" s="183">
        <v>42499</v>
      </c>
      <c r="F154" s="191" t="s">
        <v>833</v>
      </c>
      <c r="G154" s="824" t="s">
        <v>823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7">
        <v>2</v>
      </c>
      <c r="AB154" s="570"/>
    </row>
    <row r="155" spans="1:28" ht="15.75" hidden="1" customHeight="1">
      <c r="A155" s="818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829</v>
      </c>
      <c r="E155" s="183">
        <v>42501</v>
      </c>
      <c r="F155" s="191" t="s">
        <v>830</v>
      </c>
      <c r="G155" s="824" t="s">
        <v>823</v>
      </c>
      <c r="H155" s="7" t="s">
        <v>824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7"/>
      <c r="AB155" s="570"/>
    </row>
    <row r="156" spans="1:28" ht="15.75" hidden="1" customHeight="1">
      <c r="A156" s="818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829</v>
      </c>
      <c r="E156" s="183">
        <v>42501</v>
      </c>
      <c r="F156" s="188" t="s">
        <v>1331</v>
      </c>
      <c r="G156" s="824" t="s">
        <v>823</v>
      </c>
      <c r="H156" s="7"/>
      <c r="I156" s="248"/>
      <c r="J156" s="248"/>
      <c r="K156" s="38">
        <v>2629250</v>
      </c>
      <c r="L156" s="193" t="s">
        <v>1079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7"/>
      <c r="AB156" s="570"/>
    </row>
    <row r="157" spans="1:28" ht="15.75" hidden="1" customHeight="1">
      <c r="A157" s="818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829</v>
      </c>
      <c r="E157" s="183">
        <v>42501</v>
      </c>
      <c r="F157" s="188" t="s">
        <v>1332</v>
      </c>
      <c r="G157" s="824" t="s">
        <v>823</v>
      </c>
      <c r="H157" s="7"/>
      <c r="I157" s="248"/>
      <c r="J157" s="248"/>
      <c r="K157" s="38">
        <v>652500</v>
      </c>
      <c r="L157" s="193" t="s">
        <v>1078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7"/>
      <c r="AB157" s="570"/>
    </row>
    <row r="158" spans="1:28" ht="15.75" hidden="1" customHeight="1">
      <c r="A158" s="818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829</v>
      </c>
      <c r="E158" s="183">
        <v>42501</v>
      </c>
      <c r="F158" s="188" t="s">
        <v>1333</v>
      </c>
      <c r="G158" s="824" t="s">
        <v>823</v>
      </c>
      <c r="H158" s="7"/>
      <c r="I158" s="248"/>
      <c r="J158" s="248"/>
      <c r="K158" s="38">
        <v>290000</v>
      </c>
      <c r="L158" s="193" t="s">
        <v>1082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7"/>
      <c r="AB158" s="570"/>
    </row>
    <row r="159" spans="1:28" ht="15.75" customHeight="1">
      <c r="A159" s="818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829</v>
      </c>
      <c r="E159" s="183">
        <v>42501</v>
      </c>
      <c r="F159" s="188" t="s">
        <v>837</v>
      </c>
      <c r="G159" s="824" t="s">
        <v>823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7"/>
      <c r="AB159" s="570"/>
    </row>
    <row r="160" spans="1:28" ht="15.75" customHeight="1">
      <c r="A160" s="818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829</v>
      </c>
      <c r="E160" s="183">
        <v>42501</v>
      </c>
      <c r="F160" s="188" t="s">
        <v>837</v>
      </c>
      <c r="G160" s="824" t="s">
        <v>823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7">
        <v>2</v>
      </c>
      <c r="AB160" s="570"/>
    </row>
    <row r="161" spans="1:28" ht="15.75" hidden="1" customHeight="1">
      <c r="A161" s="818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829</v>
      </c>
      <c r="E161" s="183">
        <v>42501</v>
      </c>
      <c r="F161" s="188" t="s">
        <v>838</v>
      </c>
      <c r="G161" s="824" t="s">
        <v>823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7">
        <v>2</v>
      </c>
      <c r="AB161" s="570"/>
    </row>
    <row r="162" spans="1:28" ht="15.75" hidden="1" customHeight="1">
      <c r="A162" s="818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829</v>
      </c>
      <c r="E162" s="183">
        <v>42502</v>
      </c>
      <c r="F162" s="188" t="s">
        <v>1652</v>
      </c>
      <c r="G162" s="824" t="s">
        <v>823</v>
      </c>
      <c r="H162" s="7" t="s">
        <v>836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7"/>
      <c r="AB162" s="570"/>
    </row>
    <row r="163" spans="1:28" ht="15.75" hidden="1" customHeight="1">
      <c r="A163" s="818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829</v>
      </c>
      <c r="E163" s="183">
        <v>42502</v>
      </c>
      <c r="F163" s="188" t="s">
        <v>1653</v>
      </c>
      <c r="G163" s="824" t="s">
        <v>823</v>
      </c>
      <c r="H163" s="7" t="s">
        <v>836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7"/>
      <c r="AB163" s="570"/>
    </row>
    <row r="164" spans="1:28" ht="15.75" customHeight="1">
      <c r="A164" s="818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829</v>
      </c>
      <c r="E164" s="183">
        <v>42502</v>
      </c>
      <c r="F164" s="188" t="s">
        <v>1654</v>
      </c>
      <c r="G164" s="824" t="s">
        <v>823</v>
      </c>
      <c r="H164" s="7" t="s">
        <v>836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7"/>
      <c r="AB164" s="570"/>
    </row>
    <row r="165" spans="1:28" ht="15.75" hidden="1" customHeight="1">
      <c r="A165" s="818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829</v>
      </c>
      <c r="E165" s="183">
        <v>42509</v>
      </c>
      <c r="F165" s="191" t="s">
        <v>830</v>
      </c>
      <c r="G165" s="824" t="s">
        <v>823</v>
      </c>
      <c r="H165" s="7" t="s">
        <v>824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7"/>
      <c r="AB165" s="570"/>
    </row>
    <row r="166" spans="1:28" ht="15.75" hidden="1" customHeight="1">
      <c r="A166" s="818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829</v>
      </c>
      <c r="E166" s="183">
        <v>42509</v>
      </c>
      <c r="F166" s="191" t="s">
        <v>831</v>
      </c>
      <c r="G166" s="824" t="s">
        <v>823</v>
      </c>
      <c r="H166" s="192" t="s">
        <v>415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7"/>
      <c r="AB166" s="570"/>
    </row>
    <row r="167" spans="1:28" ht="15.75" customHeight="1">
      <c r="A167" s="818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829</v>
      </c>
      <c r="E167" s="183">
        <v>42515</v>
      </c>
      <c r="F167" s="188" t="s">
        <v>834</v>
      </c>
      <c r="G167" s="824" t="s">
        <v>823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7">
        <v>2</v>
      </c>
      <c r="AB167" s="570"/>
    </row>
    <row r="168" spans="1:28" ht="15.75" hidden="1" customHeight="1">
      <c r="A168" s="818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829</v>
      </c>
      <c r="E168" s="183">
        <v>42515</v>
      </c>
      <c r="F168" s="188" t="s">
        <v>835</v>
      </c>
      <c r="G168" s="824" t="s">
        <v>823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7">
        <v>2</v>
      </c>
      <c r="AB168" s="570"/>
    </row>
    <row r="169" spans="1:28" ht="15.75" hidden="1" customHeight="1">
      <c r="A169" s="818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829</v>
      </c>
      <c r="E169" s="183">
        <v>42521</v>
      </c>
      <c r="F169" s="191" t="s">
        <v>831</v>
      </c>
      <c r="G169" s="824" t="s">
        <v>823</v>
      </c>
      <c r="H169" s="192" t="s">
        <v>422</v>
      </c>
      <c r="I169" s="248"/>
      <c r="J169" s="248"/>
      <c r="K169" s="38">
        <f>10146098-11000</f>
        <v>10135098</v>
      </c>
      <c r="L169" s="819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7"/>
      <c r="AB169" s="570"/>
    </row>
    <row r="170" spans="1:28" ht="15.75" customHeight="1">
      <c r="A170" s="818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829</v>
      </c>
      <c r="E170" s="183">
        <v>42521</v>
      </c>
      <c r="F170" s="191" t="s">
        <v>879</v>
      </c>
      <c r="G170" s="824" t="s">
        <v>823</v>
      </c>
      <c r="H170" s="192"/>
      <c r="I170" s="248"/>
      <c r="J170" s="248"/>
      <c r="K170" s="38">
        <v>11000</v>
      </c>
      <c r="L170" s="819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7"/>
      <c r="AB170" s="570"/>
    </row>
    <row r="171" spans="1:28" ht="15.75" hidden="1" customHeight="1">
      <c r="A171" s="818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822</v>
      </c>
      <c r="E171" s="183">
        <v>42523</v>
      </c>
      <c r="F171" s="188" t="s">
        <v>826</v>
      </c>
      <c r="G171" s="824" t="s">
        <v>823</v>
      </c>
      <c r="H171" s="7" t="s">
        <v>721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7"/>
      <c r="AB171" s="570"/>
    </row>
    <row r="172" spans="1:28" ht="15.75" hidden="1" customHeight="1">
      <c r="A172" s="818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822</v>
      </c>
      <c r="E172" s="183">
        <v>42524</v>
      </c>
      <c r="F172" s="188" t="s">
        <v>825</v>
      </c>
      <c r="G172" s="824" t="s">
        <v>823</v>
      </c>
      <c r="H172" s="7" t="s">
        <v>824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7"/>
      <c r="AB172" s="570"/>
    </row>
    <row r="173" spans="1:28" ht="15.75" hidden="1" customHeight="1">
      <c r="A173" s="818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822</v>
      </c>
      <c r="E173" s="183">
        <v>42529</v>
      </c>
      <c r="F173" s="188" t="s">
        <v>826</v>
      </c>
      <c r="G173" s="824" t="s">
        <v>823</v>
      </c>
      <c r="H173" s="192" t="s">
        <v>649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7"/>
      <c r="AB173" s="570"/>
    </row>
    <row r="174" spans="1:28" ht="15.75" hidden="1" customHeight="1">
      <c r="A174" s="818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822</v>
      </c>
      <c r="E174" s="183">
        <v>42529</v>
      </c>
      <c r="F174" s="188" t="s">
        <v>826</v>
      </c>
      <c r="G174" s="824" t="s">
        <v>823</v>
      </c>
      <c r="H174" s="192" t="s">
        <v>649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7"/>
      <c r="AB174" s="570"/>
    </row>
    <row r="175" spans="1:28" ht="15.75" hidden="1" customHeight="1">
      <c r="A175" s="818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822</v>
      </c>
      <c r="E175" s="183">
        <v>42536</v>
      </c>
      <c r="F175" s="188" t="s">
        <v>825</v>
      </c>
      <c r="G175" s="824" t="s">
        <v>823</v>
      </c>
      <c r="H175" s="7" t="s">
        <v>824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7"/>
      <c r="AB175" s="570"/>
    </row>
    <row r="176" spans="1:28" ht="15.75" hidden="1" customHeight="1">
      <c r="A176" s="818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822</v>
      </c>
      <c r="E176" s="183">
        <v>42543</v>
      </c>
      <c r="F176" s="188" t="s">
        <v>825</v>
      </c>
      <c r="G176" s="824" t="s">
        <v>823</v>
      </c>
      <c r="H176" s="7" t="s">
        <v>824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7"/>
      <c r="AB176" s="570"/>
    </row>
    <row r="177" spans="1:28" ht="15.75" hidden="1" customHeight="1">
      <c r="A177" s="818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822</v>
      </c>
      <c r="E177" s="183">
        <v>42543</v>
      </c>
      <c r="F177" s="188" t="s">
        <v>826</v>
      </c>
      <c r="G177" s="824" t="s">
        <v>823</v>
      </c>
      <c r="H177" s="192" t="s">
        <v>665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7"/>
      <c r="AB177" s="570"/>
    </row>
    <row r="178" spans="1:28" ht="15.75" hidden="1" customHeight="1">
      <c r="A178" s="818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822</v>
      </c>
      <c r="E178" s="183">
        <v>42545</v>
      </c>
      <c r="F178" s="188" t="s">
        <v>826</v>
      </c>
      <c r="G178" s="824" t="s">
        <v>823</v>
      </c>
      <c r="H178" s="192" t="s">
        <v>649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7"/>
      <c r="AB178" s="570"/>
    </row>
    <row r="179" spans="1:28" ht="15.75" hidden="1" customHeight="1">
      <c r="A179" s="818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822</v>
      </c>
      <c r="E179" s="183">
        <v>42545</v>
      </c>
      <c r="F179" s="188" t="s">
        <v>826</v>
      </c>
      <c r="G179" s="824" t="s">
        <v>823</v>
      </c>
      <c r="H179" s="192" t="s">
        <v>649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7"/>
      <c r="AB179" s="570"/>
    </row>
    <row r="180" spans="1:28" ht="15.75" hidden="1" customHeight="1">
      <c r="A180" s="818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829</v>
      </c>
      <c r="E180" s="183">
        <v>42523</v>
      </c>
      <c r="F180" s="191" t="s">
        <v>830</v>
      </c>
      <c r="G180" s="824" t="s">
        <v>823</v>
      </c>
      <c r="H180" s="7" t="s">
        <v>824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7"/>
      <c r="AB180" s="570"/>
    </row>
    <row r="181" spans="1:28" ht="15.75" hidden="1" customHeight="1">
      <c r="A181" s="818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829</v>
      </c>
      <c r="E181" s="183">
        <v>42524</v>
      </c>
      <c r="F181" s="191" t="s">
        <v>831</v>
      </c>
      <c r="G181" s="824" t="s">
        <v>823</v>
      </c>
      <c r="H181" s="192" t="s">
        <v>422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7"/>
      <c r="AB181" s="570"/>
    </row>
    <row r="182" spans="1:28" ht="15.75" customHeight="1">
      <c r="A182" s="818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829</v>
      </c>
      <c r="E182" s="183">
        <v>42524</v>
      </c>
      <c r="F182" s="191" t="s">
        <v>879</v>
      </c>
      <c r="G182" s="824" t="s">
        <v>823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7"/>
      <c r="AB182" s="570"/>
    </row>
    <row r="183" spans="1:28" ht="15.75" hidden="1" customHeight="1">
      <c r="A183" s="818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829</v>
      </c>
      <c r="E183" s="183">
        <v>42529</v>
      </c>
      <c r="F183" s="191" t="s">
        <v>830</v>
      </c>
      <c r="G183" s="824" t="s">
        <v>823</v>
      </c>
      <c r="H183" s="7" t="s">
        <v>824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7"/>
    </row>
    <row r="184" spans="1:28" ht="15.75" customHeight="1">
      <c r="A184" s="818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829</v>
      </c>
      <c r="E184" s="183">
        <v>42532</v>
      </c>
      <c r="F184" s="191" t="s">
        <v>832</v>
      </c>
      <c r="G184" s="824" t="s">
        <v>823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7">
        <v>2</v>
      </c>
    </row>
    <row r="185" spans="1:28" ht="15.75" hidden="1" customHeight="1">
      <c r="A185" s="818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829</v>
      </c>
      <c r="E185" s="183">
        <v>42536</v>
      </c>
      <c r="F185" s="191" t="s">
        <v>833</v>
      </c>
      <c r="G185" s="824" t="s">
        <v>823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7">
        <v>2</v>
      </c>
    </row>
    <row r="186" spans="1:28" ht="15.75" hidden="1" customHeight="1">
      <c r="A186" s="818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829</v>
      </c>
      <c r="E186" s="183">
        <v>42536</v>
      </c>
      <c r="F186" s="191" t="s">
        <v>831</v>
      </c>
      <c r="G186" s="824" t="s">
        <v>823</v>
      </c>
      <c r="H186" s="192" t="s">
        <v>422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7"/>
    </row>
    <row r="187" spans="1:28" ht="15.75" customHeight="1">
      <c r="A187" s="818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829</v>
      </c>
      <c r="E187" s="183">
        <v>42536</v>
      </c>
      <c r="F187" s="191" t="s">
        <v>879</v>
      </c>
      <c r="G187" s="824" t="s">
        <v>823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7"/>
    </row>
    <row r="188" spans="1:28" ht="15.75" customHeight="1">
      <c r="A188" s="818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829</v>
      </c>
      <c r="E188" s="183">
        <v>42536</v>
      </c>
      <c r="F188" s="188" t="s">
        <v>837</v>
      </c>
      <c r="G188" s="824" t="s">
        <v>823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7">
        <v>2</v>
      </c>
    </row>
    <row r="189" spans="1:28" ht="15.75" hidden="1" customHeight="1">
      <c r="A189" s="818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829</v>
      </c>
      <c r="E189" s="183">
        <v>42536</v>
      </c>
      <c r="F189" s="188" t="s">
        <v>838</v>
      </c>
      <c r="G189" s="824" t="s">
        <v>823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7">
        <v>2</v>
      </c>
    </row>
    <row r="190" spans="1:28" ht="15.75" hidden="1" customHeight="1">
      <c r="A190" s="818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829</v>
      </c>
      <c r="E190" s="183">
        <v>42543</v>
      </c>
      <c r="F190" s="191" t="s">
        <v>830</v>
      </c>
      <c r="G190" s="824" t="s">
        <v>823</v>
      </c>
      <c r="H190" s="7" t="s">
        <v>824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7"/>
    </row>
    <row r="191" spans="1:28" ht="15.75" hidden="1" customHeight="1">
      <c r="A191" s="818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829</v>
      </c>
      <c r="E191" s="183">
        <v>42543</v>
      </c>
      <c r="F191" s="191" t="s">
        <v>831</v>
      </c>
      <c r="G191" s="824" t="s">
        <v>823</v>
      </c>
      <c r="H191" s="192" t="s">
        <v>415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7"/>
    </row>
    <row r="192" spans="1:28" ht="15.75" hidden="1" customHeight="1">
      <c r="A192" s="818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829</v>
      </c>
      <c r="E192" s="183">
        <v>42543</v>
      </c>
      <c r="F192" s="191" t="s">
        <v>831</v>
      </c>
      <c r="G192" s="824" t="s">
        <v>823</v>
      </c>
      <c r="H192" s="192" t="s">
        <v>422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7"/>
    </row>
    <row r="193" spans="1:27" ht="15.75" customHeight="1">
      <c r="A193" s="818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829</v>
      </c>
      <c r="E193" s="183">
        <v>42543</v>
      </c>
      <c r="F193" s="191" t="s">
        <v>879</v>
      </c>
      <c r="G193" s="824" t="s">
        <v>823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7"/>
    </row>
    <row r="194" spans="1:27" ht="15.75" hidden="1" customHeight="1">
      <c r="A194" s="818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829</v>
      </c>
      <c r="E194" s="183">
        <v>42545</v>
      </c>
      <c r="F194" s="191" t="s">
        <v>830</v>
      </c>
      <c r="G194" s="824" t="s">
        <v>823</v>
      </c>
      <c r="H194" s="7" t="s">
        <v>824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7"/>
    </row>
    <row r="195" spans="1:27" ht="15.75" customHeight="1">
      <c r="A195" s="818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829</v>
      </c>
      <c r="E195" s="183">
        <v>42546</v>
      </c>
      <c r="F195" s="188" t="s">
        <v>834</v>
      </c>
      <c r="G195" s="824" t="s">
        <v>823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7">
        <v>2</v>
      </c>
    </row>
    <row r="196" spans="1:27" ht="15.75" hidden="1" customHeight="1">
      <c r="A196" s="818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829</v>
      </c>
      <c r="E196" s="183">
        <v>42546</v>
      </c>
      <c r="F196" s="188" t="s">
        <v>835</v>
      </c>
      <c r="G196" s="824" t="s">
        <v>823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7">
        <v>2</v>
      </c>
    </row>
    <row r="197" spans="1:27" ht="15.75" hidden="1" customHeight="1">
      <c r="A197" s="818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822</v>
      </c>
      <c r="E197" s="183">
        <v>42548</v>
      </c>
      <c r="F197" s="188" t="s">
        <v>826</v>
      </c>
      <c r="G197" s="824" t="s">
        <v>823</v>
      </c>
      <c r="H197" s="192" t="s">
        <v>623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7"/>
    </row>
    <row r="198" spans="1:27" ht="15.75" hidden="1" customHeight="1">
      <c r="A198" s="818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822</v>
      </c>
      <c r="E198" s="183">
        <v>42550</v>
      </c>
      <c r="F198" s="188" t="s">
        <v>825</v>
      </c>
      <c r="G198" s="824" t="s">
        <v>823</v>
      </c>
      <c r="H198" s="7" t="s">
        <v>824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7"/>
    </row>
    <row r="199" spans="1:27" ht="15.75" hidden="1" customHeight="1">
      <c r="A199" s="818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822</v>
      </c>
      <c r="E199" s="183">
        <v>42550</v>
      </c>
      <c r="F199" s="191" t="s">
        <v>831</v>
      </c>
      <c r="G199" s="824" t="s">
        <v>823</v>
      </c>
      <c r="H199" s="192" t="s">
        <v>422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7"/>
    </row>
    <row r="200" spans="1:27" ht="15.75" customHeight="1">
      <c r="A200" s="818" t="str">
        <f>IF(B200&lt;&gt;"",IF(AND(B200&gt;=_TM1,B200&lt;=_TM2,OR(TH!L200="1111",TH!M200="1111")),TH!D200,""),"")</f>
        <v/>
      </c>
      <c r="B200" s="36">
        <f t="shared" ref="B200:B356" si="80">IF(C200&lt;&gt;"",MONTH(C200),"")</f>
        <v>6</v>
      </c>
      <c r="C200" s="190">
        <f t="shared" ref="C200:C368" si="81">E200</f>
        <v>42550</v>
      </c>
      <c r="D200" s="190" t="s">
        <v>822</v>
      </c>
      <c r="E200" s="183">
        <v>42550</v>
      </c>
      <c r="F200" s="191" t="s">
        <v>879</v>
      </c>
      <c r="G200" s="824" t="s">
        <v>823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7"/>
    </row>
    <row r="201" spans="1:27" ht="15.75" hidden="1" customHeight="1">
      <c r="A201" s="818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822</v>
      </c>
      <c r="E201" s="735">
        <v>42552</v>
      </c>
      <c r="F201" s="191" t="s">
        <v>825</v>
      </c>
      <c r="G201" s="824" t="s">
        <v>823</v>
      </c>
      <c r="H201" s="192" t="s">
        <v>824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7"/>
    </row>
    <row r="202" spans="1:27" ht="15.75" hidden="1" customHeight="1">
      <c r="A202" s="818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822</v>
      </c>
      <c r="E202" s="735">
        <v>42557</v>
      </c>
      <c r="F202" s="191" t="s">
        <v>825</v>
      </c>
      <c r="G202" s="824" t="s">
        <v>823</v>
      </c>
      <c r="H202" s="192" t="s">
        <v>824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7"/>
    </row>
    <row r="203" spans="1:27" ht="15.75" hidden="1" customHeight="1">
      <c r="A203" s="818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822</v>
      </c>
      <c r="E203" s="735">
        <v>42557</v>
      </c>
      <c r="F203" s="191" t="s">
        <v>825</v>
      </c>
      <c r="G203" s="824" t="s">
        <v>823</v>
      </c>
      <c r="H203" s="192" t="s">
        <v>824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7"/>
    </row>
    <row r="204" spans="1:27" ht="15.75" hidden="1" customHeight="1">
      <c r="A204" s="818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822</v>
      </c>
      <c r="E204" s="735">
        <v>42559</v>
      </c>
      <c r="F204" s="191" t="s">
        <v>826</v>
      </c>
      <c r="G204" s="824" t="s">
        <v>823</v>
      </c>
      <c r="H204" s="7" t="s">
        <v>772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7"/>
    </row>
    <row r="205" spans="1:27" ht="15.75" hidden="1" customHeight="1">
      <c r="A205" s="818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822</v>
      </c>
      <c r="E205" s="735">
        <v>42563</v>
      </c>
      <c r="F205" s="191" t="s">
        <v>826</v>
      </c>
      <c r="G205" s="824" t="s">
        <v>823</v>
      </c>
      <c r="H205" s="192" t="s">
        <v>617</v>
      </c>
      <c r="I205" s="761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7"/>
    </row>
    <row r="206" spans="1:27" ht="15.75" hidden="1" customHeight="1">
      <c r="A206" s="818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822</v>
      </c>
      <c r="E206" s="735">
        <v>42563</v>
      </c>
      <c r="F206" s="191" t="s">
        <v>826</v>
      </c>
      <c r="G206" s="824" t="s">
        <v>823</v>
      </c>
      <c r="H206" s="7" t="s">
        <v>770</v>
      </c>
      <c r="I206" s="761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7"/>
    </row>
    <row r="207" spans="1:27" ht="15.75" hidden="1" customHeight="1">
      <c r="A207" s="818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822</v>
      </c>
      <c r="E207" s="735">
        <v>42566</v>
      </c>
      <c r="F207" s="191" t="s">
        <v>825</v>
      </c>
      <c r="G207" s="824" t="s">
        <v>823</v>
      </c>
      <c r="H207" s="192" t="s">
        <v>824</v>
      </c>
      <c r="I207" s="761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7"/>
    </row>
    <row r="208" spans="1:27" ht="15.75" hidden="1" customHeight="1">
      <c r="A208" s="818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822</v>
      </c>
      <c r="E208" s="735">
        <v>42569</v>
      </c>
      <c r="F208" s="191" t="s">
        <v>825</v>
      </c>
      <c r="G208" s="824" t="s">
        <v>823</v>
      </c>
      <c r="H208" s="192" t="s">
        <v>824</v>
      </c>
      <c r="I208" s="761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7"/>
    </row>
    <row r="209" spans="1:27" ht="15.75" hidden="1" customHeight="1">
      <c r="A209" s="818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829</v>
      </c>
      <c r="E209" s="735">
        <v>42552</v>
      </c>
      <c r="F209" s="188" t="s">
        <v>831</v>
      </c>
      <c r="G209" s="824" t="s">
        <v>823</v>
      </c>
      <c r="H209" s="192" t="s">
        <v>422</v>
      </c>
      <c r="I209" s="761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7"/>
    </row>
    <row r="210" spans="1:27" ht="15.75" customHeight="1">
      <c r="A210" s="818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829</v>
      </c>
      <c r="E210" s="735">
        <v>42552</v>
      </c>
      <c r="F210" s="188" t="s">
        <v>1334</v>
      </c>
      <c r="G210" s="824" t="s">
        <v>823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7">
        <v>3</v>
      </c>
    </row>
    <row r="211" spans="1:27" ht="15.75" hidden="1" customHeight="1">
      <c r="A211" s="818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829</v>
      </c>
      <c r="E211" s="735">
        <v>42552</v>
      </c>
      <c r="F211" s="188" t="s">
        <v>1335</v>
      </c>
      <c r="G211" s="824" t="s">
        <v>823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7">
        <v>3</v>
      </c>
    </row>
    <row r="212" spans="1:27" ht="15.75" hidden="1" customHeight="1">
      <c r="A212" s="818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829</v>
      </c>
      <c r="E212" s="735">
        <v>42557</v>
      </c>
      <c r="F212" s="188" t="s">
        <v>831</v>
      </c>
      <c r="G212" s="824" t="s">
        <v>823</v>
      </c>
      <c r="H212" s="192" t="s">
        <v>432</v>
      </c>
      <c r="I212" s="761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7"/>
    </row>
    <row r="213" spans="1:27" ht="15.75" customHeight="1">
      <c r="A213" s="818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829</v>
      </c>
      <c r="E213" s="735">
        <v>42557</v>
      </c>
      <c r="F213" s="188" t="s">
        <v>1336</v>
      </c>
      <c r="G213" s="824" t="s">
        <v>823</v>
      </c>
      <c r="H213" s="7"/>
      <c r="I213" s="761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7">
        <v>3</v>
      </c>
    </row>
    <row r="214" spans="1:27" ht="15.75" hidden="1" customHeight="1">
      <c r="A214" s="818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829</v>
      </c>
      <c r="E214" s="735">
        <v>42557</v>
      </c>
      <c r="F214" s="188" t="s">
        <v>1337</v>
      </c>
      <c r="G214" s="824" t="s">
        <v>823</v>
      </c>
      <c r="H214" s="192"/>
      <c r="I214" s="761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7">
        <v>3</v>
      </c>
    </row>
    <row r="215" spans="1:27" ht="15.75" hidden="1" customHeight="1">
      <c r="A215" s="818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829</v>
      </c>
      <c r="E215" s="735">
        <v>42559</v>
      </c>
      <c r="F215" s="188" t="s">
        <v>1338</v>
      </c>
      <c r="G215" s="824" t="s">
        <v>823</v>
      </c>
      <c r="H215" s="192" t="s">
        <v>824</v>
      </c>
      <c r="I215" s="761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7"/>
    </row>
    <row r="216" spans="1:27" ht="15.75" hidden="1" customHeight="1">
      <c r="A216" s="818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829</v>
      </c>
      <c r="E216" s="734">
        <v>42563</v>
      </c>
      <c r="F216" s="188" t="s">
        <v>1338</v>
      </c>
      <c r="G216" s="824" t="s">
        <v>823</v>
      </c>
      <c r="H216" s="192" t="s">
        <v>824</v>
      </c>
      <c r="I216" s="761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7"/>
    </row>
    <row r="217" spans="1:27" ht="15.75" hidden="1" customHeight="1">
      <c r="A217" s="818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829</v>
      </c>
      <c r="E217" s="734">
        <v>42564</v>
      </c>
      <c r="F217" s="188" t="s">
        <v>1338</v>
      </c>
      <c r="G217" s="824" t="s">
        <v>823</v>
      </c>
      <c r="H217" s="192" t="s">
        <v>824</v>
      </c>
      <c r="I217" s="761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7"/>
    </row>
    <row r="218" spans="1:27" ht="15.75" hidden="1" customHeight="1">
      <c r="A218" s="818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829</v>
      </c>
      <c r="E218" s="734">
        <v>42566</v>
      </c>
      <c r="F218" s="188" t="s">
        <v>1339</v>
      </c>
      <c r="G218" s="824" t="s">
        <v>823</v>
      </c>
      <c r="H218" s="7"/>
      <c r="I218" s="761"/>
      <c r="J218" s="248"/>
      <c r="K218" s="578">
        <v>4720250</v>
      </c>
      <c r="L218" s="39" t="s">
        <v>1079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7"/>
    </row>
    <row r="219" spans="1:27" ht="15.75" hidden="1" customHeight="1">
      <c r="A219" s="818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829</v>
      </c>
      <c r="E219" s="734">
        <v>42569</v>
      </c>
      <c r="F219" s="188" t="s">
        <v>831</v>
      </c>
      <c r="G219" s="824" t="s">
        <v>823</v>
      </c>
      <c r="H219" s="192" t="s">
        <v>422</v>
      </c>
      <c r="I219" s="761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7"/>
    </row>
    <row r="220" spans="1:27" ht="15.75" customHeight="1">
      <c r="A220" s="818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829</v>
      </c>
      <c r="E220" s="734">
        <v>42569</v>
      </c>
      <c r="F220" s="188" t="s">
        <v>1334</v>
      </c>
      <c r="G220" s="824" t="s">
        <v>823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7">
        <v>3</v>
      </c>
    </row>
    <row r="221" spans="1:27" ht="15.75" hidden="1" customHeight="1">
      <c r="A221" s="818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829</v>
      </c>
      <c r="E221" s="734">
        <v>42569</v>
      </c>
      <c r="F221" s="188" t="s">
        <v>1335</v>
      </c>
      <c r="G221" s="824" t="s">
        <v>823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7">
        <v>3</v>
      </c>
    </row>
    <row r="222" spans="1:27" ht="15.75" hidden="1" customHeight="1">
      <c r="A222" s="818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822</v>
      </c>
      <c r="E222" s="734">
        <v>42569</v>
      </c>
      <c r="F222" s="191" t="s">
        <v>826</v>
      </c>
      <c r="G222" s="824" t="s">
        <v>823</v>
      </c>
      <c r="H222" s="192" t="s">
        <v>1424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7"/>
    </row>
    <row r="223" spans="1:27" ht="15.75" hidden="1" customHeight="1">
      <c r="A223" s="818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822</v>
      </c>
      <c r="E223" s="734">
        <v>42572</v>
      </c>
      <c r="F223" s="191" t="s">
        <v>825</v>
      </c>
      <c r="G223" s="824" t="s">
        <v>823</v>
      </c>
      <c r="H223" s="192" t="s">
        <v>824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7"/>
    </row>
    <row r="224" spans="1:27" ht="15.75" hidden="1" customHeight="1">
      <c r="A224" s="818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822</v>
      </c>
      <c r="E224" s="734">
        <v>42573</v>
      </c>
      <c r="F224" s="191" t="s">
        <v>826</v>
      </c>
      <c r="G224" s="824" t="s">
        <v>823</v>
      </c>
      <c r="H224" s="192" t="s">
        <v>665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7"/>
    </row>
    <row r="225" spans="1:27" ht="15.75" hidden="1" customHeight="1">
      <c r="A225" s="818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822</v>
      </c>
      <c r="E225" s="734">
        <v>42577</v>
      </c>
      <c r="F225" s="191" t="s">
        <v>826</v>
      </c>
      <c r="G225" s="824" t="s">
        <v>823</v>
      </c>
      <c r="H225" s="192" t="s">
        <v>649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7"/>
    </row>
    <row r="226" spans="1:27" ht="15.75" hidden="1" customHeight="1">
      <c r="A226" s="818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822</v>
      </c>
      <c r="E226" s="734">
        <v>42578</v>
      </c>
      <c r="F226" s="191" t="s">
        <v>826</v>
      </c>
      <c r="G226" s="824" t="s">
        <v>823</v>
      </c>
      <c r="H226" s="192" t="s">
        <v>649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7"/>
    </row>
    <row r="227" spans="1:27" ht="15.75" hidden="1" customHeight="1">
      <c r="A227" s="818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822</v>
      </c>
      <c r="E227" s="734">
        <v>42579</v>
      </c>
      <c r="F227" s="191" t="s">
        <v>826</v>
      </c>
      <c r="G227" s="824" t="s">
        <v>823</v>
      </c>
      <c r="H227" s="192" t="s">
        <v>623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7"/>
    </row>
    <row r="228" spans="1:27" ht="15.75" hidden="1" customHeight="1">
      <c r="A228" s="818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822</v>
      </c>
      <c r="E228" s="779">
        <v>42580</v>
      </c>
      <c r="F228" s="191" t="s">
        <v>826</v>
      </c>
      <c r="G228" s="824" t="s">
        <v>823</v>
      </c>
      <c r="H228" s="192" t="s">
        <v>1510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7"/>
    </row>
    <row r="229" spans="1:27" ht="15.75" hidden="1" customHeight="1">
      <c r="A229" s="818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829</v>
      </c>
      <c r="E229" s="779">
        <v>42572</v>
      </c>
      <c r="F229" s="188" t="s">
        <v>831</v>
      </c>
      <c r="G229" s="824" t="s">
        <v>823</v>
      </c>
      <c r="H229" s="192" t="s">
        <v>415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7"/>
    </row>
    <row r="230" spans="1:27" ht="15.75" customHeight="1">
      <c r="A230" s="818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829</v>
      </c>
      <c r="E230" s="779">
        <v>42572</v>
      </c>
      <c r="F230" s="191" t="s">
        <v>879</v>
      </c>
      <c r="G230" s="824" t="s">
        <v>823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7">
        <v>3</v>
      </c>
    </row>
    <row r="231" spans="1:27" ht="15.75" hidden="1" customHeight="1">
      <c r="A231" s="818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829</v>
      </c>
      <c r="E231" s="779">
        <v>42572</v>
      </c>
      <c r="F231" s="191" t="s">
        <v>1085</v>
      </c>
      <c r="G231" s="824" t="s">
        <v>823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7">
        <v>3</v>
      </c>
    </row>
    <row r="232" spans="1:27" ht="15.75" hidden="1" customHeight="1">
      <c r="A232" s="818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829</v>
      </c>
      <c r="E232" s="779">
        <v>42573</v>
      </c>
      <c r="F232" s="188" t="s">
        <v>1338</v>
      </c>
      <c r="G232" s="824" t="s">
        <v>823</v>
      </c>
      <c r="H232" s="192" t="s">
        <v>824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7"/>
    </row>
    <row r="233" spans="1:27" ht="15.75" customHeight="1">
      <c r="A233" s="818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829</v>
      </c>
      <c r="E233" s="779">
        <v>42574</v>
      </c>
      <c r="F233" s="191" t="s">
        <v>1340</v>
      </c>
      <c r="G233" s="824" t="s">
        <v>823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7">
        <v>3</v>
      </c>
    </row>
    <row r="234" spans="1:27" ht="15.75" hidden="1" customHeight="1">
      <c r="A234" s="818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829</v>
      </c>
      <c r="E234" s="779">
        <v>42574</v>
      </c>
      <c r="F234" s="191" t="s">
        <v>1341</v>
      </c>
      <c r="G234" s="824" t="s">
        <v>823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7">
        <v>3</v>
      </c>
    </row>
    <row r="235" spans="1:27" ht="15.75" customHeight="1">
      <c r="A235" s="818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829</v>
      </c>
      <c r="E235" s="779">
        <v>42576</v>
      </c>
      <c r="F235" s="191" t="s">
        <v>834</v>
      </c>
      <c r="G235" s="824" t="s">
        <v>823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7">
        <v>3</v>
      </c>
    </row>
    <row r="236" spans="1:27" ht="15.75" hidden="1" customHeight="1">
      <c r="A236" s="818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829</v>
      </c>
      <c r="E236" s="779">
        <v>42576</v>
      </c>
      <c r="F236" s="191" t="s">
        <v>835</v>
      </c>
      <c r="G236" s="824" t="s">
        <v>823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7">
        <v>3</v>
      </c>
    </row>
    <row r="237" spans="1:27" ht="15.75" hidden="1" customHeight="1">
      <c r="A237" s="818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829</v>
      </c>
      <c r="E237" s="779">
        <v>42578</v>
      </c>
      <c r="F237" s="188" t="s">
        <v>1338</v>
      </c>
      <c r="G237" s="824" t="s">
        <v>823</v>
      </c>
      <c r="H237" s="192" t="s">
        <v>824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7"/>
    </row>
    <row r="238" spans="1:27" ht="15.75" hidden="1" customHeight="1">
      <c r="A238" s="818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829</v>
      </c>
      <c r="E238" s="779">
        <v>42578</v>
      </c>
      <c r="F238" s="188" t="s">
        <v>1338</v>
      </c>
      <c r="G238" s="824" t="s">
        <v>823</v>
      </c>
      <c r="H238" s="192" t="s">
        <v>824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7"/>
    </row>
    <row r="239" spans="1:27" ht="15.75" hidden="1" customHeight="1">
      <c r="A239" s="818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829</v>
      </c>
      <c r="E239" s="779">
        <v>42579</v>
      </c>
      <c r="F239" s="188" t="s">
        <v>1338</v>
      </c>
      <c r="G239" s="824" t="s">
        <v>823</v>
      </c>
      <c r="H239" s="192" t="s">
        <v>824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7"/>
    </row>
    <row r="240" spans="1:27" ht="15.75" hidden="1" customHeight="1">
      <c r="A240" s="818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829</v>
      </c>
      <c r="E240" s="779">
        <v>42580</v>
      </c>
      <c r="F240" s="188" t="s">
        <v>1338</v>
      </c>
      <c r="G240" s="824" t="s">
        <v>823</v>
      </c>
      <c r="H240" s="192" t="s">
        <v>824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7"/>
    </row>
    <row r="241" spans="1:27" ht="15.75" hidden="1" customHeight="1">
      <c r="A241" s="818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822</v>
      </c>
      <c r="E241" s="779">
        <v>42585</v>
      </c>
      <c r="F241" s="191" t="s">
        <v>825</v>
      </c>
      <c r="G241" s="824" t="s">
        <v>823</v>
      </c>
      <c r="H241" s="192" t="s">
        <v>824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7"/>
    </row>
    <row r="242" spans="1:27" ht="15.75" hidden="1" customHeight="1">
      <c r="A242" s="818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822</v>
      </c>
      <c r="E242" s="779">
        <v>42585</v>
      </c>
      <c r="F242" s="191" t="s">
        <v>825</v>
      </c>
      <c r="G242" s="824" t="s">
        <v>823</v>
      </c>
      <c r="H242" s="192" t="s">
        <v>824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7"/>
    </row>
    <row r="243" spans="1:27" ht="15.75" hidden="1" customHeight="1">
      <c r="A243" s="818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822</v>
      </c>
      <c r="E243" s="779">
        <v>42586</v>
      </c>
      <c r="F243" s="191" t="s">
        <v>825</v>
      </c>
      <c r="G243" s="824" t="s">
        <v>823</v>
      </c>
      <c r="H243" s="192" t="s">
        <v>824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7"/>
    </row>
    <row r="244" spans="1:27" ht="15.75" hidden="1" customHeight="1">
      <c r="A244" s="818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822</v>
      </c>
      <c r="E244" s="779">
        <v>42587</v>
      </c>
      <c r="F244" s="191" t="s">
        <v>826</v>
      </c>
      <c r="G244" s="824" t="s">
        <v>823</v>
      </c>
      <c r="H244" s="192" t="s">
        <v>623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7"/>
    </row>
    <row r="245" spans="1:27" ht="15.75" hidden="1" customHeight="1">
      <c r="A245" s="818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822</v>
      </c>
      <c r="E245" s="779">
        <v>42591</v>
      </c>
      <c r="F245" s="191" t="s">
        <v>826</v>
      </c>
      <c r="G245" s="824" t="s">
        <v>823</v>
      </c>
      <c r="H245" s="7" t="s">
        <v>772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7"/>
    </row>
    <row r="246" spans="1:27" ht="15.75" hidden="1" customHeight="1">
      <c r="A246" s="818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822</v>
      </c>
      <c r="E246" s="779">
        <v>42594</v>
      </c>
      <c r="F246" s="191" t="s">
        <v>826</v>
      </c>
      <c r="G246" s="824" t="s">
        <v>823</v>
      </c>
      <c r="H246" s="192" t="s">
        <v>617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7"/>
    </row>
    <row r="247" spans="1:27" ht="15.75" hidden="1" customHeight="1">
      <c r="A247" s="818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822</v>
      </c>
      <c r="E247" s="779">
        <v>42594</v>
      </c>
      <c r="F247" s="191" t="s">
        <v>825</v>
      </c>
      <c r="G247" s="824" t="s">
        <v>823</v>
      </c>
      <c r="H247" s="192" t="s">
        <v>824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7"/>
    </row>
    <row r="248" spans="1:27" ht="15.75" hidden="1" customHeight="1">
      <c r="A248" s="818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822</v>
      </c>
      <c r="E248" s="779">
        <v>42597</v>
      </c>
      <c r="F248" s="191" t="s">
        <v>826</v>
      </c>
      <c r="G248" s="824" t="s">
        <v>823</v>
      </c>
      <c r="H248" s="7" t="s">
        <v>714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7"/>
    </row>
    <row r="249" spans="1:27" ht="15.75" hidden="1" customHeight="1">
      <c r="A249" s="818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829</v>
      </c>
      <c r="E249" s="779">
        <v>42585</v>
      </c>
      <c r="F249" s="188" t="s">
        <v>831</v>
      </c>
      <c r="G249" s="824" t="s">
        <v>823</v>
      </c>
      <c r="H249" s="192" t="s">
        <v>432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7"/>
    </row>
    <row r="250" spans="1:27" ht="15.75" customHeight="1">
      <c r="A250" s="818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829</v>
      </c>
      <c r="E250" s="779">
        <v>42585</v>
      </c>
      <c r="F250" s="188" t="s">
        <v>1334</v>
      </c>
      <c r="G250" s="824" t="s">
        <v>823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7">
        <v>3</v>
      </c>
    </row>
    <row r="251" spans="1:27" ht="15.75" hidden="1" customHeight="1">
      <c r="A251" s="818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829</v>
      </c>
      <c r="E251" s="779">
        <v>42585</v>
      </c>
      <c r="F251" s="188" t="s">
        <v>1335</v>
      </c>
      <c r="G251" s="824" t="s">
        <v>823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7">
        <v>3</v>
      </c>
    </row>
    <row r="252" spans="1:27" ht="15.75" hidden="1" customHeight="1">
      <c r="A252" s="818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829</v>
      </c>
      <c r="E252" s="779">
        <v>42586</v>
      </c>
      <c r="F252" s="188" t="s">
        <v>831</v>
      </c>
      <c r="G252" s="824" t="s">
        <v>823</v>
      </c>
      <c r="H252" s="192" t="s">
        <v>422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7"/>
    </row>
    <row r="253" spans="1:27" ht="15.75" hidden="1" customHeight="1">
      <c r="A253" s="818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829</v>
      </c>
      <c r="E253" s="779">
        <v>42587</v>
      </c>
      <c r="F253" s="188" t="s">
        <v>1338</v>
      </c>
      <c r="G253" s="824" t="s">
        <v>823</v>
      </c>
      <c r="H253" s="192" t="s">
        <v>824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7"/>
    </row>
    <row r="254" spans="1:27" ht="15.75" hidden="1" customHeight="1">
      <c r="A254" s="818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829</v>
      </c>
      <c r="E254" s="779">
        <v>42591</v>
      </c>
      <c r="F254" s="188" t="s">
        <v>1338</v>
      </c>
      <c r="G254" s="824" t="s">
        <v>823</v>
      </c>
      <c r="H254" s="192" t="s">
        <v>824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7"/>
    </row>
    <row r="255" spans="1:27" ht="15.75" hidden="1" customHeight="1">
      <c r="A255" s="818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829</v>
      </c>
      <c r="E255" s="779">
        <v>42594</v>
      </c>
      <c r="F255" s="188" t="s">
        <v>831</v>
      </c>
      <c r="G255" s="824" t="s">
        <v>823</v>
      </c>
      <c r="H255" s="192" t="s">
        <v>422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7"/>
    </row>
    <row r="256" spans="1:27" ht="15.75" customHeight="1">
      <c r="A256" s="818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829</v>
      </c>
      <c r="E256" s="779">
        <v>42594</v>
      </c>
      <c r="F256" s="188" t="s">
        <v>1334</v>
      </c>
      <c r="G256" s="824" t="s">
        <v>823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7">
        <v>3</v>
      </c>
    </row>
    <row r="257" spans="1:27" ht="15.75" hidden="1" customHeight="1">
      <c r="A257" s="818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829</v>
      </c>
      <c r="E257" s="779">
        <v>42594</v>
      </c>
      <c r="F257" s="188" t="s">
        <v>1335</v>
      </c>
      <c r="G257" s="824" t="s">
        <v>823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7">
        <v>3</v>
      </c>
    </row>
    <row r="258" spans="1:27" ht="15.75" customHeight="1">
      <c r="A258" s="818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829</v>
      </c>
      <c r="E258" s="779">
        <v>42596</v>
      </c>
      <c r="F258" s="191" t="s">
        <v>1340</v>
      </c>
      <c r="G258" s="824" t="s">
        <v>823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7">
        <v>3</v>
      </c>
    </row>
    <row r="259" spans="1:27" ht="15.75" hidden="1" customHeight="1">
      <c r="A259" s="818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829</v>
      </c>
      <c r="E259" s="779">
        <v>42596</v>
      </c>
      <c r="F259" s="191" t="s">
        <v>1341</v>
      </c>
      <c r="G259" s="824" t="s">
        <v>823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7">
        <v>3</v>
      </c>
    </row>
    <row r="260" spans="1:27" ht="15.75" hidden="1" customHeight="1">
      <c r="A260" s="818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829</v>
      </c>
      <c r="E260" s="779">
        <v>42597</v>
      </c>
      <c r="F260" s="188" t="s">
        <v>1338</v>
      </c>
      <c r="G260" s="824" t="s">
        <v>823</v>
      </c>
      <c r="H260" s="192" t="s">
        <v>824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7"/>
    </row>
    <row r="261" spans="1:27" ht="15.75" hidden="1" customHeight="1">
      <c r="A261" s="818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829</v>
      </c>
      <c r="E261" s="779">
        <v>42597</v>
      </c>
      <c r="F261" s="188" t="s">
        <v>831</v>
      </c>
      <c r="G261" s="824" t="s">
        <v>823</v>
      </c>
      <c r="H261" s="192" t="s">
        <v>422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7"/>
    </row>
    <row r="262" spans="1:27" ht="15.75" customHeight="1">
      <c r="A262" s="818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829</v>
      </c>
      <c r="E262" s="779">
        <v>42597</v>
      </c>
      <c r="F262" s="191" t="s">
        <v>1342</v>
      </c>
      <c r="G262" s="824" t="s">
        <v>823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7">
        <v>3</v>
      </c>
    </row>
    <row r="263" spans="1:27" ht="15.75" hidden="1" customHeight="1">
      <c r="A263" s="818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829</v>
      </c>
      <c r="E263" s="779">
        <v>42597</v>
      </c>
      <c r="F263" s="191" t="s">
        <v>1343</v>
      </c>
      <c r="G263" s="824" t="s">
        <v>823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7">
        <v>3</v>
      </c>
    </row>
    <row r="264" spans="1:27" ht="15.75" hidden="1" customHeight="1">
      <c r="A264" s="818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829</v>
      </c>
      <c r="E264" s="779">
        <v>42597</v>
      </c>
      <c r="F264" s="188" t="s">
        <v>1338</v>
      </c>
      <c r="G264" s="824" t="s">
        <v>823</v>
      </c>
      <c r="H264" s="192" t="s">
        <v>824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7"/>
    </row>
    <row r="265" spans="1:27" ht="15.75" hidden="1" customHeight="1">
      <c r="A265" s="818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822</v>
      </c>
      <c r="E265" s="779">
        <v>42605</v>
      </c>
      <c r="F265" s="191" t="s">
        <v>826</v>
      </c>
      <c r="G265" s="824" t="s">
        <v>823</v>
      </c>
      <c r="H265" s="192" t="s">
        <v>665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7"/>
    </row>
    <row r="266" spans="1:27" ht="15.75" hidden="1" customHeight="1">
      <c r="A266" s="818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822</v>
      </c>
      <c r="E266" s="779">
        <v>42606</v>
      </c>
      <c r="F266" s="191" t="s">
        <v>826</v>
      </c>
      <c r="G266" s="824" t="s">
        <v>823</v>
      </c>
      <c r="H266" s="192" t="s">
        <v>649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7"/>
    </row>
    <row r="267" spans="1:27" ht="15.75" hidden="1" customHeight="1">
      <c r="A267" s="818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822</v>
      </c>
      <c r="E267" s="779">
        <v>42606</v>
      </c>
      <c r="F267" s="191" t="s">
        <v>826</v>
      </c>
      <c r="G267" s="824" t="s">
        <v>823</v>
      </c>
      <c r="H267" s="7" t="s">
        <v>721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7"/>
    </row>
    <row r="268" spans="1:27" ht="15.75" hidden="1" customHeight="1">
      <c r="A268" s="818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822</v>
      </c>
      <c r="E268" s="779">
        <v>42606</v>
      </c>
      <c r="F268" s="191" t="s">
        <v>826</v>
      </c>
      <c r="G268" s="824" t="s">
        <v>823</v>
      </c>
      <c r="H268" s="192" t="s">
        <v>1510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7"/>
    </row>
    <row r="269" spans="1:27" ht="15.75" hidden="1" customHeight="1">
      <c r="A269" s="818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822</v>
      </c>
      <c r="E269" s="734">
        <v>42607</v>
      </c>
      <c r="F269" s="40" t="s">
        <v>827</v>
      </c>
      <c r="G269" s="824" t="s">
        <v>823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7"/>
    </row>
    <row r="270" spans="1:27" ht="15.75" hidden="1" customHeight="1">
      <c r="A270" s="818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822</v>
      </c>
      <c r="E270" s="734">
        <v>42607</v>
      </c>
      <c r="F270" s="191" t="s">
        <v>826</v>
      </c>
      <c r="G270" s="824" t="s">
        <v>823</v>
      </c>
      <c r="H270" s="192" t="s">
        <v>649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7"/>
    </row>
    <row r="271" spans="1:27" ht="15.75" hidden="1" customHeight="1">
      <c r="A271" s="818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822</v>
      </c>
      <c r="E271" s="734">
        <v>42611</v>
      </c>
      <c r="F271" s="191" t="s">
        <v>825</v>
      </c>
      <c r="G271" s="824" t="s">
        <v>823</v>
      </c>
      <c r="H271" s="192" t="s">
        <v>824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7"/>
    </row>
    <row r="272" spans="1:27" ht="15.75" hidden="1" customHeight="1">
      <c r="A272" s="818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829</v>
      </c>
      <c r="E272" s="734">
        <v>42605</v>
      </c>
      <c r="F272" s="188" t="s">
        <v>1338</v>
      </c>
      <c r="G272" s="824" t="s">
        <v>823</v>
      </c>
      <c r="H272" s="192" t="s">
        <v>824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7"/>
    </row>
    <row r="273" spans="1:27" ht="15.75" hidden="1" customHeight="1">
      <c r="A273" s="818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829</v>
      </c>
      <c r="E273" s="734">
        <v>42605</v>
      </c>
      <c r="F273" s="188" t="s">
        <v>831</v>
      </c>
      <c r="G273" s="824" t="s">
        <v>823</v>
      </c>
      <c r="H273" s="192" t="s">
        <v>415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7"/>
    </row>
    <row r="274" spans="1:27" ht="15.75" customHeight="1">
      <c r="A274" s="818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829</v>
      </c>
      <c r="E274" s="734">
        <v>42605</v>
      </c>
      <c r="F274" s="188" t="s">
        <v>1334</v>
      </c>
      <c r="G274" s="824" t="s">
        <v>823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7">
        <v>3</v>
      </c>
    </row>
    <row r="275" spans="1:27" ht="15.75" hidden="1" customHeight="1">
      <c r="A275" s="818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829</v>
      </c>
      <c r="E275" s="734">
        <v>42605</v>
      </c>
      <c r="F275" s="188" t="s">
        <v>1335</v>
      </c>
      <c r="G275" s="824" t="s">
        <v>823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7">
        <v>3</v>
      </c>
    </row>
    <row r="276" spans="1:27" ht="15.75" hidden="1" customHeight="1">
      <c r="A276" s="818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829</v>
      </c>
      <c r="E276" s="734">
        <v>42605</v>
      </c>
      <c r="F276" s="188" t="s">
        <v>831</v>
      </c>
      <c r="G276" s="824" t="s">
        <v>823</v>
      </c>
      <c r="H276" s="192" t="s">
        <v>422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7"/>
    </row>
    <row r="277" spans="1:27" ht="15.75" hidden="1" customHeight="1">
      <c r="A277" s="818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829</v>
      </c>
      <c r="E277" s="734">
        <v>42606</v>
      </c>
      <c r="F277" s="188" t="s">
        <v>1338</v>
      </c>
      <c r="G277" s="824" t="s">
        <v>823</v>
      </c>
      <c r="H277" s="192" t="s">
        <v>824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7"/>
    </row>
    <row r="278" spans="1:27" ht="15.75" customHeight="1">
      <c r="A278" s="818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829</v>
      </c>
      <c r="E278" s="734">
        <v>42607</v>
      </c>
      <c r="F278" s="191" t="s">
        <v>834</v>
      </c>
      <c r="G278" s="824" t="s">
        <v>823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7">
        <v>3</v>
      </c>
    </row>
    <row r="279" spans="1:27" ht="15.75" hidden="1" customHeight="1">
      <c r="A279" s="818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829</v>
      </c>
      <c r="E279" s="734">
        <v>42607</v>
      </c>
      <c r="F279" s="191" t="s">
        <v>835</v>
      </c>
      <c r="G279" s="824" t="s">
        <v>823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7">
        <v>3</v>
      </c>
    </row>
    <row r="280" spans="1:27" ht="15.75" hidden="1" customHeight="1">
      <c r="A280" s="818" t="str">
        <f>IF(B280&lt;&gt;"",IF(AND(B280&gt;=_TM1,B280&lt;=_TM2,OR(TH!L280="1111",TH!M280="1111")),TH!D280,""),"")</f>
        <v/>
      </c>
      <c r="B280" s="36">
        <f t="shared" ref="B280:B326" si="114">IF(C280&lt;&gt;"",MONTH(C280),"")</f>
        <v>8</v>
      </c>
      <c r="C280" s="190">
        <f t="shared" ref="C280:C326" si="115">E280</f>
        <v>42607</v>
      </c>
      <c r="D280" s="190" t="s">
        <v>829</v>
      </c>
      <c r="E280" s="734">
        <v>42607</v>
      </c>
      <c r="F280" s="188" t="s">
        <v>1338</v>
      </c>
      <c r="G280" s="824" t="s">
        <v>823</v>
      </c>
      <c r="H280" s="192" t="s">
        <v>824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7"/>
    </row>
    <row r="281" spans="1:27" ht="15.75" hidden="1" customHeight="1">
      <c r="A281" s="818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829</v>
      </c>
      <c r="E281" s="734">
        <v>42607</v>
      </c>
      <c r="F281" s="188" t="s">
        <v>1338</v>
      </c>
      <c r="G281" s="824" t="s">
        <v>823</v>
      </c>
      <c r="H281" s="192" t="s">
        <v>824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7"/>
    </row>
    <row r="282" spans="1:27" ht="15.75" hidden="1" customHeight="1">
      <c r="A282" s="818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829</v>
      </c>
      <c r="E282" s="734">
        <v>42611</v>
      </c>
      <c r="F282" s="188" t="s">
        <v>831</v>
      </c>
      <c r="G282" s="824" t="s">
        <v>823</v>
      </c>
      <c r="H282" s="192" t="s">
        <v>422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7"/>
    </row>
    <row r="283" spans="1:27" ht="15.75" customHeight="1">
      <c r="A283" s="818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829</v>
      </c>
      <c r="E283" s="734">
        <v>42611</v>
      </c>
      <c r="F283" s="188" t="s">
        <v>1334</v>
      </c>
      <c r="G283" s="824" t="s">
        <v>823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7">
        <v>3</v>
      </c>
    </row>
    <row r="284" spans="1:27" ht="15.75" hidden="1" customHeight="1">
      <c r="A284" s="818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829</v>
      </c>
      <c r="E284" s="734">
        <v>42611</v>
      </c>
      <c r="F284" s="188" t="s">
        <v>1335</v>
      </c>
      <c r="G284" s="824" t="s">
        <v>823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7">
        <v>3</v>
      </c>
    </row>
    <row r="285" spans="1:27" ht="15.75" hidden="1" customHeight="1">
      <c r="A285" s="818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822</v>
      </c>
      <c r="E285" s="734">
        <v>42614</v>
      </c>
      <c r="F285" s="191" t="s">
        <v>825</v>
      </c>
      <c r="G285" s="824" t="s">
        <v>823</v>
      </c>
      <c r="H285" s="192" t="s">
        <v>824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7"/>
    </row>
    <row r="286" spans="1:27" ht="15.75" hidden="1" customHeight="1">
      <c r="A286" s="818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829</v>
      </c>
      <c r="E286" s="734">
        <v>42614</v>
      </c>
      <c r="F286" s="188" t="s">
        <v>831</v>
      </c>
      <c r="G286" s="824" t="s">
        <v>823</v>
      </c>
      <c r="H286" s="192" t="s">
        <v>422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7"/>
    </row>
    <row r="287" spans="1:27" ht="15.75" customHeight="1">
      <c r="A287" s="818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829</v>
      </c>
      <c r="E287" s="734">
        <v>42614</v>
      </c>
      <c r="F287" s="188" t="s">
        <v>1334</v>
      </c>
      <c r="G287" s="824" t="s">
        <v>823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7">
        <v>3</v>
      </c>
    </row>
    <row r="288" spans="1:27" ht="15.75" hidden="1" customHeight="1">
      <c r="A288" s="818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829</v>
      </c>
      <c r="E288" s="734">
        <v>42614</v>
      </c>
      <c r="F288" s="188" t="s">
        <v>1335</v>
      </c>
      <c r="G288" s="824" t="s">
        <v>823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7">
        <v>3</v>
      </c>
    </row>
    <row r="289" spans="1:27" ht="15.75" hidden="1" customHeight="1">
      <c r="A289" s="818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822</v>
      </c>
      <c r="E289" s="734">
        <v>42619</v>
      </c>
      <c r="F289" s="191" t="s">
        <v>825</v>
      </c>
      <c r="G289" s="824" t="s">
        <v>823</v>
      </c>
      <c r="H289" s="192" t="s">
        <v>824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7"/>
    </row>
    <row r="290" spans="1:27" ht="15.75" hidden="1" customHeight="1">
      <c r="A290" s="818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829</v>
      </c>
      <c r="E290" s="734">
        <v>42619</v>
      </c>
      <c r="F290" s="188" t="s">
        <v>831</v>
      </c>
      <c r="G290" s="824" t="s">
        <v>823</v>
      </c>
      <c r="H290" s="192" t="s">
        <v>422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7"/>
    </row>
    <row r="291" spans="1:27" ht="15.75" customHeight="1">
      <c r="A291" s="818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829</v>
      </c>
      <c r="E291" s="734">
        <v>42619</v>
      </c>
      <c r="F291" s="188" t="s">
        <v>879</v>
      </c>
      <c r="G291" s="824" t="s">
        <v>823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7">
        <v>3</v>
      </c>
    </row>
    <row r="292" spans="1:27" ht="15.75" hidden="1" customHeight="1">
      <c r="A292" s="818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829</v>
      </c>
      <c r="E292" s="734">
        <v>42619</v>
      </c>
      <c r="F292" s="188" t="s">
        <v>1085</v>
      </c>
      <c r="G292" s="824" t="s">
        <v>823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7">
        <v>3</v>
      </c>
    </row>
    <row r="293" spans="1:27" ht="15.75" customHeight="1">
      <c r="A293" s="818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829</v>
      </c>
      <c r="E293" s="734">
        <v>42624</v>
      </c>
      <c r="F293" s="191" t="s">
        <v>1340</v>
      </c>
      <c r="G293" s="824" t="s">
        <v>823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7">
        <v>3</v>
      </c>
    </row>
    <row r="294" spans="1:27" ht="15.75" hidden="1" customHeight="1">
      <c r="A294" s="818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829</v>
      </c>
      <c r="E294" s="734">
        <v>42624</v>
      </c>
      <c r="F294" s="191" t="s">
        <v>1341</v>
      </c>
      <c r="G294" s="824" t="s">
        <v>823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7">
        <v>3</v>
      </c>
    </row>
    <row r="295" spans="1:27" ht="15.75" hidden="1" customHeight="1">
      <c r="A295" s="818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822</v>
      </c>
      <c r="E295" s="734">
        <v>42626</v>
      </c>
      <c r="F295" s="191" t="s">
        <v>825</v>
      </c>
      <c r="G295" s="824" t="s">
        <v>823</v>
      </c>
      <c r="H295" s="192" t="s">
        <v>824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7"/>
    </row>
    <row r="296" spans="1:27" ht="15.75" hidden="1" customHeight="1">
      <c r="A296" s="818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822</v>
      </c>
      <c r="E296" s="734">
        <v>42626</v>
      </c>
      <c r="F296" s="191" t="s">
        <v>825</v>
      </c>
      <c r="G296" s="824" t="s">
        <v>823</v>
      </c>
      <c r="H296" s="192" t="s">
        <v>824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7"/>
    </row>
    <row r="297" spans="1:27" ht="15.75" hidden="1" customHeight="1">
      <c r="A297" s="818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829</v>
      </c>
      <c r="E297" s="734">
        <v>42626</v>
      </c>
      <c r="F297" s="188" t="s">
        <v>831</v>
      </c>
      <c r="G297" s="824" t="s">
        <v>823</v>
      </c>
      <c r="H297" s="192" t="s">
        <v>432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>x</v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7"/>
    </row>
    <row r="298" spans="1:27" ht="15.75" customHeight="1">
      <c r="A298" s="818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829</v>
      </c>
      <c r="E298" s="734">
        <v>42626</v>
      </c>
      <c r="F298" s="188" t="s">
        <v>1334</v>
      </c>
      <c r="G298" s="824" t="s">
        <v>823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>x</v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7">
        <v>3</v>
      </c>
    </row>
    <row r="299" spans="1:27" ht="15.75" hidden="1" customHeight="1">
      <c r="A299" s="818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829</v>
      </c>
      <c r="E299" s="734">
        <v>42626</v>
      </c>
      <c r="F299" s="188" t="s">
        <v>1335</v>
      </c>
      <c r="G299" s="824" t="s">
        <v>823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7">
        <v>3</v>
      </c>
    </row>
    <row r="300" spans="1:27" ht="15.75" hidden="1" customHeight="1">
      <c r="A300" s="818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822</v>
      </c>
      <c r="E300" s="734">
        <v>42629</v>
      </c>
      <c r="F300" s="191" t="s">
        <v>826</v>
      </c>
      <c r="G300" s="824" t="s">
        <v>823</v>
      </c>
      <c r="H300" s="192" t="s">
        <v>665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7"/>
    </row>
    <row r="301" spans="1:27" ht="15.75" hidden="1" customHeight="1">
      <c r="A301" s="818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829</v>
      </c>
      <c r="E301" s="734">
        <v>42632</v>
      </c>
      <c r="F301" s="188" t="s">
        <v>1338</v>
      </c>
      <c r="G301" s="824" t="s">
        <v>823</v>
      </c>
      <c r="H301" s="192" t="s">
        <v>824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7"/>
    </row>
    <row r="302" spans="1:27" ht="15.75" hidden="1" customHeight="1">
      <c r="A302" s="818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822</v>
      </c>
      <c r="E302" s="734">
        <v>42635</v>
      </c>
      <c r="F302" s="191" t="s">
        <v>826</v>
      </c>
      <c r="G302" s="824" t="s">
        <v>823</v>
      </c>
      <c r="H302" s="192" t="s">
        <v>1424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7"/>
    </row>
    <row r="303" spans="1:27" ht="15.75" hidden="1" customHeight="1">
      <c r="A303" s="818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829</v>
      </c>
      <c r="E303" s="734">
        <v>42635</v>
      </c>
      <c r="F303" s="188" t="s">
        <v>1338</v>
      </c>
      <c r="G303" s="824" t="s">
        <v>823</v>
      </c>
      <c r="H303" s="192" t="s">
        <v>824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>x</v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7"/>
    </row>
    <row r="304" spans="1:27" ht="15.75" hidden="1" customHeight="1">
      <c r="A304" s="818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822</v>
      </c>
      <c r="E304" s="734">
        <v>42638</v>
      </c>
      <c r="F304" s="191" t="s">
        <v>827</v>
      </c>
      <c r="G304" s="824" t="s">
        <v>823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>x</v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7"/>
    </row>
    <row r="305" spans="1:27" ht="15.75" customHeight="1">
      <c r="A305" s="818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829</v>
      </c>
      <c r="E305" s="734">
        <v>42638</v>
      </c>
      <c r="F305" s="191" t="s">
        <v>834</v>
      </c>
      <c r="G305" s="824" t="s">
        <v>823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>x</v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7">
        <v>3</v>
      </c>
    </row>
    <row r="306" spans="1:27" ht="15.75" hidden="1" customHeight="1">
      <c r="A306" s="818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829</v>
      </c>
      <c r="E306" s="734">
        <v>42638</v>
      </c>
      <c r="F306" s="191" t="s">
        <v>835</v>
      </c>
      <c r="G306" s="824" t="s">
        <v>823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>x</v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7">
        <v>3</v>
      </c>
    </row>
    <row r="307" spans="1:27" ht="15.75" hidden="1" customHeight="1">
      <c r="A307" s="818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822</v>
      </c>
      <c r="E307" s="734">
        <v>42640</v>
      </c>
      <c r="F307" s="191" t="s">
        <v>825</v>
      </c>
      <c r="G307" s="824" t="s">
        <v>823</v>
      </c>
      <c r="H307" s="192" t="s">
        <v>824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7"/>
    </row>
    <row r="308" spans="1:27" ht="15.75" customHeight="1">
      <c r="A308" s="818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829</v>
      </c>
      <c r="E308" s="734">
        <v>42640</v>
      </c>
      <c r="F308" s="188" t="s">
        <v>1334</v>
      </c>
      <c r="G308" s="824" t="s">
        <v>823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>x</v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7">
        <v>3</v>
      </c>
    </row>
    <row r="309" spans="1:27" ht="15.75" hidden="1" customHeight="1">
      <c r="A309" s="818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829</v>
      </c>
      <c r="E309" s="734">
        <v>42640</v>
      </c>
      <c r="F309" s="188" t="s">
        <v>1335</v>
      </c>
      <c r="G309" s="824" t="s">
        <v>823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>x</v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7">
        <v>3</v>
      </c>
    </row>
    <row r="310" spans="1:27" ht="15.75" hidden="1" customHeight="1">
      <c r="A310" s="818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829</v>
      </c>
      <c r="E310" s="734">
        <v>42640</v>
      </c>
      <c r="F310" s="188" t="s">
        <v>831</v>
      </c>
      <c r="G310" s="824" t="s">
        <v>823</v>
      </c>
      <c r="H310" s="192" t="s">
        <v>422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>x</v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7"/>
    </row>
    <row r="311" spans="1:27" ht="15.75" hidden="1" customHeight="1">
      <c r="A311" s="818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829</v>
      </c>
      <c r="E311" s="734">
        <v>42641</v>
      </c>
      <c r="F311" s="188" t="s">
        <v>826</v>
      </c>
      <c r="G311" s="824" t="s">
        <v>823</v>
      </c>
      <c r="H311" s="7" t="s">
        <v>772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>x</v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7"/>
    </row>
    <row r="312" spans="1:27" ht="15.75" hidden="1" customHeight="1">
      <c r="A312" s="818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829</v>
      </c>
      <c r="E312" s="734">
        <v>42641</v>
      </c>
      <c r="F312" s="188" t="s">
        <v>1338</v>
      </c>
      <c r="G312" s="824" t="s">
        <v>823</v>
      </c>
      <c r="H312" s="192" t="s">
        <v>824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7"/>
    </row>
    <row r="313" spans="1:27" ht="15.75" customHeight="1">
      <c r="A313" s="818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829</v>
      </c>
      <c r="E313" s="734">
        <v>42641</v>
      </c>
      <c r="F313" s="188" t="s">
        <v>1777</v>
      </c>
      <c r="G313" s="824" t="s">
        <v>823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7">
        <v>3</v>
      </c>
    </row>
    <row r="314" spans="1:27" ht="15.75" hidden="1" customHeight="1">
      <c r="A314" s="818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829</v>
      </c>
      <c r="E314" s="734">
        <v>42641</v>
      </c>
      <c r="F314" s="188" t="s">
        <v>1778</v>
      </c>
      <c r="G314" s="824" t="s">
        <v>823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7">
        <v>3</v>
      </c>
    </row>
    <row r="315" spans="1:27" ht="15.75" hidden="1" customHeight="1">
      <c r="A315" s="818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829</v>
      </c>
      <c r="E315" s="734">
        <v>42643</v>
      </c>
      <c r="F315" s="188" t="s">
        <v>826</v>
      </c>
      <c r="G315" s="824" t="s">
        <v>823</v>
      </c>
      <c r="H315" s="192" t="s">
        <v>649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7"/>
    </row>
    <row r="316" spans="1:27" ht="15.75" hidden="1" customHeight="1">
      <c r="A316" s="818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829</v>
      </c>
      <c r="E316" s="734">
        <v>42643</v>
      </c>
      <c r="F316" s="188" t="s">
        <v>826</v>
      </c>
      <c r="G316" s="824" t="s">
        <v>823</v>
      </c>
      <c r="H316" s="192" t="s">
        <v>649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>x</v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7"/>
    </row>
    <row r="317" spans="1:27" ht="15.75" hidden="1" customHeight="1">
      <c r="A317" s="818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829</v>
      </c>
      <c r="E317" s="734">
        <v>42643</v>
      </c>
      <c r="F317" s="191" t="s">
        <v>825</v>
      </c>
      <c r="G317" s="824" t="s">
        <v>823</v>
      </c>
      <c r="H317" s="192" t="s">
        <v>824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>x</v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7"/>
    </row>
    <row r="318" spans="1:27" ht="15.75" hidden="1" customHeight="1">
      <c r="A318" s="818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829</v>
      </c>
      <c r="E318" s="734">
        <v>42643</v>
      </c>
      <c r="F318" s="188" t="s">
        <v>1338</v>
      </c>
      <c r="G318" s="824" t="s">
        <v>823</v>
      </c>
      <c r="H318" s="192" t="s">
        <v>824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7"/>
    </row>
    <row r="319" spans="1:27" ht="15.75" hidden="1" customHeight="1">
      <c r="A319" s="818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829</v>
      </c>
      <c r="E319" s="734">
        <v>42643</v>
      </c>
      <c r="F319" s="188" t="s">
        <v>831</v>
      </c>
      <c r="G319" s="824" t="s">
        <v>823</v>
      </c>
      <c r="H319" s="192" t="s">
        <v>432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7"/>
    </row>
    <row r="320" spans="1:27" ht="15.75" customHeight="1">
      <c r="A320" s="818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829</v>
      </c>
      <c r="E320" s="734">
        <v>42643</v>
      </c>
      <c r="F320" s="188" t="s">
        <v>1334</v>
      </c>
      <c r="G320" s="824" t="s">
        <v>823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>x</v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7">
        <v>3</v>
      </c>
    </row>
    <row r="321" spans="1:30" ht="15.75" hidden="1" customHeight="1">
      <c r="A321" s="818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829</v>
      </c>
      <c r="E321" s="734">
        <v>42643</v>
      </c>
      <c r="F321" s="188" t="s">
        <v>1335</v>
      </c>
      <c r="G321" s="824" t="s">
        <v>823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>x</v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7">
        <v>3</v>
      </c>
    </row>
    <row r="322" spans="1:30" ht="15.75" hidden="1" customHeight="1">
      <c r="A322" s="818" t="str">
        <f>IF(B322&lt;&gt;"",IF(AND(B322&gt;=_TM1,B322&lt;=_TM2,OR(TH!L322="1111",TH!M322="1111")),TH!D322,""),"")</f>
        <v/>
      </c>
      <c r="B322" s="36">
        <f t="shared" si="114"/>
        <v>1</v>
      </c>
      <c r="C322" s="190">
        <f t="shared" si="115"/>
        <v>0</v>
      </c>
      <c r="D322" s="190" t="s">
        <v>829</v>
      </c>
      <c r="E322" s="734"/>
      <c r="F322" s="188"/>
      <c r="G322" s="824" t="s">
        <v>823</v>
      </c>
      <c r="H322" s="192"/>
      <c r="I322" s="248"/>
      <c r="J322" s="248"/>
      <c r="K322" s="578"/>
      <c r="L322" s="193"/>
      <c r="M322" s="39" t="s">
        <v>24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>x</v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7"/>
    </row>
    <row r="323" spans="1:30" ht="15.75" hidden="1" customHeight="1">
      <c r="A323" s="818" t="str">
        <f>IF(B323&lt;&gt;"",IF(AND(B323&gt;=_TM1,B323&lt;=_TM2,OR(TH!L323="1111",TH!M323="1111")),TH!D323,""),"")</f>
        <v/>
      </c>
      <c r="B323" s="36">
        <f t="shared" si="114"/>
        <v>1</v>
      </c>
      <c r="C323" s="190">
        <f t="shared" si="115"/>
        <v>0</v>
      </c>
      <c r="D323" s="190" t="s">
        <v>829</v>
      </c>
      <c r="E323" s="734"/>
      <c r="F323" s="188"/>
      <c r="G323" s="824" t="s">
        <v>823</v>
      </c>
      <c r="H323" s="192"/>
      <c r="I323" s="248"/>
      <c r="J323" s="248"/>
      <c r="K323" s="578"/>
      <c r="L323" s="39"/>
      <c r="M323" s="39" t="s">
        <v>24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>x</v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7"/>
    </row>
    <row r="324" spans="1:30" ht="15.75" hidden="1" customHeight="1">
      <c r="A324" s="818" t="str">
        <f>IF(B324&lt;&gt;"",IF(AND(B324&gt;=_TM1,B324&lt;=_TM2,OR(TH!L324="1111",TH!M324="1111")),TH!D324,""),"")</f>
        <v/>
      </c>
      <c r="B324" s="36">
        <f t="shared" si="114"/>
        <v>1</v>
      </c>
      <c r="C324" s="190">
        <f t="shared" si="115"/>
        <v>0</v>
      </c>
      <c r="D324" s="190" t="s">
        <v>829</v>
      </c>
      <c r="E324" s="734"/>
      <c r="F324" s="188"/>
      <c r="G324" s="824" t="s">
        <v>823</v>
      </c>
      <c r="H324" s="192"/>
      <c r="I324" s="248"/>
      <c r="J324" s="248"/>
      <c r="K324" s="578"/>
      <c r="L324" s="39"/>
      <c r="M324" s="39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7"/>
    </row>
    <row r="325" spans="1:30" ht="15.75" hidden="1" customHeight="1">
      <c r="A325" s="818" t="str">
        <f>IF(B325&lt;&gt;"",IF(AND(B325&gt;=_TM1,B325&lt;=_TM2,OR(TH!L325="1111",TH!M325="1111")),TH!D325,""),"")</f>
        <v/>
      </c>
      <c r="B325" s="36">
        <f t="shared" si="114"/>
        <v>1</v>
      </c>
      <c r="C325" s="190">
        <f t="shared" si="115"/>
        <v>0</v>
      </c>
      <c r="D325" s="190" t="s">
        <v>829</v>
      </c>
      <c r="E325" s="734"/>
      <c r="F325" s="188"/>
      <c r="G325" s="824" t="s">
        <v>823</v>
      </c>
      <c r="H325" s="7"/>
      <c r="I325" s="248"/>
      <c r="J325" s="248"/>
      <c r="K325" s="578"/>
      <c r="L325" s="39"/>
      <c r="M325" s="39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>x</v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7"/>
    </row>
    <row r="326" spans="1:30" ht="15.75" hidden="1" customHeight="1">
      <c r="A326" s="818" t="str">
        <f>IF(B326&lt;&gt;"",IF(AND(B326&gt;=_TM1,B326&lt;=_TM2,OR(TH!L326="1111",TH!M326="1111")),TH!D326,""),"")</f>
        <v/>
      </c>
      <c r="B326" s="36">
        <f t="shared" si="114"/>
        <v>1</v>
      </c>
      <c r="C326" s="190">
        <f t="shared" si="115"/>
        <v>0</v>
      </c>
      <c r="D326" s="190" t="s">
        <v>829</v>
      </c>
      <c r="E326" s="734"/>
      <c r="F326" s="188"/>
      <c r="G326" s="824" t="s">
        <v>823</v>
      </c>
      <c r="H326" s="7"/>
      <c r="I326" s="248"/>
      <c r="J326" s="248"/>
      <c r="K326" s="578"/>
      <c r="L326" s="193"/>
      <c r="M326" s="39" t="s">
        <v>24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>x</v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7"/>
    </row>
    <row r="327" spans="1:30" s="570" customFormat="1" ht="15.75" customHeight="1">
      <c r="A327" s="818" t="str">
        <f>IF(B327&lt;&gt;"",IF(AND(B327&gt;=_TM1,B327&lt;=_TM2,OR(TH!L327="1111",TH!M327="1111")),TH!D327,""),"")</f>
        <v/>
      </c>
      <c r="B327" s="36">
        <f t="shared" si="80"/>
        <v>1</v>
      </c>
      <c r="C327" s="862">
        <f t="shared" si="81"/>
        <v>42400</v>
      </c>
      <c r="D327" s="862" t="s">
        <v>320</v>
      </c>
      <c r="E327" s="862">
        <v>42400</v>
      </c>
      <c r="F327" s="864" t="s">
        <v>1301</v>
      </c>
      <c r="G327" s="907"/>
      <c r="H327" s="866"/>
      <c r="I327" s="867"/>
      <c r="J327" s="867"/>
      <c r="K327" s="868">
        <v>11000000</v>
      </c>
      <c r="L327" s="908" t="s">
        <v>83</v>
      </c>
      <c r="M327" s="908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C327" s="204"/>
      <c r="AD327" s="204"/>
    </row>
    <row r="328" spans="1:30" s="570" customFormat="1" ht="15.75" hidden="1" customHeight="1">
      <c r="A328" s="818" t="str">
        <f>IF(B328&lt;&gt;"",IF(AND(B328&gt;=_TM1,B328&lt;=_TM2,OR(TH!L328="1111",TH!M328="1111")),TH!D328,""),"")</f>
        <v/>
      </c>
      <c r="B328" s="36">
        <f t="shared" si="80"/>
        <v>1</v>
      </c>
      <c r="C328" s="862">
        <f t="shared" si="81"/>
        <v>42400</v>
      </c>
      <c r="D328" s="862" t="s">
        <v>320</v>
      </c>
      <c r="E328" s="862">
        <v>42400</v>
      </c>
      <c r="F328" s="864" t="s">
        <v>1302</v>
      </c>
      <c r="G328" s="907"/>
      <c r="H328" s="866"/>
      <c r="I328" s="867"/>
      <c r="J328" s="867"/>
      <c r="K328" s="868">
        <v>3500000</v>
      </c>
      <c r="L328" s="908" t="s">
        <v>160</v>
      </c>
      <c r="M328" s="908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C328" s="204"/>
      <c r="AD328" s="204"/>
    </row>
    <row r="329" spans="1:30" s="570" customFormat="1" ht="15.75" hidden="1" customHeight="1">
      <c r="A329" s="818" t="str">
        <f>IF(B329&lt;&gt;"",IF(AND(B329&gt;=_TM1,B329&lt;=_TM2,OR(TH!L329="1111",TH!M329="1111")),TH!D329,""),"")</f>
        <v>C05</v>
      </c>
      <c r="B329" s="36">
        <f t="shared" si="80"/>
        <v>1</v>
      </c>
      <c r="C329" s="862">
        <f t="shared" si="81"/>
        <v>42400</v>
      </c>
      <c r="D329" s="863" t="s">
        <v>1303</v>
      </c>
      <c r="E329" s="862">
        <v>42400</v>
      </c>
      <c r="F329" s="864" t="s">
        <v>1304</v>
      </c>
      <c r="G329" s="907"/>
      <c r="H329" s="7" t="s">
        <v>824</v>
      </c>
      <c r="I329" s="867"/>
      <c r="J329" s="867"/>
      <c r="K329" s="868">
        <f>K327+K328</f>
        <v>14500000</v>
      </c>
      <c r="L329" s="908" t="s">
        <v>253</v>
      </c>
      <c r="M329" s="908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>x</v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C329" s="204"/>
      <c r="AD329" s="204"/>
    </row>
    <row r="330" spans="1:30" s="570" customFormat="1" ht="15.75" customHeight="1">
      <c r="A330" s="818" t="str">
        <f>IF(B330&lt;&gt;"",IF(AND(B330&gt;=_TM1,B330&lt;=_TM2,OR(TH!L330="1111",TH!M330="1111")),TH!D330,""),"")</f>
        <v/>
      </c>
      <c r="B330" s="36">
        <f t="shared" ref="B330:B332" si="116">IF(C330&lt;&gt;"",MONTH(C330),"")</f>
        <v>2</v>
      </c>
      <c r="C330" s="862">
        <f t="shared" ref="C330:C332" si="117">E330</f>
        <v>42428</v>
      </c>
      <c r="D330" s="862" t="s">
        <v>320</v>
      </c>
      <c r="E330" s="862">
        <v>42428</v>
      </c>
      <c r="F330" s="864" t="s">
        <v>1301</v>
      </c>
      <c r="G330" s="907"/>
      <c r="H330" s="866"/>
      <c r="I330" s="867"/>
      <c r="J330" s="867"/>
      <c r="K330" s="868">
        <v>11000000</v>
      </c>
      <c r="L330" s="908" t="s">
        <v>83</v>
      </c>
      <c r="M330" s="908" t="s">
        <v>253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C330" s="204"/>
      <c r="AD330" s="204"/>
    </row>
    <row r="331" spans="1:30" s="570" customFormat="1" ht="15.75" hidden="1" customHeight="1">
      <c r="A331" s="818" t="str">
        <f>IF(B331&lt;&gt;"",IF(AND(B331&gt;=_TM1,B331&lt;=_TM2,OR(TH!L331="1111",TH!M331="1111")),TH!D331,""),"")</f>
        <v/>
      </c>
      <c r="B331" s="36">
        <f t="shared" si="116"/>
        <v>2</v>
      </c>
      <c r="C331" s="862">
        <f t="shared" si="117"/>
        <v>42428</v>
      </c>
      <c r="D331" s="862" t="s">
        <v>320</v>
      </c>
      <c r="E331" s="862">
        <v>42428</v>
      </c>
      <c r="F331" s="864" t="s">
        <v>1302</v>
      </c>
      <c r="G331" s="907"/>
      <c r="H331" s="866"/>
      <c r="I331" s="867"/>
      <c r="J331" s="867"/>
      <c r="K331" s="868">
        <v>3500000</v>
      </c>
      <c r="L331" s="908" t="s">
        <v>160</v>
      </c>
      <c r="M331" s="908" t="s">
        <v>253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C331" s="204"/>
      <c r="AD331" s="204"/>
    </row>
    <row r="332" spans="1:30" s="570" customFormat="1" ht="15.75" hidden="1" customHeight="1">
      <c r="A332" s="818" t="str">
        <f>IF(B332&lt;&gt;"",IF(AND(B332&gt;=_TM1,B332&lt;=_TM2,OR(TH!L332="1111",TH!M332="1111")),TH!D332,""),"")</f>
        <v>C05</v>
      </c>
      <c r="B332" s="36">
        <f t="shared" si="116"/>
        <v>2</v>
      </c>
      <c r="C332" s="862">
        <f t="shared" si="117"/>
        <v>42428</v>
      </c>
      <c r="D332" s="863" t="s">
        <v>1303</v>
      </c>
      <c r="E332" s="862">
        <v>42428</v>
      </c>
      <c r="F332" s="864" t="s">
        <v>1324</v>
      </c>
      <c r="G332" s="907"/>
      <c r="H332" s="7" t="s">
        <v>824</v>
      </c>
      <c r="I332" s="867"/>
      <c r="J332" s="867"/>
      <c r="K332" s="868">
        <f>K330+K331</f>
        <v>14500000</v>
      </c>
      <c r="L332" s="908" t="s">
        <v>253</v>
      </c>
      <c r="M332" s="908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>x</v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C332" s="204"/>
      <c r="AD332" s="204"/>
    </row>
    <row r="333" spans="1:30" s="570" customFormat="1" ht="15.75" customHeight="1">
      <c r="A333" s="818" t="str">
        <f>IF(B333&lt;&gt;"",IF(AND(B333&gt;=_TM1,B333&lt;=_TM2,OR(TH!L333="1111",TH!M333="1111")),TH!D333,""),"")</f>
        <v/>
      </c>
      <c r="B333" s="36">
        <f t="shared" si="80"/>
        <v>3</v>
      </c>
      <c r="C333" s="862">
        <f t="shared" si="81"/>
        <v>42460</v>
      </c>
      <c r="D333" s="862" t="s">
        <v>320</v>
      </c>
      <c r="E333" s="862">
        <v>42460</v>
      </c>
      <c r="F333" s="864" t="s">
        <v>1301</v>
      </c>
      <c r="G333" s="907"/>
      <c r="H333" s="866"/>
      <c r="I333" s="867"/>
      <c r="J333" s="867"/>
      <c r="K333" s="868">
        <v>11000000</v>
      </c>
      <c r="L333" s="908" t="s">
        <v>83</v>
      </c>
      <c r="M333" s="908" t="s">
        <v>253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C333" s="204"/>
      <c r="AD333" s="204"/>
    </row>
    <row r="334" spans="1:30" s="570" customFormat="1" ht="15.75" hidden="1" customHeight="1">
      <c r="A334" s="818" t="str">
        <f>IF(B334&lt;&gt;"",IF(AND(B334&gt;=_TM1,B334&lt;=_TM2,OR(TH!L334="1111",TH!M334="1111")),TH!D334,""),"")</f>
        <v/>
      </c>
      <c r="B334" s="36">
        <f t="shared" si="80"/>
        <v>3</v>
      </c>
      <c r="C334" s="862">
        <f t="shared" si="81"/>
        <v>42460</v>
      </c>
      <c r="D334" s="862" t="s">
        <v>320</v>
      </c>
      <c r="E334" s="862">
        <v>42460</v>
      </c>
      <c r="F334" s="864" t="s">
        <v>1302</v>
      </c>
      <c r="G334" s="907"/>
      <c r="H334" s="866"/>
      <c r="I334" s="867"/>
      <c r="J334" s="867"/>
      <c r="K334" s="868">
        <v>3500000</v>
      </c>
      <c r="L334" s="908" t="s">
        <v>160</v>
      </c>
      <c r="M334" s="908" t="s">
        <v>253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C334" s="204"/>
      <c r="AD334" s="204"/>
    </row>
    <row r="335" spans="1:30" s="570" customFormat="1" ht="15.75" hidden="1" customHeight="1">
      <c r="A335" s="818" t="str">
        <f>IF(B335&lt;&gt;"",IF(AND(B335&gt;=_TM1,B335&lt;=_TM2,OR(TH!L335="1111",TH!M335="1111")),TH!D335,""),"")</f>
        <v>C05</v>
      </c>
      <c r="B335" s="36">
        <f t="shared" si="80"/>
        <v>3</v>
      </c>
      <c r="C335" s="862">
        <f t="shared" si="81"/>
        <v>42460</v>
      </c>
      <c r="D335" s="863" t="s">
        <v>1303</v>
      </c>
      <c r="E335" s="862">
        <v>42460</v>
      </c>
      <c r="F335" s="864" t="s">
        <v>1326</v>
      </c>
      <c r="G335" s="907"/>
      <c r="H335" s="7" t="s">
        <v>824</v>
      </c>
      <c r="I335" s="867"/>
      <c r="J335" s="867"/>
      <c r="K335" s="868">
        <f>K333+K334</f>
        <v>14500000</v>
      </c>
      <c r="L335" s="908" t="s">
        <v>253</v>
      </c>
      <c r="M335" s="908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C335" s="204"/>
      <c r="AD335" s="204"/>
    </row>
    <row r="336" spans="1:30" s="570" customFormat="1" ht="15.75" customHeight="1">
      <c r="A336" s="818" t="str">
        <f>IF(B336&lt;&gt;"",IF(AND(B336&gt;=_TM1,B336&lt;=_TM2,OR(TH!L336="1111",TH!M336="1111")),TH!D336,""),"")</f>
        <v/>
      </c>
      <c r="B336" s="36">
        <f t="shared" ref="B336:B338" si="118">IF(C336&lt;&gt;"",MONTH(C336),"")</f>
        <v>4</v>
      </c>
      <c r="C336" s="862">
        <f t="shared" ref="C336:C338" si="119">E336</f>
        <v>42490</v>
      </c>
      <c r="D336" s="862" t="s">
        <v>320</v>
      </c>
      <c r="E336" s="862">
        <v>42490</v>
      </c>
      <c r="F336" s="864" t="s">
        <v>1301</v>
      </c>
      <c r="G336" s="907"/>
      <c r="H336" s="866"/>
      <c r="I336" s="867"/>
      <c r="J336" s="867"/>
      <c r="K336" s="868">
        <v>11000000</v>
      </c>
      <c r="L336" s="908" t="s">
        <v>83</v>
      </c>
      <c r="M336" s="908" t="s">
        <v>253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C336" s="204"/>
      <c r="AD336" s="204"/>
    </row>
    <row r="337" spans="1:30" s="570" customFormat="1" ht="15.75" hidden="1" customHeight="1">
      <c r="A337" s="818" t="str">
        <f>IF(B337&lt;&gt;"",IF(AND(B337&gt;=_TM1,B337&lt;=_TM2,OR(TH!L337="1111",TH!M337="1111")),TH!D337,""),"")</f>
        <v/>
      </c>
      <c r="B337" s="36">
        <f t="shared" si="118"/>
        <v>4</v>
      </c>
      <c r="C337" s="862">
        <f t="shared" si="119"/>
        <v>42490</v>
      </c>
      <c r="D337" s="862" t="s">
        <v>320</v>
      </c>
      <c r="E337" s="862">
        <v>42490</v>
      </c>
      <c r="F337" s="864" t="s">
        <v>1302</v>
      </c>
      <c r="G337" s="907"/>
      <c r="H337" s="866"/>
      <c r="I337" s="867"/>
      <c r="J337" s="867"/>
      <c r="K337" s="868">
        <v>3500000</v>
      </c>
      <c r="L337" s="908" t="s">
        <v>160</v>
      </c>
      <c r="M337" s="908" t="s">
        <v>253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154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C337" s="204"/>
      <c r="AD337" s="204"/>
    </row>
    <row r="338" spans="1:30" s="570" customFormat="1" ht="15.75" hidden="1" customHeight="1">
      <c r="A338" s="818" t="str">
        <f>IF(B338&lt;&gt;"",IF(AND(B338&gt;=_TM1,B338&lt;=_TM2,OR(TH!L338="1111",TH!M338="1111")),TH!D338,""),"")</f>
        <v/>
      </c>
      <c r="B338" s="36">
        <f t="shared" si="118"/>
        <v>4</v>
      </c>
      <c r="C338" s="862">
        <f t="shared" si="119"/>
        <v>42490</v>
      </c>
      <c r="D338" s="863" t="s">
        <v>1303</v>
      </c>
      <c r="E338" s="862">
        <v>42490</v>
      </c>
      <c r="F338" s="864" t="s">
        <v>1322</v>
      </c>
      <c r="G338" s="907"/>
      <c r="H338" s="7" t="s">
        <v>824</v>
      </c>
      <c r="I338" s="867"/>
      <c r="J338" s="867"/>
      <c r="K338" s="868">
        <f>K336+K337</f>
        <v>14500000</v>
      </c>
      <c r="L338" s="908" t="s">
        <v>253</v>
      </c>
      <c r="M338" s="908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C338" s="204"/>
      <c r="AD338" s="204"/>
    </row>
    <row r="339" spans="1:30" s="570" customFormat="1" ht="15.75" customHeight="1">
      <c r="A339" s="818" t="str">
        <f>IF(B339&lt;&gt;"",IF(AND(B339&gt;=_TM1,B339&lt;=_TM2,OR(TH!L339="1111",TH!M339="1111")),TH!D339,""),"")</f>
        <v/>
      </c>
      <c r="B339" s="36">
        <f t="shared" ref="B339:B353" si="120">IF(C339&lt;&gt;"",MONTH(C339),"")</f>
        <v>5</v>
      </c>
      <c r="C339" s="862">
        <f t="shared" ref="C339:C353" si="121">E339</f>
        <v>42521</v>
      </c>
      <c r="D339" s="862" t="s">
        <v>320</v>
      </c>
      <c r="E339" s="862">
        <v>42521</v>
      </c>
      <c r="F339" s="864" t="s">
        <v>1301</v>
      </c>
      <c r="G339" s="907">
        <f>K339</f>
        <v>11000000</v>
      </c>
      <c r="H339" s="866"/>
      <c r="I339" s="867"/>
      <c r="J339" s="867"/>
      <c r="K339" s="868">
        <v>11000000</v>
      </c>
      <c r="L339" s="908" t="s">
        <v>83</v>
      </c>
      <c r="M339" s="908" t="s">
        <v>253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C339" s="204"/>
      <c r="AD339" s="204"/>
    </row>
    <row r="340" spans="1:30" s="570" customFormat="1" ht="15.75" hidden="1" customHeight="1">
      <c r="A340" s="818" t="str">
        <f>IF(B340&lt;&gt;"",IF(AND(B340&gt;=_TM1,B340&lt;=_TM2,OR(TH!L340="1111",TH!M340="1111")),TH!D340,""),"")</f>
        <v/>
      </c>
      <c r="B340" s="36">
        <f t="shared" si="120"/>
        <v>5</v>
      </c>
      <c r="C340" s="862">
        <f t="shared" si="121"/>
        <v>42521</v>
      </c>
      <c r="D340" s="862" t="s">
        <v>320</v>
      </c>
      <c r="E340" s="862">
        <v>42521</v>
      </c>
      <c r="F340" s="864" t="s">
        <v>1302</v>
      </c>
      <c r="G340" s="907">
        <f>K340</f>
        <v>3500000</v>
      </c>
      <c r="H340" s="866"/>
      <c r="I340" s="867"/>
      <c r="J340" s="867"/>
      <c r="K340" s="868">
        <v>3500000</v>
      </c>
      <c r="L340" s="908" t="s">
        <v>160</v>
      </c>
      <c r="M340" s="908" t="s">
        <v>253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154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C340" s="204"/>
      <c r="AD340" s="204"/>
    </row>
    <row r="341" spans="1:30" s="570" customFormat="1" ht="15.75" hidden="1" customHeight="1">
      <c r="A341" s="818" t="str">
        <f>IF(B341&lt;&gt;"",IF(AND(B341&gt;=_TM1,B341&lt;=_TM2,OR(TH!L341="1111",TH!M341="1111")),TH!D341,""),"")</f>
        <v/>
      </c>
      <c r="B341" s="36">
        <f t="shared" si="120"/>
        <v>5</v>
      </c>
      <c r="C341" s="862">
        <f t="shared" si="121"/>
        <v>42521</v>
      </c>
      <c r="D341" s="863" t="s">
        <v>1303</v>
      </c>
      <c r="E341" s="862">
        <v>42521</v>
      </c>
      <c r="F341" s="864" t="s">
        <v>1323</v>
      </c>
      <c r="G341" s="907"/>
      <c r="H341" s="7" t="s">
        <v>824</v>
      </c>
      <c r="I341" s="867"/>
      <c r="J341" s="867"/>
      <c r="K341" s="868">
        <v>12977500</v>
      </c>
      <c r="L341" s="908" t="s">
        <v>253</v>
      </c>
      <c r="M341" s="908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C341" s="204"/>
      <c r="AD341" s="204"/>
    </row>
    <row r="342" spans="1:30" s="570" customFormat="1" ht="15.75" hidden="1" customHeight="1">
      <c r="A342" s="818" t="str">
        <f>IF(B342&lt;&gt;"",IF(AND(B342&gt;=_TM1,B342&lt;=_TM2,OR(TH!L342="1111",TH!M342="1111")),TH!D342,""),"")</f>
        <v/>
      </c>
      <c r="B342" s="36">
        <f t="shared" si="120"/>
        <v>5</v>
      </c>
      <c r="C342" s="862">
        <f t="shared" si="121"/>
        <v>42521</v>
      </c>
      <c r="D342" s="862" t="s">
        <v>320</v>
      </c>
      <c r="E342" s="862">
        <v>42521</v>
      </c>
      <c r="F342" s="864" t="s">
        <v>1305</v>
      </c>
      <c r="G342" s="907" t="s">
        <v>1306</v>
      </c>
      <c r="H342" s="866"/>
      <c r="I342" s="867"/>
      <c r="J342" s="867"/>
      <c r="K342" s="868">
        <f>ROUND(G339*$G342,0)</f>
        <v>880000</v>
      </c>
      <c r="L342" s="910" t="s">
        <v>253</v>
      </c>
      <c r="M342" s="910" t="s">
        <v>1079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C342" s="204"/>
      <c r="AD342" s="204"/>
    </row>
    <row r="343" spans="1:30" s="570" customFormat="1" ht="15.75" hidden="1" customHeight="1">
      <c r="A343" s="818" t="str">
        <f>IF(B343&lt;&gt;"",IF(AND(B343&gt;=_TM1,B343&lt;=_TM2,OR(TH!L343="1111",TH!M343="1111")),TH!D343,""),"")</f>
        <v/>
      </c>
      <c r="B343" s="36">
        <f t="shared" si="120"/>
        <v>5</v>
      </c>
      <c r="C343" s="862">
        <f t="shared" si="121"/>
        <v>42521</v>
      </c>
      <c r="D343" s="862" t="s">
        <v>320</v>
      </c>
      <c r="E343" s="862">
        <v>42521</v>
      </c>
      <c r="F343" s="864" t="s">
        <v>1316</v>
      </c>
      <c r="G343" s="907"/>
      <c r="H343" s="866"/>
      <c r="I343" s="867"/>
      <c r="J343" s="867"/>
      <c r="K343" s="868">
        <f>ROUND(G342*G340,0)</f>
        <v>280000</v>
      </c>
      <c r="L343" s="908" t="s">
        <v>253</v>
      </c>
      <c r="M343" s="911" t="s">
        <v>1079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C343" s="204"/>
      <c r="AD343" s="204"/>
    </row>
    <row r="344" spans="1:30" s="570" customFormat="1" ht="15.75" hidden="1" customHeight="1">
      <c r="A344" s="818" t="str">
        <f>IF(B344&lt;&gt;"",IF(AND(B344&gt;=_TM1,B344&lt;=_TM2,OR(TH!L344="1111",TH!M344="1111")),TH!D344,""),"")</f>
        <v/>
      </c>
      <c r="B344" s="36">
        <f t="shared" si="120"/>
        <v>5</v>
      </c>
      <c r="C344" s="862">
        <f t="shared" si="121"/>
        <v>42521</v>
      </c>
      <c r="D344" s="863" t="s">
        <v>320</v>
      </c>
      <c r="E344" s="862">
        <v>42521</v>
      </c>
      <c r="F344" s="864" t="s">
        <v>1307</v>
      </c>
      <c r="G344" s="907" t="s">
        <v>1308</v>
      </c>
      <c r="H344" s="7"/>
      <c r="I344" s="867"/>
      <c r="J344" s="867"/>
      <c r="K344" s="868">
        <f>ROUND(G339*$G344,0)</f>
        <v>1980000</v>
      </c>
      <c r="L344" s="910" t="s">
        <v>252</v>
      </c>
      <c r="M344" s="910" t="s">
        <v>1079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C344" s="204"/>
      <c r="AD344" s="204"/>
    </row>
    <row r="345" spans="1:30" s="570" customFormat="1" ht="15.75" hidden="1" customHeight="1">
      <c r="A345" s="818" t="str">
        <f>IF(B345&lt;&gt;"",IF(AND(B345&gt;=_TM1,B345&lt;=_TM2,OR(TH!L345="1111",TH!M345="1111")),TH!D345,""),"")</f>
        <v/>
      </c>
      <c r="B345" s="36">
        <f t="shared" si="120"/>
        <v>5</v>
      </c>
      <c r="C345" s="862">
        <f t="shared" si="121"/>
        <v>42521</v>
      </c>
      <c r="D345" s="862" t="s">
        <v>320</v>
      </c>
      <c r="E345" s="862">
        <v>42521</v>
      </c>
      <c r="F345" s="864" t="s">
        <v>1317</v>
      </c>
      <c r="G345" s="907"/>
      <c r="H345" s="866"/>
      <c r="I345" s="867"/>
      <c r="J345" s="867"/>
      <c r="K345" s="868">
        <f>ROUND(G340*$G344,0)</f>
        <v>630000</v>
      </c>
      <c r="L345" s="908" t="s">
        <v>160</v>
      </c>
      <c r="M345" s="910" t="s">
        <v>1079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154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C345" s="204"/>
      <c r="AD345" s="204"/>
    </row>
    <row r="346" spans="1:30" s="570" customFormat="1" ht="15.75" hidden="1" customHeight="1">
      <c r="A346" s="818" t="str">
        <f>IF(B346&lt;&gt;"",IF(AND(B346&gt;=_TM1,B346&lt;=_TM2,OR(TH!L346="1111",TH!M346="1111")),TH!D346,""),"")</f>
        <v/>
      </c>
      <c r="B346" s="36">
        <f t="shared" si="120"/>
        <v>5</v>
      </c>
      <c r="C346" s="862">
        <f t="shared" si="121"/>
        <v>42521</v>
      </c>
      <c r="D346" s="862" t="s">
        <v>320</v>
      </c>
      <c r="E346" s="862">
        <v>42521</v>
      </c>
      <c r="F346" s="864" t="s">
        <v>1309</v>
      </c>
      <c r="G346" s="907" t="s">
        <v>1310</v>
      </c>
      <c r="H346" s="866"/>
      <c r="I346" s="867"/>
      <c r="J346" s="867"/>
      <c r="K346" s="868">
        <f>G339*$G346</f>
        <v>165000</v>
      </c>
      <c r="L346" s="910" t="s">
        <v>253</v>
      </c>
      <c r="M346" s="910" t="s">
        <v>1078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C346" s="204"/>
      <c r="AD346" s="204"/>
    </row>
    <row r="347" spans="1:30" s="570" customFormat="1" ht="15.75" hidden="1" customHeight="1">
      <c r="A347" s="818" t="str">
        <f>IF(B347&lt;&gt;"",IF(AND(B347&gt;=_TM1,B347&lt;=_TM2,OR(TH!L347="1111",TH!M347="1111")),TH!D347,""),"")</f>
        <v/>
      </c>
      <c r="B347" s="36">
        <f t="shared" si="120"/>
        <v>5</v>
      </c>
      <c r="C347" s="862">
        <f t="shared" si="121"/>
        <v>42521</v>
      </c>
      <c r="D347" s="863" t="s">
        <v>320</v>
      </c>
      <c r="E347" s="862">
        <v>42521</v>
      </c>
      <c r="F347" s="864" t="s">
        <v>1318</v>
      </c>
      <c r="G347" s="907"/>
      <c r="H347" s="7"/>
      <c r="I347" s="867"/>
      <c r="J347" s="867"/>
      <c r="K347" s="868">
        <f>G340*$G346</f>
        <v>52500</v>
      </c>
      <c r="L347" s="910" t="s">
        <v>253</v>
      </c>
      <c r="M347" s="910" t="s">
        <v>1078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C347" s="204"/>
      <c r="AD347" s="204"/>
    </row>
    <row r="348" spans="1:30" s="570" customFormat="1" ht="15.75" hidden="1" customHeight="1">
      <c r="A348" s="818" t="str">
        <f>IF(B348&lt;&gt;"",IF(AND(B348&gt;=_TM1,B348&lt;=_TM2,OR(TH!L348="1111",TH!M348="1111")),TH!D348,""),"")</f>
        <v/>
      </c>
      <c r="B348" s="36">
        <f t="shared" si="120"/>
        <v>5</v>
      </c>
      <c r="C348" s="862">
        <f t="shared" si="121"/>
        <v>42521</v>
      </c>
      <c r="D348" s="862" t="s">
        <v>320</v>
      </c>
      <c r="E348" s="862">
        <v>42521</v>
      </c>
      <c r="F348" s="864" t="s">
        <v>1311</v>
      </c>
      <c r="G348" s="907" t="s">
        <v>1312</v>
      </c>
      <c r="H348" s="866"/>
      <c r="I348" s="867"/>
      <c r="J348" s="867"/>
      <c r="K348" s="868">
        <f>G339*$G348</f>
        <v>330000</v>
      </c>
      <c r="L348" s="910" t="s">
        <v>252</v>
      </c>
      <c r="M348" s="910" t="s">
        <v>1078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C348" s="204"/>
      <c r="AD348" s="204"/>
    </row>
    <row r="349" spans="1:30" s="570" customFormat="1" ht="15.75" hidden="1" customHeight="1">
      <c r="A349" s="818" t="str">
        <f>IF(B349&lt;&gt;"",IF(AND(B349&gt;=_TM1,B349&lt;=_TM2,OR(TH!L349="1111",TH!M349="1111")),TH!D349,""),"")</f>
        <v/>
      </c>
      <c r="B349" s="36">
        <f t="shared" si="120"/>
        <v>5</v>
      </c>
      <c r="C349" s="862">
        <f t="shared" si="121"/>
        <v>42521</v>
      </c>
      <c r="D349" s="862" t="s">
        <v>320</v>
      </c>
      <c r="E349" s="862">
        <v>42521</v>
      </c>
      <c r="F349" s="864" t="s">
        <v>1319</v>
      </c>
      <c r="G349" s="907"/>
      <c r="H349" s="866"/>
      <c r="I349" s="867"/>
      <c r="J349" s="867"/>
      <c r="K349" s="868">
        <f>G340*$G348</f>
        <v>105000</v>
      </c>
      <c r="L349" s="908" t="s">
        <v>160</v>
      </c>
      <c r="M349" s="910" t="s">
        <v>1078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154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C349" s="204"/>
      <c r="AD349" s="204"/>
    </row>
    <row r="350" spans="1:30" s="570" customFormat="1" ht="15.75" hidden="1" customHeight="1">
      <c r="A350" s="818" t="str">
        <f>IF(B350&lt;&gt;"",IF(AND(B350&gt;=_TM1,B350&lt;=_TM2,OR(TH!L350="1111",TH!M350="1111")),TH!D350,""),"")</f>
        <v/>
      </c>
      <c r="B350" s="36">
        <f t="shared" si="120"/>
        <v>5</v>
      </c>
      <c r="C350" s="862">
        <f t="shared" si="121"/>
        <v>42521</v>
      </c>
      <c r="D350" s="863" t="s">
        <v>320</v>
      </c>
      <c r="E350" s="862">
        <v>42521</v>
      </c>
      <c r="F350" s="864" t="s">
        <v>1313</v>
      </c>
      <c r="G350" s="907" t="s">
        <v>1314</v>
      </c>
      <c r="H350" s="7"/>
      <c r="I350" s="867"/>
      <c r="J350" s="867"/>
      <c r="K350" s="868">
        <f>G339*$G350</f>
        <v>110000</v>
      </c>
      <c r="L350" s="910" t="s">
        <v>253</v>
      </c>
      <c r="M350" s="910" t="s">
        <v>1082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C350" s="204"/>
      <c r="AD350" s="204"/>
    </row>
    <row r="351" spans="1:30" s="570" customFormat="1" ht="15.75" hidden="1" customHeight="1">
      <c r="A351" s="818" t="str">
        <f>IF(B351&lt;&gt;"",IF(AND(B351&gt;=_TM1,B351&lt;=_TM2,OR(TH!L351="1111",TH!M351="1111")),TH!D351,""),"")</f>
        <v/>
      </c>
      <c r="B351" s="36">
        <f t="shared" si="120"/>
        <v>5</v>
      </c>
      <c r="C351" s="862">
        <f t="shared" si="121"/>
        <v>42521</v>
      </c>
      <c r="D351" s="862" t="s">
        <v>320</v>
      </c>
      <c r="E351" s="862">
        <v>42521</v>
      </c>
      <c r="F351" s="864" t="s">
        <v>1320</v>
      </c>
      <c r="G351" s="907"/>
      <c r="H351" s="866"/>
      <c r="I351" s="867"/>
      <c r="J351" s="867"/>
      <c r="K351" s="868">
        <f>G340*$G350</f>
        <v>35000</v>
      </c>
      <c r="L351" s="910" t="s">
        <v>253</v>
      </c>
      <c r="M351" s="910" t="s">
        <v>1082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C351" s="204"/>
      <c r="AD351" s="204"/>
    </row>
    <row r="352" spans="1:30" s="570" customFormat="1" ht="15.75" hidden="1" customHeight="1">
      <c r="A352" s="818" t="str">
        <f>IF(B352&lt;&gt;"",IF(AND(B352&gt;=_TM1,B352&lt;=_TM2,OR(TH!L352="1111",TH!M352="1111")),TH!D352,""),"")</f>
        <v/>
      </c>
      <c r="B352" s="36">
        <f t="shared" si="120"/>
        <v>5</v>
      </c>
      <c r="C352" s="862">
        <f t="shared" si="121"/>
        <v>42521</v>
      </c>
      <c r="D352" s="862" t="s">
        <v>320</v>
      </c>
      <c r="E352" s="862">
        <v>42521</v>
      </c>
      <c r="F352" s="864" t="s">
        <v>1315</v>
      </c>
      <c r="G352" s="907" t="s">
        <v>1314</v>
      </c>
      <c r="H352" s="866"/>
      <c r="I352" s="867"/>
      <c r="J352" s="867"/>
      <c r="K352" s="868">
        <f>K350</f>
        <v>110000</v>
      </c>
      <c r="L352" s="910" t="s">
        <v>252</v>
      </c>
      <c r="M352" s="910" t="s">
        <v>1082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C352" s="204"/>
      <c r="AD352" s="204"/>
    </row>
    <row r="353" spans="1:30" s="570" customFormat="1" ht="15.75" hidden="1" customHeight="1">
      <c r="A353" s="818" t="str">
        <f>IF(B353&lt;&gt;"",IF(AND(B353&gt;=_TM1,B353&lt;=_TM2,OR(TH!L353="1111",TH!M353="1111")),TH!D353,""),"")</f>
        <v/>
      </c>
      <c r="B353" s="36">
        <f t="shared" si="120"/>
        <v>5</v>
      </c>
      <c r="C353" s="862">
        <f t="shared" si="121"/>
        <v>42521</v>
      </c>
      <c r="D353" s="863" t="s">
        <v>320</v>
      </c>
      <c r="E353" s="862">
        <v>42521</v>
      </c>
      <c r="F353" s="864" t="s">
        <v>1321</v>
      </c>
      <c r="G353" s="907"/>
      <c r="H353" s="7"/>
      <c r="I353" s="867"/>
      <c r="J353" s="867"/>
      <c r="K353" s="868">
        <f>K351</f>
        <v>35000</v>
      </c>
      <c r="L353" s="908" t="s">
        <v>160</v>
      </c>
      <c r="M353" s="910" t="s">
        <v>1082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C353" s="204"/>
      <c r="AD353" s="204"/>
    </row>
    <row r="354" spans="1:30" s="570" customFormat="1" ht="15.75" customHeight="1">
      <c r="A354" s="818" t="str">
        <f>IF(B354&lt;&gt;"",IF(AND(B354&gt;=_TM1,B354&lt;=_TM2,OR(TH!L354="1111",TH!M354="1111")),TH!D354,""),"")</f>
        <v/>
      </c>
      <c r="B354" s="36">
        <f t="shared" si="80"/>
        <v>6</v>
      </c>
      <c r="C354" s="862">
        <f t="shared" si="81"/>
        <v>42551</v>
      </c>
      <c r="D354" s="862" t="s">
        <v>320</v>
      </c>
      <c r="E354" s="862">
        <v>42551</v>
      </c>
      <c r="F354" s="864" t="s">
        <v>1301</v>
      </c>
      <c r="G354" s="907">
        <f t="shared" ref="G354:G355" si="122">K354</f>
        <v>11000000</v>
      </c>
      <c r="H354" s="866"/>
      <c r="I354" s="867"/>
      <c r="J354" s="867"/>
      <c r="K354" s="868">
        <v>11000000</v>
      </c>
      <c r="L354" s="908" t="s">
        <v>83</v>
      </c>
      <c r="M354" s="908" t="s">
        <v>253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C354" s="204"/>
      <c r="AD354" s="204"/>
    </row>
    <row r="355" spans="1:30" s="570" customFormat="1" ht="15.75" hidden="1" customHeight="1">
      <c r="A355" s="818" t="str">
        <f>IF(B355&lt;&gt;"",IF(AND(B355&gt;=_TM1,B355&lt;=_TM2,OR(TH!L355="1111",TH!M355="1111")),TH!D355,""),"")</f>
        <v/>
      </c>
      <c r="B355" s="36">
        <f t="shared" si="80"/>
        <v>6</v>
      </c>
      <c r="C355" s="862">
        <f t="shared" si="81"/>
        <v>42551</v>
      </c>
      <c r="D355" s="862" t="s">
        <v>320</v>
      </c>
      <c r="E355" s="862">
        <v>42551</v>
      </c>
      <c r="F355" s="864" t="s">
        <v>1302</v>
      </c>
      <c r="G355" s="907">
        <f t="shared" si="122"/>
        <v>3500000</v>
      </c>
      <c r="H355" s="866"/>
      <c r="I355" s="867"/>
      <c r="J355" s="867"/>
      <c r="K355" s="868">
        <v>3500000</v>
      </c>
      <c r="L355" s="908" t="s">
        <v>160</v>
      </c>
      <c r="M355" s="908" t="s">
        <v>253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154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C355" s="204"/>
      <c r="AD355" s="204"/>
    </row>
    <row r="356" spans="1:30" s="570" customFormat="1" ht="15.75" hidden="1" customHeight="1">
      <c r="A356" s="818" t="str">
        <f>IF(B356&lt;&gt;"",IF(AND(B356&gt;=_TM1,B356&lt;=_TM2,OR(TH!L356="1111",TH!M356="1111")),TH!D356,""),"")</f>
        <v/>
      </c>
      <c r="B356" s="36">
        <f t="shared" si="80"/>
        <v>6</v>
      </c>
      <c r="C356" s="862">
        <f t="shared" si="81"/>
        <v>42551</v>
      </c>
      <c r="D356" s="863" t="s">
        <v>1303</v>
      </c>
      <c r="E356" s="862">
        <v>42551</v>
      </c>
      <c r="F356" s="864" t="s">
        <v>1327</v>
      </c>
      <c r="G356" s="907"/>
      <c r="H356" s="7" t="s">
        <v>824</v>
      </c>
      <c r="I356" s="867"/>
      <c r="J356" s="867"/>
      <c r="K356" s="868">
        <v>12977500</v>
      </c>
      <c r="L356" s="908" t="s">
        <v>253</v>
      </c>
      <c r="M356" s="908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C356" s="204"/>
      <c r="AD356" s="204"/>
    </row>
    <row r="357" spans="1:30" s="570" customFormat="1" ht="15.75" hidden="1" customHeight="1">
      <c r="A357" s="818" t="str">
        <f>IF(B357&lt;&gt;"",IF(AND(B357&gt;=_TM1,B357&lt;=_TM2,OR(TH!L357="1111",TH!M357="1111")),TH!D357,""),"")</f>
        <v/>
      </c>
      <c r="B357" s="36">
        <f t="shared" ref="B357:B362" si="123">IF(C357&lt;&gt;"",MONTH(C357),"")</f>
        <v>6</v>
      </c>
      <c r="C357" s="862">
        <f t="shared" si="81"/>
        <v>42551</v>
      </c>
      <c r="D357" s="862" t="s">
        <v>320</v>
      </c>
      <c r="E357" s="862">
        <v>42551</v>
      </c>
      <c r="F357" s="864" t="s">
        <v>1305</v>
      </c>
      <c r="G357" s="907" t="s">
        <v>1306</v>
      </c>
      <c r="H357" s="866"/>
      <c r="I357" s="867"/>
      <c r="J357" s="867"/>
      <c r="K357" s="868">
        <f>ROUND(G354*$G357,0)</f>
        <v>880000</v>
      </c>
      <c r="L357" s="910" t="s">
        <v>253</v>
      </c>
      <c r="M357" s="910" t="s">
        <v>1079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C357" s="204"/>
      <c r="AD357" s="204"/>
    </row>
    <row r="358" spans="1:30" s="570" customFormat="1" ht="15.75" hidden="1" customHeight="1">
      <c r="A358" s="818" t="str">
        <f>IF(B358&lt;&gt;"",IF(AND(B358&gt;=_TM1,B358&lt;=_TM2,OR(TH!L358="1111",TH!M358="1111")),TH!D358,""),"")</f>
        <v/>
      </c>
      <c r="B358" s="36">
        <f t="shared" si="123"/>
        <v>6</v>
      </c>
      <c r="C358" s="862">
        <f t="shared" si="81"/>
        <v>42551</v>
      </c>
      <c r="D358" s="862" t="s">
        <v>320</v>
      </c>
      <c r="E358" s="862">
        <v>42551</v>
      </c>
      <c r="F358" s="864" t="s">
        <v>1316</v>
      </c>
      <c r="G358" s="907"/>
      <c r="H358" s="866"/>
      <c r="I358" s="867"/>
      <c r="J358" s="867"/>
      <c r="K358" s="868">
        <f>ROUND(G357*G355,0)</f>
        <v>280000</v>
      </c>
      <c r="L358" s="908" t="s">
        <v>253</v>
      </c>
      <c r="M358" s="911" t="s">
        <v>1079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C358" s="204"/>
      <c r="AD358" s="204"/>
    </row>
    <row r="359" spans="1:30" s="570" customFormat="1" ht="15.75" hidden="1" customHeight="1">
      <c r="A359" s="818" t="str">
        <f>IF(B359&lt;&gt;"",IF(AND(B359&gt;=_TM1,B359&lt;=_TM2,OR(TH!L359="1111",TH!M359="1111")),TH!D359,""),"")</f>
        <v/>
      </c>
      <c r="B359" s="36">
        <f t="shared" ref="B359:B361" si="124">IF(C359&lt;&gt;"",MONTH(C359),"")</f>
        <v>6</v>
      </c>
      <c r="C359" s="862">
        <f t="shared" si="81"/>
        <v>42551</v>
      </c>
      <c r="D359" s="863" t="s">
        <v>320</v>
      </c>
      <c r="E359" s="862">
        <v>42551</v>
      </c>
      <c r="F359" s="864" t="s">
        <v>1307</v>
      </c>
      <c r="G359" s="907" t="s">
        <v>1308</v>
      </c>
      <c r="H359" s="7"/>
      <c r="I359" s="867"/>
      <c r="J359" s="867"/>
      <c r="K359" s="868">
        <f>ROUND(G354*$G359,0)</f>
        <v>1980000</v>
      </c>
      <c r="L359" s="910" t="s">
        <v>252</v>
      </c>
      <c r="M359" s="910" t="s">
        <v>1079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C359" s="204"/>
      <c r="AD359" s="204"/>
    </row>
    <row r="360" spans="1:30" s="570" customFormat="1" ht="15.75" hidden="1" customHeight="1">
      <c r="A360" s="818" t="str">
        <f>IF(B360&lt;&gt;"",IF(AND(B360&gt;=_TM1,B360&lt;=_TM2,OR(TH!L360="1111",TH!M360="1111")),TH!D360,""),"")</f>
        <v/>
      </c>
      <c r="B360" s="36">
        <f t="shared" si="124"/>
        <v>6</v>
      </c>
      <c r="C360" s="862">
        <f t="shared" si="81"/>
        <v>42551</v>
      </c>
      <c r="D360" s="862" t="s">
        <v>320</v>
      </c>
      <c r="E360" s="862">
        <v>42551</v>
      </c>
      <c r="F360" s="864" t="s">
        <v>1317</v>
      </c>
      <c r="G360" s="907"/>
      <c r="H360" s="866"/>
      <c r="I360" s="867"/>
      <c r="J360" s="867"/>
      <c r="K360" s="868">
        <f>ROUND(G355*$G359,0)</f>
        <v>630000</v>
      </c>
      <c r="L360" s="908" t="s">
        <v>160</v>
      </c>
      <c r="M360" s="910" t="s">
        <v>1079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154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C360" s="204"/>
      <c r="AD360" s="204"/>
    </row>
    <row r="361" spans="1:30" s="570" customFormat="1" ht="15.75" hidden="1" customHeight="1">
      <c r="A361" s="818" t="str">
        <f>IF(B361&lt;&gt;"",IF(AND(B361&gt;=_TM1,B361&lt;=_TM2,OR(TH!L361="1111",TH!M361="1111")),TH!D361,""),"")</f>
        <v/>
      </c>
      <c r="B361" s="36">
        <f t="shared" si="124"/>
        <v>6</v>
      </c>
      <c r="C361" s="862">
        <f t="shared" si="81"/>
        <v>42551</v>
      </c>
      <c r="D361" s="862" t="s">
        <v>320</v>
      </c>
      <c r="E361" s="862">
        <v>42551</v>
      </c>
      <c r="F361" s="864" t="s">
        <v>1309</v>
      </c>
      <c r="G361" s="907" t="s">
        <v>1310</v>
      </c>
      <c r="H361" s="866"/>
      <c r="I361" s="867"/>
      <c r="J361" s="867"/>
      <c r="K361" s="868">
        <f>G354*$G361</f>
        <v>165000</v>
      </c>
      <c r="L361" s="910" t="s">
        <v>253</v>
      </c>
      <c r="M361" s="910" t="s">
        <v>1078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C361" s="204"/>
      <c r="AD361" s="204"/>
    </row>
    <row r="362" spans="1:30" s="570" customFormat="1" ht="15.75" hidden="1" customHeight="1">
      <c r="A362" s="818" t="str">
        <f>IF(B362&lt;&gt;"",IF(AND(B362&gt;=_TM1,B362&lt;=_TM2,OR(TH!L362="1111",TH!M362="1111")),TH!D362,""),"")</f>
        <v/>
      </c>
      <c r="B362" s="36">
        <f t="shared" si="123"/>
        <v>6</v>
      </c>
      <c r="C362" s="862">
        <f t="shared" si="81"/>
        <v>42551</v>
      </c>
      <c r="D362" s="863" t="s">
        <v>320</v>
      </c>
      <c r="E362" s="862">
        <v>42551</v>
      </c>
      <c r="F362" s="864" t="s">
        <v>1318</v>
      </c>
      <c r="G362" s="907"/>
      <c r="H362" s="7"/>
      <c r="I362" s="867"/>
      <c r="J362" s="867"/>
      <c r="K362" s="868">
        <f>G355*$G361</f>
        <v>52500</v>
      </c>
      <c r="L362" s="910" t="s">
        <v>253</v>
      </c>
      <c r="M362" s="910" t="s">
        <v>1078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C362" s="204"/>
      <c r="AD362" s="204"/>
    </row>
    <row r="363" spans="1:30" s="570" customFormat="1" ht="15.75" hidden="1" customHeight="1">
      <c r="A363" s="818" t="str">
        <f>IF(B363&lt;&gt;"",IF(AND(B363&gt;=_TM1,B363&lt;=_TM2,OR(TH!L363="1111",TH!M363="1111")),TH!D363,""),"")</f>
        <v/>
      </c>
      <c r="B363" s="36">
        <f t="shared" ref="B363:B365" si="125">IF(C363&lt;&gt;"",MONTH(C363),"")</f>
        <v>6</v>
      </c>
      <c r="C363" s="862">
        <f t="shared" si="81"/>
        <v>42551</v>
      </c>
      <c r="D363" s="862" t="s">
        <v>320</v>
      </c>
      <c r="E363" s="862">
        <v>42551</v>
      </c>
      <c r="F363" s="864" t="s">
        <v>1311</v>
      </c>
      <c r="G363" s="907" t="s">
        <v>1312</v>
      </c>
      <c r="H363" s="866"/>
      <c r="I363" s="867"/>
      <c r="J363" s="867"/>
      <c r="K363" s="868">
        <f>G354*$G363</f>
        <v>330000</v>
      </c>
      <c r="L363" s="910" t="s">
        <v>252</v>
      </c>
      <c r="M363" s="910" t="s">
        <v>1078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C363" s="204"/>
      <c r="AD363" s="204"/>
    </row>
    <row r="364" spans="1:30" s="570" customFormat="1" ht="15.75" hidden="1" customHeight="1">
      <c r="A364" s="818" t="str">
        <f>IF(B364&lt;&gt;"",IF(AND(B364&gt;=_TM1,B364&lt;=_TM2,OR(TH!L364="1111",TH!M364="1111")),TH!D364,""),"")</f>
        <v/>
      </c>
      <c r="B364" s="36">
        <f t="shared" si="125"/>
        <v>6</v>
      </c>
      <c r="C364" s="862">
        <f t="shared" si="81"/>
        <v>42551</v>
      </c>
      <c r="D364" s="862" t="s">
        <v>320</v>
      </c>
      <c r="E364" s="862">
        <v>42551</v>
      </c>
      <c r="F364" s="864" t="s">
        <v>1319</v>
      </c>
      <c r="G364" s="907"/>
      <c r="H364" s="866"/>
      <c r="I364" s="867"/>
      <c r="J364" s="867"/>
      <c r="K364" s="868">
        <f>G355*$G363</f>
        <v>105000</v>
      </c>
      <c r="L364" s="908" t="s">
        <v>160</v>
      </c>
      <c r="M364" s="910" t="s">
        <v>1078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C364" s="204"/>
      <c r="AD364" s="204"/>
    </row>
    <row r="365" spans="1:30" s="570" customFormat="1" ht="15.75" hidden="1" customHeight="1">
      <c r="A365" s="818" t="str">
        <f>IF(B365&lt;&gt;"",IF(AND(B365&gt;=_TM1,B365&lt;=_TM2,OR(TH!L365="1111",TH!M365="1111")),TH!D365,""),"")</f>
        <v/>
      </c>
      <c r="B365" s="36">
        <f t="shared" si="125"/>
        <v>6</v>
      </c>
      <c r="C365" s="862">
        <f t="shared" si="81"/>
        <v>42551</v>
      </c>
      <c r="D365" s="863" t="s">
        <v>320</v>
      </c>
      <c r="E365" s="862">
        <v>42551</v>
      </c>
      <c r="F365" s="864" t="s">
        <v>1313</v>
      </c>
      <c r="G365" s="907" t="s">
        <v>1314</v>
      </c>
      <c r="H365" s="7"/>
      <c r="I365" s="867"/>
      <c r="J365" s="867"/>
      <c r="K365" s="868">
        <f>G354*$G365</f>
        <v>110000</v>
      </c>
      <c r="L365" s="910" t="s">
        <v>253</v>
      </c>
      <c r="M365" s="910" t="s">
        <v>1082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C365" s="204"/>
      <c r="AD365" s="204"/>
    </row>
    <row r="366" spans="1:30" s="570" customFormat="1" ht="15.75" hidden="1" customHeight="1">
      <c r="A366" s="818" t="str">
        <f>IF(B366&lt;&gt;"",IF(AND(B366&gt;=_TM1,B366&lt;=_TM2,OR(TH!L366="1111",TH!M366="1111")),TH!D366,""),"")</f>
        <v/>
      </c>
      <c r="B366" s="36">
        <f t="shared" ref="B366:B380" si="126">IF(C366&lt;&gt;"",MONTH(C366),"")</f>
        <v>6</v>
      </c>
      <c r="C366" s="862">
        <f t="shared" si="81"/>
        <v>42551</v>
      </c>
      <c r="D366" s="862" t="s">
        <v>320</v>
      </c>
      <c r="E366" s="862">
        <v>42551</v>
      </c>
      <c r="F366" s="864" t="s">
        <v>1320</v>
      </c>
      <c r="G366" s="907"/>
      <c r="H366" s="866"/>
      <c r="I366" s="867"/>
      <c r="J366" s="867"/>
      <c r="K366" s="868">
        <f>G355*$G365</f>
        <v>35000</v>
      </c>
      <c r="L366" s="910" t="s">
        <v>253</v>
      </c>
      <c r="M366" s="910" t="s">
        <v>1082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C366" s="204"/>
      <c r="AD366" s="204"/>
    </row>
    <row r="367" spans="1:30" s="570" customFormat="1" ht="15.75" hidden="1" customHeight="1">
      <c r="A367" s="818" t="str">
        <f>IF(B367&lt;&gt;"",IF(AND(B367&gt;=_TM1,B367&lt;=_TM2,OR(TH!L367="1111",TH!M367="1111")),TH!D367,""),"")</f>
        <v/>
      </c>
      <c r="B367" s="36">
        <f t="shared" si="126"/>
        <v>6</v>
      </c>
      <c r="C367" s="862">
        <f t="shared" si="81"/>
        <v>42551</v>
      </c>
      <c r="D367" s="862" t="s">
        <v>320</v>
      </c>
      <c r="E367" s="862">
        <v>42551</v>
      </c>
      <c r="F367" s="864" t="s">
        <v>1315</v>
      </c>
      <c r="G367" s="907" t="s">
        <v>1314</v>
      </c>
      <c r="H367" s="866"/>
      <c r="I367" s="867"/>
      <c r="J367" s="867"/>
      <c r="K367" s="868">
        <f>K365</f>
        <v>110000</v>
      </c>
      <c r="L367" s="910" t="s">
        <v>252</v>
      </c>
      <c r="M367" s="910" t="s">
        <v>1082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C367" s="204"/>
      <c r="AD367" s="204"/>
    </row>
    <row r="368" spans="1:30" s="570" customFormat="1" ht="15.75" hidden="1" customHeight="1">
      <c r="A368" s="818" t="str">
        <f>IF(B368&lt;&gt;"",IF(AND(B368&gt;=_TM1,B368&lt;=_TM2,OR(TH!L368="1111",TH!M368="1111")),TH!D368,""),"")</f>
        <v/>
      </c>
      <c r="B368" s="36">
        <f t="shared" si="126"/>
        <v>6</v>
      </c>
      <c r="C368" s="862">
        <f t="shared" si="81"/>
        <v>42551</v>
      </c>
      <c r="D368" s="863" t="s">
        <v>320</v>
      </c>
      <c r="E368" s="862">
        <v>42551</v>
      </c>
      <c r="F368" s="864" t="s">
        <v>1321</v>
      </c>
      <c r="G368" s="907"/>
      <c r="H368" s="7"/>
      <c r="I368" s="867"/>
      <c r="J368" s="867"/>
      <c r="K368" s="868">
        <f>K366</f>
        <v>35000</v>
      </c>
      <c r="L368" s="908" t="s">
        <v>160</v>
      </c>
      <c r="M368" s="910" t="s">
        <v>1082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C368" s="204"/>
      <c r="AD368" s="204"/>
    </row>
    <row r="369" spans="1:30" s="570" customFormat="1" ht="15.75" customHeight="1">
      <c r="A369" s="818" t="str">
        <f>IF(B369&lt;&gt;"",IF(AND(B369&gt;=_TM1,B369&lt;=_TM2,OR(TH!L369="1111",TH!M369="1111")),TH!D369,""),"")</f>
        <v/>
      </c>
      <c r="B369" s="36">
        <f t="shared" si="126"/>
        <v>7</v>
      </c>
      <c r="C369" s="862">
        <f t="shared" ref="C369:C383" si="127">E369</f>
        <v>42582</v>
      </c>
      <c r="D369" s="862" t="s">
        <v>320</v>
      </c>
      <c r="E369" s="862">
        <v>42582</v>
      </c>
      <c r="F369" s="864" t="s">
        <v>1301</v>
      </c>
      <c r="G369" s="907">
        <f t="shared" ref="G369:G370" si="128">K369</f>
        <v>11000000</v>
      </c>
      <c r="H369" s="866"/>
      <c r="I369" s="867"/>
      <c r="J369" s="867"/>
      <c r="K369" s="868">
        <v>11000000</v>
      </c>
      <c r="L369" s="908" t="s">
        <v>83</v>
      </c>
      <c r="M369" s="908" t="s">
        <v>253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09"/>
      <c r="AC369" s="204"/>
      <c r="AD369" s="204"/>
    </row>
    <row r="370" spans="1:30" s="570" customFormat="1" ht="15.75" hidden="1" customHeight="1">
      <c r="A370" s="818" t="str">
        <f>IF(B370&lt;&gt;"",IF(AND(B370&gt;=_TM1,B370&lt;=_TM2,OR(TH!L370="1111",TH!M370="1111")),TH!D370,""),"")</f>
        <v/>
      </c>
      <c r="B370" s="36">
        <f t="shared" si="126"/>
        <v>7</v>
      </c>
      <c r="C370" s="862">
        <f t="shared" si="127"/>
        <v>42582</v>
      </c>
      <c r="D370" s="862" t="s">
        <v>320</v>
      </c>
      <c r="E370" s="862">
        <v>42582</v>
      </c>
      <c r="F370" s="864" t="s">
        <v>1302</v>
      </c>
      <c r="G370" s="907">
        <f t="shared" si="128"/>
        <v>3500000</v>
      </c>
      <c r="H370" s="866"/>
      <c r="I370" s="867"/>
      <c r="J370" s="867"/>
      <c r="K370" s="868">
        <v>3500000</v>
      </c>
      <c r="L370" s="908" t="s">
        <v>160</v>
      </c>
      <c r="M370" s="908" t="s">
        <v>253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09"/>
      <c r="AC370" s="204"/>
      <c r="AD370" s="204"/>
    </row>
    <row r="371" spans="1:30" s="570" customFormat="1" ht="15.75" hidden="1" customHeight="1">
      <c r="A371" s="818" t="str">
        <f>IF(B371&lt;&gt;"",IF(AND(B371&gt;=_TM1,B371&lt;=_TM2,OR(TH!L371="1111",TH!M371="1111")),TH!D371,""),"")</f>
        <v/>
      </c>
      <c r="B371" s="36">
        <f t="shared" si="126"/>
        <v>7</v>
      </c>
      <c r="C371" s="862">
        <f t="shared" si="127"/>
        <v>42582</v>
      </c>
      <c r="D371" s="863" t="s">
        <v>1303</v>
      </c>
      <c r="E371" s="862">
        <v>42582</v>
      </c>
      <c r="F371" s="864" t="s">
        <v>1328</v>
      </c>
      <c r="G371" s="907"/>
      <c r="H371" s="7" t="s">
        <v>824</v>
      </c>
      <c r="I371" s="867"/>
      <c r="J371" s="867"/>
      <c r="K371" s="868">
        <v>12977500</v>
      </c>
      <c r="L371" s="908" t="s">
        <v>253</v>
      </c>
      <c r="M371" s="908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09"/>
      <c r="AC371" s="204"/>
      <c r="AD371" s="204"/>
    </row>
    <row r="372" spans="1:30" s="570" customFormat="1" ht="15.75" hidden="1" customHeight="1">
      <c r="A372" s="818" t="str">
        <f>IF(B372&lt;&gt;"",IF(AND(B372&gt;=_TM1,B372&lt;=_TM2,OR(TH!L372="1111",TH!M372="1111")),TH!D372,""),"")</f>
        <v/>
      </c>
      <c r="B372" s="36">
        <f t="shared" si="126"/>
        <v>7</v>
      </c>
      <c r="C372" s="862">
        <f t="shared" si="127"/>
        <v>42582</v>
      </c>
      <c r="D372" s="862" t="s">
        <v>320</v>
      </c>
      <c r="E372" s="862">
        <v>42582</v>
      </c>
      <c r="F372" s="864" t="s">
        <v>1305</v>
      </c>
      <c r="G372" s="907" t="s">
        <v>1306</v>
      </c>
      <c r="H372" s="866"/>
      <c r="I372" s="867"/>
      <c r="J372" s="867"/>
      <c r="K372" s="868">
        <f>ROUND(G369*$G372,0)</f>
        <v>880000</v>
      </c>
      <c r="L372" s="910" t="s">
        <v>253</v>
      </c>
      <c r="M372" s="910" t="s">
        <v>1079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09"/>
      <c r="AC372" s="204"/>
      <c r="AD372" s="204"/>
    </row>
    <row r="373" spans="1:30" s="570" customFormat="1" ht="15.75" hidden="1" customHeight="1">
      <c r="A373" s="818" t="str">
        <f>IF(B373&lt;&gt;"",IF(AND(B373&gt;=_TM1,B373&lt;=_TM2,OR(TH!L373="1111",TH!M373="1111")),TH!D373,""),"")</f>
        <v/>
      </c>
      <c r="B373" s="36">
        <f t="shared" si="126"/>
        <v>7</v>
      </c>
      <c r="C373" s="862">
        <f t="shared" si="127"/>
        <v>42582</v>
      </c>
      <c r="D373" s="862" t="s">
        <v>320</v>
      </c>
      <c r="E373" s="862">
        <v>42582</v>
      </c>
      <c r="F373" s="864" t="s">
        <v>1316</v>
      </c>
      <c r="G373" s="907"/>
      <c r="H373" s="866"/>
      <c r="I373" s="867"/>
      <c r="J373" s="867"/>
      <c r="K373" s="868">
        <f>ROUND(G372*G370,0)</f>
        <v>280000</v>
      </c>
      <c r="L373" s="908" t="s">
        <v>253</v>
      </c>
      <c r="M373" s="911" t="s">
        <v>1079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09"/>
      <c r="AC373" s="204"/>
      <c r="AD373" s="204"/>
    </row>
    <row r="374" spans="1:30" s="570" customFormat="1" ht="15.75" hidden="1" customHeight="1">
      <c r="A374" s="818" t="str">
        <f>IF(B374&lt;&gt;"",IF(AND(B374&gt;=_TM1,B374&lt;=_TM2,OR(TH!L374="1111",TH!M374="1111")),TH!D374,""),"")</f>
        <v/>
      </c>
      <c r="B374" s="36">
        <f t="shared" si="126"/>
        <v>7</v>
      </c>
      <c r="C374" s="862">
        <f t="shared" si="127"/>
        <v>42582</v>
      </c>
      <c r="D374" s="863" t="s">
        <v>320</v>
      </c>
      <c r="E374" s="862">
        <v>42582</v>
      </c>
      <c r="F374" s="864" t="s">
        <v>1307</v>
      </c>
      <c r="G374" s="907" t="s">
        <v>1308</v>
      </c>
      <c r="H374" s="7"/>
      <c r="I374" s="867"/>
      <c r="J374" s="867"/>
      <c r="K374" s="868">
        <f>ROUND(G369*$G374,0)</f>
        <v>1980000</v>
      </c>
      <c r="L374" s="910" t="s">
        <v>252</v>
      </c>
      <c r="M374" s="910" t="s">
        <v>1079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641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09"/>
      <c r="AC374" s="204"/>
      <c r="AD374" s="204"/>
    </row>
    <row r="375" spans="1:30" s="570" customFormat="1" ht="15.75" hidden="1" customHeight="1">
      <c r="A375" s="818" t="str">
        <f>IF(B375&lt;&gt;"",IF(AND(B375&gt;=_TM1,B375&lt;=_TM2,OR(TH!L375="1111",TH!M375="1111")),TH!D375,""),"")</f>
        <v/>
      </c>
      <c r="B375" s="36">
        <f t="shared" si="126"/>
        <v>7</v>
      </c>
      <c r="C375" s="862">
        <f t="shared" si="127"/>
        <v>42582</v>
      </c>
      <c r="D375" s="862" t="s">
        <v>320</v>
      </c>
      <c r="E375" s="862">
        <v>42582</v>
      </c>
      <c r="F375" s="864" t="s">
        <v>1317</v>
      </c>
      <c r="G375" s="907"/>
      <c r="H375" s="866"/>
      <c r="I375" s="867"/>
      <c r="J375" s="867"/>
      <c r="K375" s="868">
        <f>ROUND(G370*$G374,0)</f>
        <v>630000</v>
      </c>
      <c r="L375" s="908" t="s">
        <v>160</v>
      </c>
      <c r="M375" s="910" t="s">
        <v>1079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09"/>
      <c r="AC375" s="204"/>
      <c r="AD375" s="204"/>
    </row>
    <row r="376" spans="1:30" s="570" customFormat="1" ht="15.75" hidden="1" customHeight="1">
      <c r="A376" s="818" t="str">
        <f>IF(B376&lt;&gt;"",IF(AND(B376&gt;=_TM1,B376&lt;=_TM2,OR(TH!L376="1111",TH!M376="1111")),TH!D376,""),"")</f>
        <v/>
      </c>
      <c r="B376" s="36">
        <f t="shared" si="126"/>
        <v>7</v>
      </c>
      <c r="C376" s="862">
        <f t="shared" si="127"/>
        <v>42582</v>
      </c>
      <c r="D376" s="862" t="s">
        <v>320</v>
      </c>
      <c r="E376" s="862">
        <v>42582</v>
      </c>
      <c r="F376" s="864" t="s">
        <v>1309</v>
      </c>
      <c r="G376" s="907" t="s">
        <v>1310</v>
      </c>
      <c r="H376" s="866"/>
      <c r="I376" s="867"/>
      <c r="J376" s="867"/>
      <c r="K376" s="868">
        <f>G369*$G376</f>
        <v>165000</v>
      </c>
      <c r="L376" s="910" t="s">
        <v>253</v>
      </c>
      <c r="M376" s="910" t="s">
        <v>1078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09"/>
      <c r="AC376" s="204"/>
      <c r="AD376" s="204"/>
    </row>
    <row r="377" spans="1:30" s="570" customFormat="1" ht="15.75" hidden="1" customHeight="1">
      <c r="A377" s="818" t="str">
        <f>IF(B377&lt;&gt;"",IF(AND(B377&gt;=_TM1,B377&lt;=_TM2,OR(TH!L377="1111",TH!M377="1111")),TH!D377,""),"")</f>
        <v/>
      </c>
      <c r="B377" s="36">
        <f t="shared" si="126"/>
        <v>7</v>
      </c>
      <c r="C377" s="862">
        <f t="shared" si="127"/>
        <v>42582</v>
      </c>
      <c r="D377" s="863" t="s">
        <v>320</v>
      </c>
      <c r="E377" s="862">
        <v>42582</v>
      </c>
      <c r="F377" s="864" t="s">
        <v>1318</v>
      </c>
      <c r="G377" s="907"/>
      <c r="H377" s="7"/>
      <c r="I377" s="867"/>
      <c r="J377" s="867"/>
      <c r="K377" s="868">
        <f>G370*$G376</f>
        <v>52500</v>
      </c>
      <c r="L377" s="910" t="s">
        <v>253</v>
      </c>
      <c r="M377" s="910" t="s">
        <v>1078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09"/>
      <c r="AC377" s="204"/>
      <c r="AD377" s="204"/>
    </row>
    <row r="378" spans="1:30" s="570" customFormat="1" ht="15.75" hidden="1" customHeight="1">
      <c r="A378" s="818" t="str">
        <f>IF(B378&lt;&gt;"",IF(AND(B378&gt;=_TM1,B378&lt;=_TM2,OR(TH!L378="1111",TH!M378="1111")),TH!D378,""),"")</f>
        <v/>
      </c>
      <c r="B378" s="36">
        <f t="shared" si="126"/>
        <v>7</v>
      </c>
      <c r="C378" s="862">
        <f t="shared" si="127"/>
        <v>42582</v>
      </c>
      <c r="D378" s="862" t="s">
        <v>320</v>
      </c>
      <c r="E378" s="862">
        <v>42582</v>
      </c>
      <c r="F378" s="864" t="s">
        <v>1311</v>
      </c>
      <c r="G378" s="907" t="s">
        <v>1312</v>
      </c>
      <c r="H378" s="866"/>
      <c r="I378" s="867"/>
      <c r="J378" s="867"/>
      <c r="K378" s="868">
        <f>G369*$G378</f>
        <v>330000</v>
      </c>
      <c r="L378" s="910" t="s">
        <v>252</v>
      </c>
      <c r="M378" s="910" t="s">
        <v>1078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641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09"/>
      <c r="AC378" s="204"/>
      <c r="AD378" s="204"/>
    </row>
    <row r="379" spans="1:30" s="570" customFormat="1" ht="15.75" hidden="1" customHeight="1">
      <c r="A379" s="818" t="str">
        <f>IF(B379&lt;&gt;"",IF(AND(B379&gt;=_TM1,B379&lt;=_TM2,OR(TH!L379="1111",TH!M379="1111")),TH!D379,""),"")</f>
        <v/>
      </c>
      <c r="B379" s="36">
        <f t="shared" si="126"/>
        <v>7</v>
      </c>
      <c r="C379" s="862">
        <f t="shared" si="127"/>
        <v>42582</v>
      </c>
      <c r="D379" s="862" t="s">
        <v>320</v>
      </c>
      <c r="E379" s="862">
        <v>42582</v>
      </c>
      <c r="F379" s="864" t="s">
        <v>1319</v>
      </c>
      <c r="G379" s="907"/>
      <c r="H379" s="866"/>
      <c r="I379" s="867"/>
      <c r="J379" s="867"/>
      <c r="K379" s="868">
        <f>G370*$G378</f>
        <v>105000</v>
      </c>
      <c r="L379" s="908" t="s">
        <v>160</v>
      </c>
      <c r="M379" s="910" t="s">
        <v>1078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09"/>
      <c r="AC379" s="204"/>
      <c r="AD379" s="204"/>
    </row>
    <row r="380" spans="1:30" s="570" customFormat="1" ht="15.75" hidden="1" customHeight="1">
      <c r="A380" s="818" t="str">
        <f>IF(B380&lt;&gt;"",IF(AND(B380&gt;=_TM1,B380&lt;=_TM2,OR(TH!L380="1111",TH!M380="1111")),TH!D380,""),"")</f>
        <v/>
      </c>
      <c r="B380" s="36">
        <f t="shared" si="126"/>
        <v>7</v>
      </c>
      <c r="C380" s="862">
        <f t="shared" si="127"/>
        <v>42582</v>
      </c>
      <c r="D380" s="863" t="s">
        <v>320</v>
      </c>
      <c r="E380" s="862">
        <v>42582</v>
      </c>
      <c r="F380" s="864" t="s">
        <v>1313</v>
      </c>
      <c r="G380" s="907" t="s">
        <v>1314</v>
      </c>
      <c r="H380" s="7"/>
      <c r="I380" s="867"/>
      <c r="J380" s="867"/>
      <c r="K380" s="868">
        <f>G369*$G380</f>
        <v>110000</v>
      </c>
      <c r="L380" s="910" t="s">
        <v>253</v>
      </c>
      <c r="M380" s="910" t="s">
        <v>1082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09"/>
      <c r="AC380" s="204"/>
      <c r="AD380" s="204"/>
    </row>
    <row r="381" spans="1:30" s="570" customFormat="1" ht="15.75" hidden="1" customHeight="1">
      <c r="A381" s="818" t="str">
        <f>IF(B381&lt;&gt;"",IF(AND(B381&gt;=_TM1,B381&lt;=_TM2,OR(TH!L381="1111",TH!M381="1111")),TH!D381,""),"")</f>
        <v/>
      </c>
      <c r="B381" s="36">
        <f t="shared" ref="B381:B383" si="129">IF(C381&lt;&gt;"",MONTH(C381),"")</f>
        <v>7</v>
      </c>
      <c r="C381" s="862">
        <f t="shared" si="127"/>
        <v>42582</v>
      </c>
      <c r="D381" s="862" t="s">
        <v>320</v>
      </c>
      <c r="E381" s="862">
        <v>42582</v>
      </c>
      <c r="F381" s="864" t="s">
        <v>1320</v>
      </c>
      <c r="G381" s="907"/>
      <c r="H381" s="866"/>
      <c r="I381" s="867"/>
      <c r="J381" s="867"/>
      <c r="K381" s="868">
        <f>G370*$G380</f>
        <v>35000</v>
      </c>
      <c r="L381" s="910" t="s">
        <v>253</v>
      </c>
      <c r="M381" s="910" t="s">
        <v>1082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09"/>
      <c r="AC381" s="204"/>
      <c r="AD381" s="204"/>
    </row>
    <row r="382" spans="1:30" s="570" customFormat="1" ht="15.75" hidden="1" customHeight="1">
      <c r="A382" s="818" t="str">
        <f>IF(B382&lt;&gt;"",IF(AND(B382&gt;=_TM1,B382&lt;=_TM2,OR(TH!L382="1111",TH!M382="1111")),TH!D382,""),"")</f>
        <v/>
      </c>
      <c r="B382" s="36">
        <f t="shared" si="129"/>
        <v>7</v>
      </c>
      <c r="C382" s="862">
        <f t="shared" si="127"/>
        <v>42582</v>
      </c>
      <c r="D382" s="862" t="s">
        <v>320</v>
      </c>
      <c r="E382" s="862">
        <v>42582</v>
      </c>
      <c r="F382" s="864" t="s">
        <v>1315</v>
      </c>
      <c r="G382" s="907" t="s">
        <v>1314</v>
      </c>
      <c r="H382" s="866"/>
      <c r="I382" s="867"/>
      <c r="J382" s="867"/>
      <c r="K382" s="868">
        <f>K380</f>
        <v>110000</v>
      </c>
      <c r="L382" s="910" t="s">
        <v>252</v>
      </c>
      <c r="M382" s="910" t="s">
        <v>1082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641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09"/>
      <c r="AC382" s="204"/>
      <c r="AD382" s="204"/>
    </row>
    <row r="383" spans="1:30" s="570" customFormat="1" ht="15.75" hidden="1" customHeight="1">
      <c r="A383" s="818" t="str">
        <f>IF(B383&lt;&gt;"",IF(AND(B383&gt;=_TM1,B383&lt;=_TM2,OR(TH!L383="1111",TH!M383="1111")),TH!D383,""),"")</f>
        <v/>
      </c>
      <c r="B383" s="36">
        <f t="shared" si="129"/>
        <v>7</v>
      </c>
      <c r="C383" s="862">
        <f t="shared" si="127"/>
        <v>42582</v>
      </c>
      <c r="D383" s="863" t="s">
        <v>320</v>
      </c>
      <c r="E383" s="862">
        <v>42582</v>
      </c>
      <c r="F383" s="864" t="s">
        <v>1321</v>
      </c>
      <c r="G383" s="907"/>
      <c r="H383" s="7"/>
      <c r="I383" s="867"/>
      <c r="J383" s="867"/>
      <c r="K383" s="868">
        <f>K381</f>
        <v>35000</v>
      </c>
      <c r="L383" s="908" t="s">
        <v>160</v>
      </c>
      <c r="M383" s="910" t="s">
        <v>1082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09"/>
      <c r="AC383" s="204"/>
      <c r="AD383" s="204"/>
    </row>
    <row r="384" spans="1:30" s="570" customFormat="1" ht="15.75" hidden="1" customHeight="1">
      <c r="A384" s="818" t="str">
        <f>IF(B384&lt;&gt;"",IF(AND(B384&gt;=_TM1,B384&lt;=_TM2,OR(TH!L384="1111",TH!M384="1111")),TH!D384,""),"")</f>
        <v/>
      </c>
      <c r="B384" s="36">
        <f t="shared" ref="B384:B399" si="130">IF(C384&lt;&gt;"",MONTH(C384),"")</f>
        <v>7</v>
      </c>
      <c r="C384" s="862">
        <f t="shared" ref="C384:C399" si="131">E384</f>
        <v>42582</v>
      </c>
      <c r="D384" s="863" t="s">
        <v>320</v>
      </c>
      <c r="E384" s="862">
        <v>42582</v>
      </c>
      <c r="F384" s="864" t="s">
        <v>1325</v>
      </c>
      <c r="G384" s="907"/>
      <c r="H384" s="7"/>
      <c r="I384" s="867"/>
      <c r="J384" s="867"/>
      <c r="K384" s="868">
        <v>12149</v>
      </c>
      <c r="L384" s="910" t="s">
        <v>87</v>
      </c>
      <c r="M384" s="910" t="s">
        <v>1079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09"/>
      <c r="AC384" s="204"/>
      <c r="AD384" s="204"/>
    </row>
    <row r="385" spans="1:30" s="570" customFormat="1" ht="15.75" customHeight="1">
      <c r="A385" s="818" t="str">
        <f>IF(B385&lt;&gt;"",IF(AND(B385&gt;=_TM1,B385&lt;=_TM2,OR(TH!L385="1111",TH!M385="1111")),TH!D385,""),"")</f>
        <v/>
      </c>
      <c r="B385" s="36">
        <f t="shared" si="130"/>
        <v>8</v>
      </c>
      <c r="C385" s="862">
        <f t="shared" si="131"/>
        <v>42613</v>
      </c>
      <c r="D385" s="862" t="s">
        <v>320</v>
      </c>
      <c r="E385" s="862">
        <v>42613</v>
      </c>
      <c r="F385" s="864" t="s">
        <v>1301</v>
      </c>
      <c r="G385" s="907">
        <f t="shared" ref="G385:G386" si="132">K385</f>
        <v>11000000</v>
      </c>
      <c r="H385" s="866"/>
      <c r="I385" s="867"/>
      <c r="J385" s="867"/>
      <c r="K385" s="868">
        <v>11000000</v>
      </c>
      <c r="L385" s="908" t="s">
        <v>83</v>
      </c>
      <c r="M385" s="908" t="s">
        <v>253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09"/>
      <c r="AC385" s="204"/>
      <c r="AD385" s="204"/>
    </row>
    <row r="386" spans="1:30" s="570" customFormat="1" ht="15.75" hidden="1" customHeight="1">
      <c r="A386" s="818" t="str">
        <f>IF(B386&lt;&gt;"",IF(AND(B386&gt;=_TM1,B386&lt;=_TM2,OR(TH!L386="1111",TH!M386="1111")),TH!D386,""),"")</f>
        <v/>
      </c>
      <c r="B386" s="36">
        <f t="shared" si="130"/>
        <v>8</v>
      </c>
      <c r="C386" s="862">
        <f t="shared" si="131"/>
        <v>42613</v>
      </c>
      <c r="D386" s="862" t="s">
        <v>320</v>
      </c>
      <c r="E386" s="862">
        <v>42613</v>
      </c>
      <c r="F386" s="864" t="s">
        <v>1302</v>
      </c>
      <c r="G386" s="907">
        <f t="shared" si="132"/>
        <v>3500000</v>
      </c>
      <c r="H386" s="866"/>
      <c r="I386" s="867"/>
      <c r="J386" s="867"/>
      <c r="K386" s="868">
        <v>3500000</v>
      </c>
      <c r="L386" s="908" t="s">
        <v>160</v>
      </c>
      <c r="M386" s="908" t="s">
        <v>253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09"/>
      <c r="AC386" s="204"/>
      <c r="AD386" s="204"/>
    </row>
    <row r="387" spans="1:30" s="570" customFormat="1" ht="15.75" hidden="1" customHeight="1">
      <c r="A387" s="818" t="str">
        <f>IF(B387&lt;&gt;"",IF(AND(B387&gt;=_TM1,B387&lt;=_TM2,OR(TH!L387="1111",TH!M387="1111")),TH!D387,""),"")</f>
        <v/>
      </c>
      <c r="B387" s="36">
        <f t="shared" si="130"/>
        <v>8</v>
      </c>
      <c r="C387" s="862">
        <f t="shared" si="131"/>
        <v>42613</v>
      </c>
      <c r="D387" s="863" t="s">
        <v>1303</v>
      </c>
      <c r="E387" s="862">
        <v>42613</v>
      </c>
      <c r="F387" s="864" t="s">
        <v>1329</v>
      </c>
      <c r="G387" s="907"/>
      <c r="H387" s="7" t="s">
        <v>824</v>
      </c>
      <c r="I387" s="867"/>
      <c r="J387" s="867"/>
      <c r="K387" s="868">
        <v>12977500</v>
      </c>
      <c r="L387" s="908" t="s">
        <v>253</v>
      </c>
      <c r="M387" s="908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09"/>
      <c r="AC387" s="204"/>
      <c r="AD387" s="204"/>
    </row>
    <row r="388" spans="1:30" s="570" customFormat="1" ht="15.75" hidden="1" customHeight="1">
      <c r="A388" s="818" t="str">
        <f>IF(B388&lt;&gt;"",IF(AND(B388&gt;=_TM1,B388&lt;=_TM2,OR(TH!L388="1111",TH!M388="1111")),TH!D388,""),"")</f>
        <v/>
      </c>
      <c r="B388" s="36">
        <f t="shared" si="130"/>
        <v>8</v>
      </c>
      <c r="C388" s="862">
        <f t="shared" si="131"/>
        <v>42613</v>
      </c>
      <c r="D388" s="862" t="s">
        <v>320</v>
      </c>
      <c r="E388" s="862">
        <v>42613</v>
      </c>
      <c r="F388" s="864" t="s">
        <v>1305</v>
      </c>
      <c r="G388" s="907" t="s">
        <v>1306</v>
      </c>
      <c r="H388" s="866"/>
      <c r="I388" s="867"/>
      <c r="J388" s="867"/>
      <c r="K388" s="868">
        <f>ROUND(G385*$G388,0)</f>
        <v>880000</v>
      </c>
      <c r="L388" s="910" t="s">
        <v>253</v>
      </c>
      <c r="M388" s="910" t="s">
        <v>1079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09"/>
      <c r="AC388" s="204"/>
      <c r="AD388" s="204"/>
    </row>
    <row r="389" spans="1:30" s="570" customFormat="1" ht="15.75" hidden="1" customHeight="1">
      <c r="A389" s="818" t="str">
        <f>IF(B389&lt;&gt;"",IF(AND(B389&gt;=_TM1,B389&lt;=_TM2,OR(TH!L389="1111",TH!M389="1111")),TH!D389,""),"")</f>
        <v/>
      </c>
      <c r="B389" s="36">
        <f t="shared" si="130"/>
        <v>8</v>
      </c>
      <c r="C389" s="862">
        <f t="shared" si="131"/>
        <v>42613</v>
      </c>
      <c r="D389" s="862" t="s">
        <v>320</v>
      </c>
      <c r="E389" s="862">
        <v>42613</v>
      </c>
      <c r="F389" s="864" t="s">
        <v>1316</v>
      </c>
      <c r="G389" s="907"/>
      <c r="H389" s="866"/>
      <c r="I389" s="867"/>
      <c r="J389" s="867"/>
      <c r="K389" s="868">
        <f>ROUND(G388*G386,0)</f>
        <v>280000</v>
      </c>
      <c r="L389" s="908" t="s">
        <v>253</v>
      </c>
      <c r="M389" s="911" t="s">
        <v>1079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09"/>
      <c r="AC389" s="204"/>
      <c r="AD389" s="204"/>
    </row>
    <row r="390" spans="1:30" s="570" customFormat="1" ht="15.75" hidden="1" customHeight="1">
      <c r="A390" s="818" t="str">
        <f>IF(B390&lt;&gt;"",IF(AND(B390&gt;=_TM1,B390&lt;=_TM2,OR(TH!L390="1111",TH!M390="1111")),TH!D390,""),"")</f>
        <v/>
      </c>
      <c r="B390" s="36">
        <f t="shared" si="130"/>
        <v>8</v>
      </c>
      <c r="C390" s="862">
        <f t="shared" si="131"/>
        <v>42613</v>
      </c>
      <c r="D390" s="863" t="s">
        <v>320</v>
      </c>
      <c r="E390" s="862">
        <v>42613</v>
      </c>
      <c r="F390" s="864" t="s">
        <v>1307</v>
      </c>
      <c r="G390" s="907" t="s">
        <v>1308</v>
      </c>
      <c r="H390" s="7"/>
      <c r="I390" s="867"/>
      <c r="J390" s="867"/>
      <c r="K390" s="868">
        <f>ROUND(G385*$G390,0)</f>
        <v>1980000</v>
      </c>
      <c r="L390" s="910" t="s">
        <v>252</v>
      </c>
      <c r="M390" s="910" t="s">
        <v>1079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641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09"/>
      <c r="AC390" s="204"/>
      <c r="AD390" s="204"/>
    </row>
    <row r="391" spans="1:30" s="570" customFormat="1" ht="15.75" hidden="1" customHeight="1">
      <c r="A391" s="818" t="str">
        <f>IF(B391&lt;&gt;"",IF(AND(B391&gt;=_TM1,B391&lt;=_TM2,OR(TH!L391="1111",TH!M391="1111")),TH!D391,""),"")</f>
        <v/>
      </c>
      <c r="B391" s="36">
        <f t="shared" si="130"/>
        <v>8</v>
      </c>
      <c r="C391" s="862">
        <f t="shared" si="131"/>
        <v>42613</v>
      </c>
      <c r="D391" s="862" t="s">
        <v>320</v>
      </c>
      <c r="E391" s="862">
        <v>42613</v>
      </c>
      <c r="F391" s="864" t="s">
        <v>1317</v>
      </c>
      <c r="G391" s="907"/>
      <c r="H391" s="866"/>
      <c r="I391" s="867"/>
      <c r="J391" s="867"/>
      <c r="K391" s="868">
        <f>ROUND(G386*$G390,0)</f>
        <v>630000</v>
      </c>
      <c r="L391" s="908" t="s">
        <v>160</v>
      </c>
      <c r="M391" s="910" t="s">
        <v>1079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09"/>
      <c r="AC391" s="204"/>
      <c r="AD391" s="204"/>
    </row>
    <row r="392" spans="1:30" s="570" customFormat="1" ht="15.75" hidden="1" customHeight="1">
      <c r="A392" s="818" t="str">
        <f>IF(B392&lt;&gt;"",IF(AND(B392&gt;=_TM1,B392&lt;=_TM2,OR(TH!L392="1111",TH!M392="1111")),TH!D392,""),"")</f>
        <v/>
      </c>
      <c r="B392" s="36">
        <f t="shared" si="130"/>
        <v>8</v>
      </c>
      <c r="C392" s="862">
        <f t="shared" si="131"/>
        <v>42613</v>
      </c>
      <c r="D392" s="862" t="s">
        <v>320</v>
      </c>
      <c r="E392" s="862">
        <v>42613</v>
      </c>
      <c r="F392" s="864" t="s">
        <v>1309</v>
      </c>
      <c r="G392" s="907" t="s">
        <v>1310</v>
      </c>
      <c r="H392" s="866"/>
      <c r="I392" s="867"/>
      <c r="J392" s="867"/>
      <c r="K392" s="868">
        <f>G385*$G392</f>
        <v>165000</v>
      </c>
      <c r="L392" s="910" t="s">
        <v>253</v>
      </c>
      <c r="M392" s="910" t="s">
        <v>1078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09"/>
      <c r="AC392" s="204"/>
      <c r="AD392" s="204"/>
    </row>
    <row r="393" spans="1:30" s="570" customFormat="1" ht="15.75" hidden="1" customHeight="1">
      <c r="A393" s="818" t="str">
        <f>IF(B393&lt;&gt;"",IF(AND(B393&gt;=_TM1,B393&lt;=_TM2,OR(TH!L393="1111",TH!M393="1111")),TH!D393,""),"")</f>
        <v/>
      </c>
      <c r="B393" s="36">
        <f t="shared" si="130"/>
        <v>8</v>
      </c>
      <c r="C393" s="862">
        <f t="shared" si="131"/>
        <v>42613</v>
      </c>
      <c r="D393" s="863" t="s">
        <v>320</v>
      </c>
      <c r="E393" s="862">
        <v>42613</v>
      </c>
      <c r="F393" s="864" t="s">
        <v>1318</v>
      </c>
      <c r="G393" s="907"/>
      <c r="H393" s="7"/>
      <c r="I393" s="867"/>
      <c r="J393" s="867"/>
      <c r="K393" s="868">
        <f>G386*$G392</f>
        <v>52500</v>
      </c>
      <c r="L393" s="910" t="s">
        <v>253</v>
      </c>
      <c r="M393" s="910" t="s">
        <v>1078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09"/>
      <c r="AC393" s="204"/>
      <c r="AD393" s="204"/>
    </row>
    <row r="394" spans="1:30" s="570" customFormat="1" ht="15.75" hidden="1" customHeight="1">
      <c r="A394" s="818" t="str">
        <f>IF(B394&lt;&gt;"",IF(AND(B394&gt;=_TM1,B394&lt;=_TM2,OR(TH!L394="1111",TH!M394="1111")),TH!D394,""),"")</f>
        <v/>
      </c>
      <c r="B394" s="36">
        <f t="shared" si="130"/>
        <v>8</v>
      </c>
      <c r="C394" s="862">
        <f t="shared" si="131"/>
        <v>42613</v>
      </c>
      <c r="D394" s="862" t="s">
        <v>320</v>
      </c>
      <c r="E394" s="862">
        <v>42613</v>
      </c>
      <c r="F394" s="864" t="s">
        <v>1311</v>
      </c>
      <c r="G394" s="907" t="s">
        <v>1312</v>
      </c>
      <c r="H394" s="866"/>
      <c r="I394" s="867"/>
      <c r="J394" s="867"/>
      <c r="K394" s="868">
        <f>G385*$G394</f>
        <v>330000</v>
      </c>
      <c r="L394" s="910" t="s">
        <v>252</v>
      </c>
      <c r="M394" s="910" t="s">
        <v>1078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641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09"/>
      <c r="AC394" s="204"/>
      <c r="AD394" s="204"/>
    </row>
    <row r="395" spans="1:30" s="570" customFormat="1" ht="15.75" hidden="1" customHeight="1">
      <c r="A395" s="818" t="str">
        <f>IF(B395&lt;&gt;"",IF(AND(B395&gt;=_TM1,B395&lt;=_TM2,OR(TH!L395="1111",TH!M395="1111")),TH!D395,""),"")</f>
        <v/>
      </c>
      <c r="B395" s="36">
        <f t="shared" si="130"/>
        <v>8</v>
      </c>
      <c r="C395" s="862">
        <f t="shared" si="131"/>
        <v>42613</v>
      </c>
      <c r="D395" s="862" t="s">
        <v>320</v>
      </c>
      <c r="E395" s="862">
        <v>42613</v>
      </c>
      <c r="F395" s="864" t="s">
        <v>1319</v>
      </c>
      <c r="G395" s="907"/>
      <c r="H395" s="866"/>
      <c r="I395" s="867"/>
      <c r="J395" s="867"/>
      <c r="K395" s="868">
        <f>G386*$G394</f>
        <v>105000</v>
      </c>
      <c r="L395" s="908" t="s">
        <v>160</v>
      </c>
      <c r="M395" s="910" t="s">
        <v>1078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09"/>
      <c r="AC395" s="204"/>
      <c r="AD395" s="204"/>
    </row>
    <row r="396" spans="1:30" s="570" customFormat="1" ht="15.75" hidden="1" customHeight="1">
      <c r="A396" s="818" t="str">
        <f>IF(B396&lt;&gt;"",IF(AND(B396&gt;=_TM1,B396&lt;=_TM2,OR(TH!L396="1111",TH!M396="1111")),TH!D396,""),"")</f>
        <v/>
      </c>
      <c r="B396" s="36">
        <f t="shared" si="130"/>
        <v>8</v>
      </c>
      <c r="C396" s="862">
        <f t="shared" si="131"/>
        <v>42613</v>
      </c>
      <c r="D396" s="863" t="s">
        <v>320</v>
      </c>
      <c r="E396" s="862">
        <v>42613</v>
      </c>
      <c r="F396" s="864" t="s">
        <v>1313</v>
      </c>
      <c r="G396" s="907" t="s">
        <v>1314</v>
      </c>
      <c r="H396" s="7"/>
      <c r="I396" s="867"/>
      <c r="J396" s="867"/>
      <c r="K396" s="868">
        <f>G385*$G396</f>
        <v>110000</v>
      </c>
      <c r="L396" s="910" t="s">
        <v>253</v>
      </c>
      <c r="M396" s="910" t="s">
        <v>1082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09"/>
      <c r="AC396" s="204"/>
      <c r="AD396" s="204"/>
    </row>
    <row r="397" spans="1:30" s="570" customFormat="1" ht="15.75" hidden="1" customHeight="1">
      <c r="A397" s="818" t="str">
        <f>IF(B397&lt;&gt;"",IF(AND(B397&gt;=_TM1,B397&lt;=_TM2,OR(TH!L397="1111",TH!M397="1111")),TH!D397,""),"")</f>
        <v/>
      </c>
      <c r="B397" s="36">
        <f t="shared" si="130"/>
        <v>8</v>
      </c>
      <c r="C397" s="862">
        <f t="shared" si="131"/>
        <v>42613</v>
      </c>
      <c r="D397" s="862" t="s">
        <v>320</v>
      </c>
      <c r="E397" s="862">
        <v>42613</v>
      </c>
      <c r="F397" s="864" t="s">
        <v>1320</v>
      </c>
      <c r="G397" s="907"/>
      <c r="H397" s="866"/>
      <c r="I397" s="867"/>
      <c r="J397" s="867"/>
      <c r="K397" s="868">
        <f>G386*$G396</f>
        <v>35000</v>
      </c>
      <c r="L397" s="910" t="s">
        <v>253</v>
      </c>
      <c r="M397" s="910" t="s">
        <v>1082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09"/>
      <c r="AC397" s="204"/>
      <c r="AD397" s="204"/>
    </row>
    <row r="398" spans="1:30" s="570" customFormat="1" ht="15.75" hidden="1" customHeight="1">
      <c r="A398" s="818" t="str">
        <f>IF(B398&lt;&gt;"",IF(AND(B398&gt;=_TM1,B398&lt;=_TM2,OR(TH!L398="1111",TH!M398="1111")),TH!D398,""),"")</f>
        <v/>
      </c>
      <c r="B398" s="36">
        <f t="shared" si="130"/>
        <v>8</v>
      </c>
      <c r="C398" s="862">
        <f t="shared" si="131"/>
        <v>42613</v>
      </c>
      <c r="D398" s="862" t="s">
        <v>320</v>
      </c>
      <c r="E398" s="862">
        <v>42613</v>
      </c>
      <c r="F398" s="864" t="s">
        <v>1315</v>
      </c>
      <c r="G398" s="907" t="s">
        <v>1314</v>
      </c>
      <c r="H398" s="866"/>
      <c r="I398" s="867"/>
      <c r="J398" s="867"/>
      <c r="K398" s="868">
        <f>K396</f>
        <v>110000</v>
      </c>
      <c r="L398" s="910" t="s">
        <v>252</v>
      </c>
      <c r="M398" s="910" t="s">
        <v>1082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641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09"/>
      <c r="AC398" s="204"/>
      <c r="AD398" s="204"/>
    </row>
    <row r="399" spans="1:30" s="570" customFormat="1" ht="15.75" hidden="1" customHeight="1">
      <c r="A399" s="818" t="str">
        <f>IF(B399&lt;&gt;"",IF(AND(B399&gt;=_TM1,B399&lt;=_TM2,OR(TH!L399="1111",TH!M399="1111")),TH!D399,""),"")</f>
        <v/>
      </c>
      <c r="B399" s="36">
        <f t="shared" si="130"/>
        <v>8</v>
      </c>
      <c r="C399" s="862">
        <f t="shared" si="131"/>
        <v>42613</v>
      </c>
      <c r="D399" s="863" t="s">
        <v>320</v>
      </c>
      <c r="E399" s="862">
        <v>42613</v>
      </c>
      <c r="F399" s="864" t="s">
        <v>1321</v>
      </c>
      <c r="G399" s="907"/>
      <c r="H399" s="7"/>
      <c r="I399" s="867"/>
      <c r="J399" s="867"/>
      <c r="K399" s="868">
        <f>K397</f>
        <v>35000</v>
      </c>
      <c r="L399" s="908" t="s">
        <v>160</v>
      </c>
      <c r="M399" s="910" t="s">
        <v>1082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09"/>
      <c r="AC399" s="204"/>
      <c r="AD399" s="204"/>
    </row>
    <row r="400" spans="1:30" s="570" customFormat="1" ht="15.75" hidden="1" customHeight="1">
      <c r="A400" s="818" t="str">
        <f>IF(B400&lt;&gt;"",IF(AND(B400&gt;=_TM1,B400&lt;=_TM2,OR(TH!L400="1111",TH!M400="1111")),TH!D400,""),"")</f>
        <v/>
      </c>
      <c r="B400" s="36">
        <f t="shared" ref="B400:B415" si="133">IF(C400&lt;&gt;"",MONTH(C400),"")</f>
        <v>8</v>
      </c>
      <c r="C400" s="862">
        <f t="shared" ref="C400:C415" si="134">E400</f>
        <v>42613</v>
      </c>
      <c r="D400" s="863" t="s">
        <v>320</v>
      </c>
      <c r="E400" s="862">
        <v>42613</v>
      </c>
      <c r="F400" s="864" t="s">
        <v>1325</v>
      </c>
      <c r="G400" s="907"/>
      <c r="H400" s="7"/>
      <c r="I400" s="867"/>
      <c r="J400" s="867"/>
      <c r="K400" s="868"/>
      <c r="L400" s="910" t="s">
        <v>87</v>
      </c>
      <c r="M400" s="910" t="s">
        <v>1079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09"/>
      <c r="AC400" s="204"/>
      <c r="AD400" s="204"/>
    </row>
    <row r="401" spans="1:30" s="570" customFormat="1" ht="15.75" customHeight="1">
      <c r="A401" s="818" t="str">
        <f>IF(B401&lt;&gt;"",IF(AND(B401&gt;=_TM1,B401&lt;=_TM2,OR(TH!L401="1111",TH!M401="1111")),TH!D401,""),"")</f>
        <v/>
      </c>
      <c r="B401" s="36">
        <f t="shared" si="133"/>
        <v>9</v>
      </c>
      <c r="C401" s="862">
        <f t="shared" si="134"/>
        <v>42643</v>
      </c>
      <c r="D401" s="862" t="s">
        <v>320</v>
      </c>
      <c r="E401" s="862">
        <v>42643</v>
      </c>
      <c r="F401" s="864" t="s">
        <v>1301</v>
      </c>
      <c r="G401" s="907">
        <f t="shared" ref="G401:G402" si="135">K401</f>
        <v>11000000</v>
      </c>
      <c r="H401" s="866"/>
      <c r="I401" s="867"/>
      <c r="J401" s="867"/>
      <c r="K401" s="868">
        <v>11000000</v>
      </c>
      <c r="L401" s="908" t="s">
        <v>83</v>
      </c>
      <c r="M401" s="908" t="s">
        <v>253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09"/>
      <c r="AC401" s="204"/>
      <c r="AD401" s="204"/>
    </row>
    <row r="402" spans="1:30" s="570" customFormat="1" ht="15.75" hidden="1" customHeight="1">
      <c r="A402" s="818" t="str">
        <f>IF(B402&lt;&gt;"",IF(AND(B402&gt;=_TM1,B402&lt;=_TM2,OR(TH!L402="1111",TH!M402="1111")),TH!D402,""),"")</f>
        <v/>
      </c>
      <c r="B402" s="36">
        <f t="shared" si="133"/>
        <v>9</v>
      </c>
      <c r="C402" s="862">
        <f t="shared" si="134"/>
        <v>42643</v>
      </c>
      <c r="D402" s="862" t="s">
        <v>320</v>
      </c>
      <c r="E402" s="862">
        <v>42643</v>
      </c>
      <c r="F402" s="864" t="s">
        <v>1302</v>
      </c>
      <c r="G402" s="907">
        <f t="shared" si="135"/>
        <v>3500000</v>
      </c>
      <c r="H402" s="866"/>
      <c r="I402" s="867"/>
      <c r="J402" s="867"/>
      <c r="K402" s="868">
        <v>3500000</v>
      </c>
      <c r="L402" s="908" t="s">
        <v>160</v>
      </c>
      <c r="M402" s="908" t="s">
        <v>253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09"/>
      <c r="AC402" s="204"/>
      <c r="AD402" s="204"/>
    </row>
    <row r="403" spans="1:30" s="570" customFormat="1" ht="15.75" hidden="1" customHeight="1">
      <c r="A403" s="818" t="str">
        <f>IF(B403&lt;&gt;"",IF(AND(B403&gt;=_TM1,B403&lt;=_TM2,OR(TH!L403="1111",TH!M403="1111")),TH!D403,""),"")</f>
        <v/>
      </c>
      <c r="B403" s="36">
        <f t="shared" si="133"/>
        <v>9</v>
      </c>
      <c r="C403" s="862">
        <f t="shared" si="134"/>
        <v>42643</v>
      </c>
      <c r="D403" s="863" t="s">
        <v>1303</v>
      </c>
      <c r="E403" s="862">
        <v>42643</v>
      </c>
      <c r="F403" s="864" t="s">
        <v>1330</v>
      </c>
      <c r="G403" s="907"/>
      <c r="H403" s="7" t="s">
        <v>824</v>
      </c>
      <c r="I403" s="867"/>
      <c r="J403" s="867"/>
      <c r="K403" s="868">
        <v>12977500</v>
      </c>
      <c r="L403" s="908" t="s">
        <v>253</v>
      </c>
      <c r="M403" s="908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09"/>
      <c r="AC403" s="204"/>
      <c r="AD403" s="204"/>
    </row>
    <row r="404" spans="1:30" s="570" customFormat="1" ht="15.75" hidden="1" customHeight="1">
      <c r="A404" s="818" t="str">
        <f>IF(B404&lt;&gt;"",IF(AND(B404&gt;=_TM1,B404&lt;=_TM2,OR(TH!L404="1111",TH!M404="1111")),TH!D404,""),"")</f>
        <v/>
      </c>
      <c r="B404" s="36">
        <f t="shared" si="133"/>
        <v>9</v>
      </c>
      <c r="C404" s="862">
        <f t="shared" si="134"/>
        <v>42643</v>
      </c>
      <c r="D404" s="862" t="s">
        <v>320</v>
      </c>
      <c r="E404" s="862">
        <v>42643</v>
      </c>
      <c r="F404" s="864" t="s">
        <v>1305</v>
      </c>
      <c r="G404" s="907" t="s">
        <v>1306</v>
      </c>
      <c r="H404" s="866"/>
      <c r="I404" s="867"/>
      <c r="J404" s="867"/>
      <c r="K404" s="868">
        <f>ROUND(G401*$G404,0)</f>
        <v>880000</v>
      </c>
      <c r="L404" s="910" t="s">
        <v>253</v>
      </c>
      <c r="M404" s="910" t="s">
        <v>1079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09"/>
      <c r="AC404" s="204"/>
      <c r="AD404" s="204"/>
    </row>
    <row r="405" spans="1:30" s="570" customFormat="1" ht="15.75" hidden="1" customHeight="1">
      <c r="A405" s="818" t="str">
        <f>IF(B405&lt;&gt;"",IF(AND(B405&gt;=_TM1,B405&lt;=_TM2,OR(TH!L405="1111",TH!M405="1111")),TH!D405,""),"")</f>
        <v/>
      </c>
      <c r="B405" s="36">
        <f t="shared" si="133"/>
        <v>9</v>
      </c>
      <c r="C405" s="862">
        <f t="shared" si="134"/>
        <v>42643</v>
      </c>
      <c r="D405" s="862" t="s">
        <v>320</v>
      </c>
      <c r="E405" s="862">
        <v>42643</v>
      </c>
      <c r="F405" s="864" t="s">
        <v>1316</v>
      </c>
      <c r="G405" s="907"/>
      <c r="H405" s="866"/>
      <c r="I405" s="867"/>
      <c r="J405" s="867"/>
      <c r="K405" s="868">
        <f>ROUND(G404*G402,0)</f>
        <v>280000</v>
      </c>
      <c r="L405" s="908" t="s">
        <v>253</v>
      </c>
      <c r="M405" s="911" t="s">
        <v>1079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09"/>
      <c r="AC405" s="204"/>
      <c r="AD405" s="204"/>
    </row>
    <row r="406" spans="1:30" s="570" customFormat="1" ht="15.75" hidden="1" customHeight="1">
      <c r="A406" s="818" t="str">
        <f>IF(B406&lt;&gt;"",IF(AND(B406&gt;=_TM1,B406&lt;=_TM2,OR(TH!L406="1111",TH!M406="1111")),TH!D406,""),"")</f>
        <v/>
      </c>
      <c r="B406" s="36">
        <f t="shared" si="133"/>
        <v>9</v>
      </c>
      <c r="C406" s="862">
        <f t="shared" si="134"/>
        <v>42643</v>
      </c>
      <c r="D406" s="863" t="s">
        <v>320</v>
      </c>
      <c r="E406" s="862">
        <v>42643</v>
      </c>
      <c r="F406" s="864" t="s">
        <v>1307</v>
      </c>
      <c r="G406" s="907" t="s">
        <v>1308</v>
      </c>
      <c r="H406" s="7"/>
      <c r="I406" s="867"/>
      <c r="J406" s="867"/>
      <c r="K406" s="868">
        <f>ROUND(G401*$G406,0)</f>
        <v>1980000</v>
      </c>
      <c r="L406" s="910" t="s">
        <v>252</v>
      </c>
      <c r="M406" s="910" t="s">
        <v>1079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641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09"/>
      <c r="AC406" s="204"/>
      <c r="AD406" s="204"/>
    </row>
    <row r="407" spans="1:30" s="570" customFormat="1" ht="15.75" hidden="1" customHeight="1">
      <c r="A407" s="818" t="str">
        <f>IF(B407&lt;&gt;"",IF(AND(B407&gt;=_TM1,B407&lt;=_TM2,OR(TH!L407="1111",TH!M407="1111")),TH!D407,""),"")</f>
        <v/>
      </c>
      <c r="B407" s="36">
        <f t="shared" si="133"/>
        <v>9</v>
      </c>
      <c r="C407" s="862">
        <f t="shared" si="134"/>
        <v>42643</v>
      </c>
      <c r="D407" s="862" t="s">
        <v>320</v>
      </c>
      <c r="E407" s="862">
        <v>42643</v>
      </c>
      <c r="F407" s="864" t="s">
        <v>1317</v>
      </c>
      <c r="G407" s="907"/>
      <c r="H407" s="866"/>
      <c r="I407" s="867"/>
      <c r="J407" s="867"/>
      <c r="K407" s="868">
        <f>ROUND(G402*$G406,0)</f>
        <v>630000</v>
      </c>
      <c r="L407" s="908" t="s">
        <v>160</v>
      </c>
      <c r="M407" s="910" t="s">
        <v>1079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09"/>
      <c r="AC407" s="204"/>
      <c r="AD407" s="204"/>
    </row>
    <row r="408" spans="1:30" s="570" customFormat="1" ht="15.75" hidden="1" customHeight="1">
      <c r="A408" s="818" t="str">
        <f>IF(B408&lt;&gt;"",IF(AND(B408&gt;=_TM1,B408&lt;=_TM2,OR(TH!L408="1111",TH!M408="1111")),TH!D408,""),"")</f>
        <v/>
      </c>
      <c r="B408" s="36">
        <f t="shared" si="133"/>
        <v>9</v>
      </c>
      <c r="C408" s="862">
        <f t="shared" si="134"/>
        <v>42643</v>
      </c>
      <c r="D408" s="862" t="s">
        <v>320</v>
      </c>
      <c r="E408" s="862">
        <v>42643</v>
      </c>
      <c r="F408" s="864" t="s">
        <v>1309</v>
      </c>
      <c r="G408" s="907" t="s">
        <v>1310</v>
      </c>
      <c r="H408" s="866"/>
      <c r="I408" s="867"/>
      <c r="J408" s="867"/>
      <c r="K408" s="868">
        <f>G401*$G408</f>
        <v>165000</v>
      </c>
      <c r="L408" s="910" t="s">
        <v>253</v>
      </c>
      <c r="M408" s="910" t="s">
        <v>1078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09"/>
      <c r="AC408" s="204"/>
      <c r="AD408" s="204"/>
    </row>
    <row r="409" spans="1:30" s="570" customFormat="1" ht="15.75" hidden="1" customHeight="1">
      <c r="A409" s="818" t="str">
        <f>IF(B409&lt;&gt;"",IF(AND(B409&gt;=_TM1,B409&lt;=_TM2,OR(TH!L409="1111",TH!M409="1111")),TH!D409,""),"")</f>
        <v/>
      </c>
      <c r="B409" s="36">
        <f t="shared" si="133"/>
        <v>9</v>
      </c>
      <c r="C409" s="862">
        <f t="shared" si="134"/>
        <v>42643</v>
      </c>
      <c r="D409" s="863" t="s">
        <v>320</v>
      </c>
      <c r="E409" s="862">
        <v>42643</v>
      </c>
      <c r="F409" s="864" t="s">
        <v>1318</v>
      </c>
      <c r="G409" s="907"/>
      <c r="H409" s="7"/>
      <c r="I409" s="867"/>
      <c r="J409" s="867"/>
      <c r="K409" s="868">
        <f>G402*$G408</f>
        <v>52500</v>
      </c>
      <c r="L409" s="910" t="s">
        <v>253</v>
      </c>
      <c r="M409" s="910" t="s">
        <v>1078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09"/>
      <c r="AC409" s="204"/>
      <c r="AD409" s="204"/>
    </row>
    <row r="410" spans="1:30" s="570" customFormat="1" ht="15.75" hidden="1" customHeight="1">
      <c r="A410" s="818" t="str">
        <f>IF(B410&lt;&gt;"",IF(AND(B410&gt;=_TM1,B410&lt;=_TM2,OR(TH!L410="1111",TH!M410="1111")),TH!D410,""),"")</f>
        <v/>
      </c>
      <c r="B410" s="36">
        <f t="shared" si="133"/>
        <v>9</v>
      </c>
      <c r="C410" s="862">
        <f t="shared" si="134"/>
        <v>42643</v>
      </c>
      <c r="D410" s="862" t="s">
        <v>320</v>
      </c>
      <c r="E410" s="862">
        <v>42643</v>
      </c>
      <c r="F410" s="864" t="s">
        <v>1311</v>
      </c>
      <c r="G410" s="907" t="s">
        <v>1312</v>
      </c>
      <c r="H410" s="866"/>
      <c r="I410" s="867"/>
      <c r="J410" s="867"/>
      <c r="K410" s="868">
        <f>G401*$G410</f>
        <v>330000</v>
      </c>
      <c r="L410" s="910" t="s">
        <v>252</v>
      </c>
      <c r="M410" s="910" t="s">
        <v>1078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641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09"/>
      <c r="AC410" s="204"/>
      <c r="AD410" s="204"/>
    </row>
    <row r="411" spans="1:30" s="570" customFormat="1" ht="15.75" hidden="1" customHeight="1">
      <c r="A411" s="818" t="str">
        <f>IF(B411&lt;&gt;"",IF(AND(B411&gt;=_TM1,B411&lt;=_TM2,OR(TH!L411="1111",TH!M411="1111")),TH!D411,""),"")</f>
        <v/>
      </c>
      <c r="B411" s="36">
        <f t="shared" si="133"/>
        <v>9</v>
      </c>
      <c r="C411" s="862">
        <f t="shared" si="134"/>
        <v>42643</v>
      </c>
      <c r="D411" s="862" t="s">
        <v>320</v>
      </c>
      <c r="E411" s="862">
        <v>42643</v>
      </c>
      <c r="F411" s="864" t="s">
        <v>1319</v>
      </c>
      <c r="G411" s="907"/>
      <c r="H411" s="866"/>
      <c r="I411" s="867"/>
      <c r="J411" s="867"/>
      <c r="K411" s="868">
        <f>G402*$G410</f>
        <v>105000</v>
      </c>
      <c r="L411" s="908" t="s">
        <v>160</v>
      </c>
      <c r="M411" s="910" t="s">
        <v>1078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09"/>
      <c r="AC411" s="204"/>
      <c r="AD411" s="204"/>
    </row>
    <row r="412" spans="1:30" s="570" customFormat="1" ht="15.75" hidden="1" customHeight="1">
      <c r="A412" s="818" t="str">
        <f>IF(B412&lt;&gt;"",IF(AND(B412&gt;=_TM1,B412&lt;=_TM2,OR(TH!L412="1111",TH!M412="1111")),TH!D412,""),"")</f>
        <v/>
      </c>
      <c r="B412" s="36">
        <f t="shared" si="133"/>
        <v>9</v>
      </c>
      <c r="C412" s="862">
        <f t="shared" si="134"/>
        <v>42643</v>
      </c>
      <c r="D412" s="863" t="s">
        <v>320</v>
      </c>
      <c r="E412" s="862">
        <v>42643</v>
      </c>
      <c r="F412" s="864" t="s">
        <v>1313</v>
      </c>
      <c r="G412" s="907" t="s">
        <v>1314</v>
      </c>
      <c r="H412" s="7"/>
      <c r="I412" s="867"/>
      <c r="J412" s="867"/>
      <c r="K412" s="868">
        <f>G401*$G412</f>
        <v>110000</v>
      </c>
      <c r="L412" s="910" t="s">
        <v>253</v>
      </c>
      <c r="M412" s="910" t="s">
        <v>1082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09"/>
      <c r="AC412" s="204"/>
      <c r="AD412" s="204"/>
    </row>
    <row r="413" spans="1:30" s="570" customFormat="1" ht="15.75" hidden="1" customHeight="1">
      <c r="A413" s="818" t="str">
        <f>IF(B413&lt;&gt;"",IF(AND(B413&gt;=_TM1,B413&lt;=_TM2,OR(TH!L413="1111",TH!M413="1111")),TH!D413,""),"")</f>
        <v/>
      </c>
      <c r="B413" s="36">
        <f t="shared" si="133"/>
        <v>9</v>
      </c>
      <c r="C413" s="862">
        <f t="shared" si="134"/>
        <v>42643</v>
      </c>
      <c r="D413" s="862" t="s">
        <v>320</v>
      </c>
      <c r="E413" s="862">
        <v>42643</v>
      </c>
      <c r="F413" s="864" t="s">
        <v>1320</v>
      </c>
      <c r="G413" s="907"/>
      <c r="H413" s="866"/>
      <c r="I413" s="867"/>
      <c r="J413" s="867"/>
      <c r="K413" s="868">
        <f>G402*$G412</f>
        <v>35000</v>
      </c>
      <c r="L413" s="910" t="s">
        <v>253</v>
      </c>
      <c r="M413" s="910" t="s">
        <v>1082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09"/>
      <c r="AC413" s="204"/>
      <c r="AD413" s="204"/>
    </row>
    <row r="414" spans="1:30" s="570" customFormat="1" ht="15.75" hidden="1" customHeight="1">
      <c r="A414" s="818" t="str">
        <f>IF(B414&lt;&gt;"",IF(AND(B414&gt;=_TM1,B414&lt;=_TM2,OR(TH!L414="1111",TH!M414="1111")),TH!D414,""),"")</f>
        <v/>
      </c>
      <c r="B414" s="36">
        <f t="shared" si="133"/>
        <v>9</v>
      </c>
      <c r="C414" s="862">
        <f t="shared" si="134"/>
        <v>42643</v>
      </c>
      <c r="D414" s="862" t="s">
        <v>320</v>
      </c>
      <c r="E414" s="862">
        <v>42643</v>
      </c>
      <c r="F414" s="864" t="s">
        <v>1315</v>
      </c>
      <c r="G414" s="907" t="s">
        <v>1314</v>
      </c>
      <c r="H414" s="866"/>
      <c r="I414" s="867"/>
      <c r="J414" s="867"/>
      <c r="K414" s="868">
        <f>K412</f>
        <v>110000</v>
      </c>
      <c r="L414" s="910" t="s">
        <v>252</v>
      </c>
      <c r="M414" s="910" t="s">
        <v>1082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641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09"/>
      <c r="AC414" s="204"/>
      <c r="AD414" s="204"/>
    </row>
    <row r="415" spans="1:30" s="570" customFormat="1" ht="15.75" hidden="1" customHeight="1">
      <c r="A415" s="818" t="str">
        <f>IF(B415&lt;&gt;"",IF(AND(B415&gt;=_TM1,B415&lt;=_TM2,OR(TH!L415="1111",TH!M415="1111")),TH!D415,""),"")</f>
        <v/>
      </c>
      <c r="B415" s="36">
        <f t="shared" si="133"/>
        <v>9</v>
      </c>
      <c r="C415" s="862">
        <f t="shared" si="134"/>
        <v>42643</v>
      </c>
      <c r="D415" s="863" t="s">
        <v>320</v>
      </c>
      <c r="E415" s="862">
        <v>42643</v>
      </c>
      <c r="F415" s="864" t="s">
        <v>1321</v>
      </c>
      <c r="G415" s="907"/>
      <c r="H415" s="7"/>
      <c r="I415" s="867"/>
      <c r="J415" s="867"/>
      <c r="K415" s="868">
        <f>K413</f>
        <v>35000</v>
      </c>
      <c r="L415" s="908" t="s">
        <v>160</v>
      </c>
      <c r="M415" s="910" t="s">
        <v>1082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09"/>
      <c r="AC415" s="204"/>
      <c r="AD415" s="204"/>
    </row>
    <row r="416" spans="1:30" s="570" customFormat="1" ht="15.75" hidden="1" customHeight="1">
      <c r="A416" s="818" t="str">
        <f>IF(B416&lt;&gt;"",IF(AND(B416&gt;=_TM1,B416&lt;=_TM2,OR(TH!L416="1111",TH!M416="1111")),TH!D416,""),"")</f>
        <v/>
      </c>
      <c r="B416" s="36">
        <f t="shared" ref="B416" si="136">IF(C416&lt;&gt;"",MONTH(C416),"")</f>
        <v>9</v>
      </c>
      <c r="C416" s="862">
        <f t="shared" ref="C416" si="137">E416</f>
        <v>42643</v>
      </c>
      <c r="D416" s="863" t="s">
        <v>320</v>
      </c>
      <c r="E416" s="862">
        <v>42643</v>
      </c>
      <c r="F416" s="864" t="s">
        <v>1325</v>
      </c>
      <c r="G416" s="907"/>
      <c r="H416" s="7"/>
      <c r="I416" s="867"/>
      <c r="J416" s="867"/>
      <c r="K416" s="868"/>
      <c r="L416" s="910" t="s">
        <v>87</v>
      </c>
      <c r="M416" s="910" t="s">
        <v>1079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09"/>
      <c r="AC416" s="204"/>
      <c r="AD416" s="204"/>
    </row>
    <row r="417" spans="1:28" ht="15.75" customHeight="1">
      <c r="A417" s="818">
        <f>IF(B417&lt;&gt;"",IF(AND(B417&gt;=_TM1,B417&lt;=_TM2,OR(TH!L445="1111",TH!M445="1111")),TH!D445,""),"")</f>
        <v>0</v>
      </c>
      <c r="B417" s="36">
        <f t="shared" ref="B417:B480" si="138">IF(C417&lt;&gt;"",MONTH(C417),"")</f>
        <v>1</v>
      </c>
      <c r="C417" s="190">
        <f t="shared" ref="C417:C480" si="139">E417</f>
        <v>42370</v>
      </c>
      <c r="D417" s="190"/>
      <c r="E417" s="190">
        <v>42370</v>
      </c>
      <c r="F417" s="191" t="s">
        <v>1087</v>
      </c>
      <c r="G417" s="824" t="s">
        <v>1094</v>
      </c>
      <c r="H417" s="192" t="s">
        <v>583</v>
      </c>
      <c r="I417" s="248"/>
      <c r="J417" s="248"/>
      <c r="K417" s="578">
        <f>41589+172727</f>
        <v>214316</v>
      </c>
      <c r="L417" s="193" t="s">
        <v>83</v>
      </c>
      <c r="M417" s="193" t="s">
        <v>47</v>
      </c>
      <c r="N417" s="52" t="str">
        <f>IF(AND('331-CT'!$E$7=TH!H445,OR(L417="331",M417="331")),"331",IF(AND(OR(L417="131",M417="131"),H417='131-CT'!$E$7),"131",""))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IF(OR(TH!L445=TH!$V$7,M417=TH!$V$7),"x","")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IF(AND(OR(LEFT(TH!L445,2)="15",LEFT(TH!M445,2)="15"),'152-CT'!$J$8=TH!F445),"x","")</f>
        <v/>
      </c>
      <c r="Y417" s="52" t="str">
        <f>IF(AND(OR(LEFT(TH!L445,2)="15",LEFT(TH!M445,2)="15"),TK!$E$7=TH!F445),"x","")</f>
        <v/>
      </c>
      <c r="Z417" s="52" t="str">
        <f>IF(AND(B417&lt;=NKC!$N$8,B417&gt;=NKC!$M$8),"x","")</f>
        <v/>
      </c>
      <c r="AA417" s="817">
        <v>2</v>
      </c>
      <c r="AB417" s="570"/>
    </row>
    <row r="418" spans="1:28" ht="15.75" hidden="1" customHeight="1">
      <c r="A418" s="818">
        <f>IF(B418&lt;&gt;"",IF(AND(B418&gt;=_TM1,B418&lt;=_TM2,OR(TH!L446="1111",TH!M446="1111")),TH!D446,""),"")</f>
        <v>0</v>
      </c>
      <c r="B418" s="36">
        <f t="shared" si="138"/>
        <v>1</v>
      </c>
      <c r="C418" s="190">
        <f t="shared" si="139"/>
        <v>42370</v>
      </c>
      <c r="D418" s="190"/>
      <c r="E418" s="190">
        <v>42370</v>
      </c>
      <c r="F418" s="191" t="s">
        <v>1088</v>
      </c>
      <c r="G418" s="824" t="s">
        <v>1094</v>
      </c>
      <c r="H418" s="192" t="s">
        <v>583</v>
      </c>
      <c r="I418" s="248"/>
      <c r="J418" s="248"/>
      <c r="K418" s="578">
        <f>17273+4159</f>
        <v>21432</v>
      </c>
      <c r="L418" s="39" t="s">
        <v>9</v>
      </c>
      <c r="M418" s="193" t="s">
        <v>47</v>
      </c>
      <c r="N418" s="52" t="str">
        <f>IF(AND('331-CT'!$E$7=TH!H446,OR(L418="331",M418="331")),"331",IF(AND(OR(L418="131",M418="131"),H418='131-CT'!$E$7),"131",""))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IF(OR(TH!L446=TH!$V$7,M418=TH!$V$7),"x","")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IF(AND(OR(LEFT(TH!L446,2)="15",LEFT(TH!M446,2)="15"),'152-CT'!$J$8=TH!F446),"x","")</f>
        <v/>
      </c>
      <c r="Y418" s="52" t="str">
        <f>IF(AND(OR(LEFT(TH!L446,2)="15",LEFT(TH!M446,2)="15"),TK!$E$7=TH!F446),"x","")</f>
        <v/>
      </c>
      <c r="Z418" s="52" t="str">
        <f>IF(AND(B418&lt;=NKC!$N$8,B418&gt;=NKC!$M$8),"x","")</f>
        <v/>
      </c>
      <c r="AA418" s="817">
        <v>2</v>
      </c>
      <c r="AB418" s="570"/>
    </row>
    <row r="419" spans="1:28" ht="15.75" customHeight="1">
      <c r="A419" s="818">
        <f>IF(B419&lt;&gt;"",IF(AND(B419&gt;=_TM1,B419&lt;=_TM2,OR(TH!L429="1111",TH!M429="1111")),TH!D429,""),"")</f>
        <v>0</v>
      </c>
      <c r="B419" s="36">
        <f t="shared" si="138"/>
        <v>1</v>
      </c>
      <c r="C419" s="190">
        <f t="shared" si="139"/>
        <v>42388</v>
      </c>
      <c r="D419" s="37"/>
      <c r="E419" s="37">
        <v>42388</v>
      </c>
      <c r="F419" s="191" t="s">
        <v>896</v>
      </c>
      <c r="G419" s="820" t="s">
        <v>899</v>
      </c>
      <c r="H419" s="7" t="s">
        <v>897</v>
      </c>
      <c r="I419" s="248"/>
      <c r="J419" s="248"/>
      <c r="K419" s="578">
        <v>100000</v>
      </c>
      <c r="L419" s="579" t="s">
        <v>83</v>
      </c>
      <c r="M419" s="579" t="s">
        <v>47</v>
      </c>
      <c r="N419" s="52" t="str">
        <f>IF(AND('331-CT'!$E$7=TH!H429,OR(L419="331",M419="331")),"331",IF(AND(OR(L419="131",M419="131"),H419='131-CT'!$E$7),"131",""))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IF(OR(TH!L429=TH!$V$7,M419=TH!$V$7),"x","")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IF(AND(OR(LEFT(TH!L429,2)="15",LEFT(TH!M429,2)="15"),'152-CT'!$J$8=TH!F429),"x","")</f>
        <v/>
      </c>
      <c r="Y419" s="52" t="str">
        <f>IF(AND(OR(LEFT(TH!L429,2)="15",LEFT(TH!M429,2)="15"),TK!$E$7=TH!F429),"x","")</f>
        <v/>
      </c>
      <c r="Z419" s="52" t="str">
        <f>IF(AND(B419&lt;=NKC!$N$8,B419&gt;=NKC!$M$8),"x","")</f>
        <v/>
      </c>
      <c r="AA419" s="817">
        <v>1</v>
      </c>
    </row>
    <row r="420" spans="1:28" ht="15.75" hidden="1" customHeight="1">
      <c r="A420" s="818">
        <f>IF(B420&lt;&gt;"",IF(AND(B420&gt;=_TM1,B420&lt;=_TM2,OR(TH!L430="1111",TH!M430="1111")),TH!D430,""),"")</f>
        <v>0</v>
      </c>
      <c r="B420" s="36">
        <f t="shared" si="138"/>
        <v>1</v>
      </c>
      <c r="C420" s="190">
        <f t="shared" si="139"/>
        <v>42388</v>
      </c>
      <c r="D420" s="37"/>
      <c r="E420" s="37">
        <v>42388</v>
      </c>
      <c r="F420" s="191" t="s">
        <v>898</v>
      </c>
      <c r="G420" s="820" t="s">
        <v>899</v>
      </c>
      <c r="H420" s="7" t="s">
        <v>897</v>
      </c>
      <c r="I420" s="248"/>
      <c r="J420" s="248"/>
      <c r="K420" s="578">
        <v>10000</v>
      </c>
      <c r="L420" s="579" t="s">
        <v>9</v>
      </c>
      <c r="M420" s="579" t="s">
        <v>47</v>
      </c>
      <c r="N420" s="52" t="str">
        <f>IF(AND('331-CT'!$E$7=TH!H430,OR(L420="331",M420="331")),"331",IF(AND(OR(L420="131",M420="131"),H420='131-CT'!$E$7),"131",""))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IF(OR(TH!L430=TH!$V$7,M420=TH!$V$7),"x","")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IF(AND(OR(LEFT(TH!L430,2)="15",LEFT(TH!M430,2)="15"),'152-CT'!$J$8=TH!F430),"x","")</f>
        <v/>
      </c>
      <c r="Y420" s="52" t="str">
        <f>IF(AND(OR(LEFT(TH!L430,2)="15",LEFT(TH!M430,2)="15"),TK!$E$7=TH!F430),"x","")</f>
        <v/>
      </c>
      <c r="Z420" s="52" t="str">
        <f>IF(AND(B420&lt;=NKC!$N$8,B420&gt;=NKC!$M$8),"x","")</f>
        <v/>
      </c>
      <c r="AA420" s="817">
        <v>1</v>
      </c>
    </row>
    <row r="421" spans="1:28" ht="15.75" hidden="1" customHeight="1">
      <c r="A421" s="818">
        <f>IF(B421&lt;&gt;"",IF(AND(B421&gt;=_TM1,B421&lt;=_TM2,OR(TH!L419="1111",TH!M419="1111")),TH!D419,""),"")</f>
        <v>0</v>
      </c>
      <c r="B421" s="36">
        <f t="shared" si="138"/>
        <v>1</v>
      </c>
      <c r="C421" s="190">
        <f t="shared" si="139"/>
        <v>42391</v>
      </c>
      <c r="D421" s="190"/>
      <c r="E421" s="190">
        <v>42391</v>
      </c>
      <c r="F421" s="191" t="s">
        <v>586</v>
      </c>
      <c r="G421" s="824" t="s">
        <v>884</v>
      </c>
      <c r="H421" s="192" t="s">
        <v>883</v>
      </c>
      <c r="I421" s="248"/>
      <c r="J421" s="248"/>
      <c r="K421" s="578">
        <v>619000</v>
      </c>
      <c r="L421" s="579" t="s">
        <v>252</v>
      </c>
      <c r="M421" s="579" t="s">
        <v>47</v>
      </c>
      <c r="N421" s="52" t="str">
        <f>IF(AND('331-CT'!$E$7=TH!H419,OR(L421="331",M421="331")),"331",IF(AND(OR(L421="131",M421="131"),H421='131-CT'!$E$7),"131",""))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IF(OR(TH!L419=TH!$V$7,M421=TH!$V$7),"x","")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IF(AND(OR(LEFT(TH!L419,2)="15",LEFT(TH!M419,2)="15"),'152-CT'!$J$8=TH!F419),"x","")</f>
        <v/>
      </c>
      <c r="Y421" s="52" t="str">
        <f>IF(AND(OR(LEFT(TH!L419,2)="15",LEFT(TH!M419,2)="15"),TK!$E$7=TH!F419),"x","")</f>
        <v/>
      </c>
      <c r="Z421" s="52" t="str">
        <f>IF(AND(B421&lt;=NKC!$N$8,B421&gt;=NKC!$M$8),"x","")</f>
        <v/>
      </c>
      <c r="AA421" s="817">
        <v>1</v>
      </c>
    </row>
    <row r="422" spans="1:28" ht="15.75" hidden="1" customHeight="1">
      <c r="A422" s="818">
        <f>IF(B422&lt;&gt;"",IF(AND(B422&gt;=_TM1,B422&lt;=_TM2,OR(TH!L420="1111",TH!M420="1111")),TH!D420,""),"")</f>
        <v>0</v>
      </c>
      <c r="B422" s="36">
        <f t="shared" si="138"/>
        <v>1</v>
      </c>
      <c r="C422" s="190">
        <f t="shared" si="139"/>
        <v>42391</v>
      </c>
      <c r="D422" s="190"/>
      <c r="E422" s="190">
        <v>42391</v>
      </c>
      <c r="F422" s="191" t="s">
        <v>587</v>
      </c>
      <c r="G422" s="824" t="s">
        <v>884</v>
      </c>
      <c r="H422" s="192" t="s">
        <v>883</v>
      </c>
      <c r="I422" s="248"/>
      <c r="J422" s="248"/>
      <c r="K422" s="578">
        <v>61900</v>
      </c>
      <c r="L422" s="579" t="s">
        <v>9</v>
      </c>
      <c r="M422" s="579" t="s">
        <v>47</v>
      </c>
      <c r="N422" s="52" t="str">
        <f>IF(AND('331-CT'!$E$7=TH!H420,OR(L422="331",M422="331")),"331",IF(AND(OR(L422="131",M422="131"),H422='131-CT'!$E$7),"131",""))</f>
        <v/>
      </c>
      <c r="O422" s="52" t="str">
        <f>IF(AND($B422&gt;='111'!$N$11,$B422&lt;='111'!$O$11,OR($L422=$O$7,$M422=$O$7)),"x","")</f>
        <v>x</v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IF(OR(TH!L420=TH!$V$7,M422=TH!$V$7),"x","")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IF(AND(OR(LEFT(TH!L420,2)="15",LEFT(TH!M420,2)="15"),'152-CT'!$J$8=TH!F420),"x","")</f>
        <v/>
      </c>
      <c r="Y422" s="52" t="str">
        <f>IF(AND(OR(LEFT(TH!L420,2)="15",LEFT(TH!M420,2)="15"),TK!$E$7=TH!F420),"x","")</f>
        <v/>
      </c>
      <c r="Z422" s="52" t="str">
        <f>IF(AND(B422&lt;=NKC!$N$8,B422&gt;=NKC!$M$8),"x","")</f>
        <v/>
      </c>
      <c r="AA422" s="817">
        <v>1</v>
      </c>
    </row>
    <row r="423" spans="1:28" ht="15.75" customHeight="1">
      <c r="A423" s="818">
        <f>IF(B423&lt;&gt;"",IF(AND(B423&gt;=_TM1,B423&lt;=_TM2,OR(TH!L443="1111",TH!M443="1111")),TH!D443,""),"")</f>
        <v>0</v>
      </c>
      <c r="B423" s="36">
        <f t="shared" si="138"/>
        <v>2</v>
      </c>
      <c r="C423" s="190">
        <f t="shared" si="139"/>
        <v>42401</v>
      </c>
      <c r="D423" s="190"/>
      <c r="E423" s="190">
        <v>42401</v>
      </c>
      <c r="F423" s="191" t="s">
        <v>1087</v>
      </c>
      <c r="G423" s="824" t="s">
        <v>1093</v>
      </c>
      <c r="H423" s="192" t="s">
        <v>583</v>
      </c>
      <c r="I423" s="248"/>
      <c r="J423" s="248"/>
      <c r="K423" s="578">
        <f>172727+32076</f>
        <v>204803</v>
      </c>
      <c r="L423" s="193" t="s">
        <v>83</v>
      </c>
      <c r="M423" s="193" t="s">
        <v>47</v>
      </c>
      <c r="N423" s="52" t="str">
        <f>IF(AND('331-CT'!$E$7=TH!H443,OR(L423="331",M423="331")),"331",IF(AND(OR(L423="131",M423="131"),H423='131-CT'!$E$7),"131",""))</f>
        <v/>
      </c>
      <c r="O423" s="52" t="str">
        <f>IF(AND($B423&gt;='111'!$N$11,$B423&lt;='111'!$O$11,OR($L423=$O$7,$M423=$O$7)),"x","")</f>
        <v>x</v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IF(OR(TH!L443=TH!$V$7,M423=TH!$V$7),"x","")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IF(AND(OR(LEFT(TH!L443,2)="15",LEFT(TH!M443,2)="15"),'152-CT'!$J$8=TH!F443),"x","")</f>
        <v/>
      </c>
      <c r="Y423" s="52" t="str">
        <f>IF(AND(OR(LEFT(TH!L443,2)="15",LEFT(TH!M443,2)="15"),TK!$E$7=TH!F443),"x","")</f>
        <v/>
      </c>
      <c r="Z423" s="52" t="str">
        <f>IF(AND(B423&lt;=NKC!$N$8,B423&gt;=NKC!$M$8),"x","")</f>
        <v/>
      </c>
      <c r="AA423" s="817">
        <v>2</v>
      </c>
      <c r="AB423" s="570"/>
    </row>
    <row r="424" spans="1:28" ht="15.75" hidden="1" customHeight="1">
      <c r="A424" s="818">
        <f>IF(B424&lt;&gt;"",IF(AND(B424&gt;=_TM1,B424&lt;=_TM2,OR(TH!L444="1111",TH!M444="1111")),TH!D444,""),"")</f>
        <v>0</v>
      </c>
      <c r="B424" s="36">
        <f t="shared" si="138"/>
        <v>2</v>
      </c>
      <c r="C424" s="190">
        <f t="shared" si="139"/>
        <v>42401</v>
      </c>
      <c r="D424" s="190"/>
      <c r="E424" s="190">
        <v>42401</v>
      </c>
      <c r="F424" s="191" t="s">
        <v>1088</v>
      </c>
      <c r="G424" s="824" t="s">
        <v>1093</v>
      </c>
      <c r="H424" s="192" t="s">
        <v>583</v>
      </c>
      <c r="I424" s="248"/>
      <c r="J424" s="248"/>
      <c r="K424" s="578">
        <f>3208+17273</f>
        <v>20481</v>
      </c>
      <c r="L424" s="39" t="s">
        <v>9</v>
      </c>
      <c r="M424" s="193" t="s">
        <v>47</v>
      </c>
      <c r="N424" s="52" t="str">
        <f>IF(AND('331-CT'!$E$7=TH!H444,OR(L424="331",M424="331")),"331",IF(AND(OR(L424="131",M424="131"),H424='131-CT'!$E$7),"131",""))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IF(OR(TH!L444=TH!$V$7,M424=TH!$V$7),"x","")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IF(AND(OR(LEFT(TH!L444,2)="15",LEFT(TH!M444,2)="15"),'152-CT'!$J$8=TH!F444),"x","")</f>
        <v/>
      </c>
      <c r="Y424" s="52" t="str">
        <f>IF(AND(OR(LEFT(TH!L444,2)="15",LEFT(TH!M444,2)="15"),TK!$E$7=TH!F444),"x","")</f>
        <v/>
      </c>
      <c r="Z424" s="52" t="str">
        <f>IF(AND(B424&lt;=NKC!$N$8,B424&gt;=NKC!$M$8),"x","")</f>
        <v/>
      </c>
      <c r="AA424" s="817">
        <v>2</v>
      </c>
      <c r="AB424" s="570"/>
    </row>
    <row r="425" spans="1:28" ht="15.75" hidden="1" customHeight="1">
      <c r="A425" s="818">
        <f>IF(B425&lt;&gt;"",IF(AND(B425&gt;=_TM1,B425&lt;=_TM2,OR(TH!L417="1111",TH!M417="1111")),TH!D417,""),"")</f>
        <v>0</v>
      </c>
      <c r="B425" s="36">
        <f t="shared" si="138"/>
        <v>2</v>
      </c>
      <c r="C425" s="190">
        <f t="shared" si="139"/>
        <v>42403</v>
      </c>
      <c r="D425" s="190"/>
      <c r="E425" s="190">
        <v>42403</v>
      </c>
      <c r="F425" s="191" t="s">
        <v>586</v>
      </c>
      <c r="G425" s="824" t="s">
        <v>882</v>
      </c>
      <c r="H425" s="192" t="s">
        <v>883</v>
      </c>
      <c r="I425" s="248"/>
      <c r="J425" s="248"/>
      <c r="K425" s="578">
        <v>420000</v>
      </c>
      <c r="L425" s="579" t="s">
        <v>252</v>
      </c>
      <c r="M425" s="579" t="s">
        <v>47</v>
      </c>
      <c r="N425" s="52" t="str">
        <f>IF(AND('331-CT'!$E$7=TH!H417,OR(L425="331",M425="331")),"331",IF(AND(OR(L425="131",M425="131"),H425='131-CT'!$E$7),"131",""))</f>
        <v/>
      </c>
      <c r="O425" s="52" t="str">
        <f>IF(AND($B425&gt;='111'!$N$11,$B425&lt;='111'!$O$11,OR($L425=$O$7,$M425=$O$7)),"x","")</f>
        <v>x</v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IF(OR(TH!L417=TH!$V$7,M425=TH!$V$7),"x","")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IF(AND(OR(LEFT(TH!L417,2)="15",LEFT(TH!M417,2)="15"),'152-CT'!$J$8=TH!F417),"x","")</f>
        <v/>
      </c>
      <c r="Y425" s="52" t="str">
        <f>IF(AND(OR(LEFT(TH!L417,2)="15",LEFT(TH!M417,2)="15"),TK!$E$7=TH!F417),"x","")</f>
        <v/>
      </c>
      <c r="Z425" s="52" t="str">
        <f>IF(AND(B425&lt;=NKC!$N$8,B425&gt;=NKC!$M$8),"x","")</f>
        <v/>
      </c>
      <c r="AA425" s="817">
        <v>1</v>
      </c>
    </row>
    <row r="426" spans="1:28" ht="15.75" hidden="1" customHeight="1">
      <c r="A426" s="818">
        <f>IF(B426&lt;&gt;"",IF(AND(B426&gt;=_TM1,B426&lt;=_TM2,OR(TH!L418="1111",TH!M418="1111")),TH!D418,""),"")</f>
        <v>0</v>
      </c>
      <c r="B426" s="36">
        <f t="shared" si="138"/>
        <v>2</v>
      </c>
      <c r="C426" s="190">
        <f t="shared" si="139"/>
        <v>42403</v>
      </c>
      <c r="D426" s="190"/>
      <c r="E426" s="190">
        <v>42403</v>
      </c>
      <c r="F426" s="191" t="s">
        <v>587</v>
      </c>
      <c r="G426" s="824" t="s">
        <v>882</v>
      </c>
      <c r="H426" s="192" t="s">
        <v>883</v>
      </c>
      <c r="I426" s="248"/>
      <c r="J426" s="248"/>
      <c r="K426" s="578">
        <v>42000</v>
      </c>
      <c r="L426" s="579" t="s">
        <v>9</v>
      </c>
      <c r="M426" s="579" t="s">
        <v>47</v>
      </c>
      <c r="N426" s="52" t="str">
        <f>IF(AND('331-CT'!$E$7=TH!H418,OR(L426="331",M426="331")),"331",IF(AND(OR(L426="131",M426="131"),H426='131-CT'!$E$7),"131",""))</f>
        <v/>
      </c>
      <c r="O426" s="52" t="str">
        <f>IF(AND($B426&gt;='111'!$N$11,$B426&lt;='111'!$O$11,OR($L426=$O$7,$M426=$O$7)),"x","")</f>
        <v>x</v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IF(OR(TH!L418=TH!$V$7,M426=TH!$V$7),"x","")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IF(AND(OR(LEFT(TH!L418,2)="15",LEFT(TH!M418,2)="15"),'152-CT'!$J$8=TH!F418),"x","")</f>
        <v/>
      </c>
      <c r="Y426" s="52" t="str">
        <f>IF(AND(OR(LEFT(TH!L418,2)="15",LEFT(TH!M418,2)="15"),TK!$E$7=TH!F418),"x","")</f>
        <v/>
      </c>
      <c r="Z426" s="52" t="str">
        <f>IF(AND(B426&lt;=NKC!$N$8,B426&gt;=NKC!$M$8),"x","")</f>
        <v/>
      </c>
      <c r="AA426" s="817">
        <v>1</v>
      </c>
    </row>
    <row r="427" spans="1:28" ht="15.75" hidden="1" customHeight="1">
      <c r="A427" s="818">
        <f>IF(B427&lt;&gt;"",IF(AND(B427&gt;=_TM1,B427&lt;=_TM2,OR(TH!L459="1111",TH!M459="1111")),TH!D459,""),"")</f>
        <v>0</v>
      </c>
      <c r="B427" s="36">
        <f t="shared" si="138"/>
        <v>2</v>
      </c>
      <c r="C427" s="190">
        <f t="shared" si="139"/>
        <v>42405</v>
      </c>
      <c r="D427" s="190"/>
      <c r="E427" s="190">
        <v>42405</v>
      </c>
      <c r="F427" s="191" t="s">
        <v>1700</v>
      </c>
      <c r="G427" s="824" t="s">
        <v>1708</v>
      </c>
      <c r="H427" s="192" t="s">
        <v>580</v>
      </c>
      <c r="I427" s="248"/>
      <c r="J427" s="248"/>
      <c r="K427" s="38">
        <f>198675+253055+296583</f>
        <v>748313</v>
      </c>
      <c r="L427" s="193" t="s">
        <v>252</v>
      </c>
      <c r="M427" s="579" t="s">
        <v>47</v>
      </c>
      <c r="N427" s="52" t="str">
        <f>IF(AND('331-CT'!$E$7=TH!H459,OR(L427="331",M427="331")),"331",IF(AND(OR(L427="131",M427="131"),H427='131-CT'!$E$7),"131",""))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IF(OR(TH!L459=TH!$V$7,M427=TH!$V$7),"x","")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IF(AND(OR(LEFT(TH!L459,2)="15",LEFT(TH!M459,2)="15"),'152-CT'!$J$8=TH!F459),"x","")</f>
        <v/>
      </c>
      <c r="Y427" s="52" t="str">
        <f>IF(AND(OR(LEFT(TH!L459,2)="15",LEFT(TH!M459,2)="15"),TK!$E$7=TH!F459),"x","")</f>
        <v/>
      </c>
      <c r="Z427" s="52" t="str">
        <f>IF(AND(B427&lt;=NKC!$N$8,B427&gt;=NKC!$M$8),"x","")</f>
        <v/>
      </c>
      <c r="AA427" s="817">
        <v>3</v>
      </c>
      <c r="AB427" s="570"/>
    </row>
    <row r="428" spans="1:28" ht="15.75" hidden="1" customHeight="1">
      <c r="A428" s="818">
        <f>IF(B428&lt;&gt;"",IF(AND(B428&gt;=_TM1,B428&lt;=_TM2,OR(TH!L460="1111",TH!M460="1111")),TH!D460,""),"")</f>
        <v>0</v>
      </c>
      <c r="B428" s="36">
        <f t="shared" si="138"/>
        <v>2</v>
      </c>
      <c r="C428" s="190">
        <f t="shared" si="139"/>
        <v>42405</v>
      </c>
      <c r="D428" s="190"/>
      <c r="E428" s="190">
        <v>42405</v>
      </c>
      <c r="F428" s="191" t="s">
        <v>1701</v>
      </c>
      <c r="G428" s="824" t="s">
        <v>1708</v>
      </c>
      <c r="H428" s="192" t="s">
        <v>580</v>
      </c>
      <c r="I428" s="248"/>
      <c r="J428" s="248"/>
      <c r="K428" s="38">
        <f>19868+25306+29658</f>
        <v>74832</v>
      </c>
      <c r="L428" s="39" t="s">
        <v>9</v>
      </c>
      <c r="M428" s="579" t="s">
        <v>47</v>
      </c>
      <c r="N428" s="52" t="str">
        <f>IF(AND('331-CT'!$E$7=TH!H460,OR(L428="331",M428="331")),"331",IF(AND(OR(L428="131",M428="131"),H428='131-CT'!$E$7),"131",""))</f>
        <v/>
      </c>
      <c r="O428" s="52" t="str">
        <f>IF(AND($B428&gt;='111'!$N$11,$B428&lt;='111'!$O$11,OR($L428=$O$7,$M428=$O$7)),"x","")</f>
        <v>x</v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IF(OR(TH!L460=TH!$V$7,M428=TH!$V$7),"x","")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IF(AND(OR(LEFT(TH!L460,2)="15",LEFT(TH!M460,2)="15"),'152-CT'!$J$8=TH!F460),"x","")</f>
        <v/>
      </c>
      <c r="Y428" s="52" t="str">
        <f>IF(AND(OR(LEFT(TH!L460,2)="15",LEFT(TH!M460,2)="15"),TK!$E$7=TH!F460),"x","")</f>
        <v/>
      </c>
      <c r="Z428" s="52" t="str">
        <f>IF(AND(B428&lt;=NKC!$N$8,B428&gt;=NKC!$M$8),"x","")</f>
        <v/>
      </c>
      <c r="AA428" s="817">
        <v>3</v>
      </c>
      <c r="AB428" s="570"/>
    </row>
    <row r="429" spans="1:28" ht="15.75" hidden="1" customHeight="1">
      <c r="A429" s="818">
        <f>IF(B429&lt;&gt;"",IF(AND(B429&gt;=_TM1,B429&lt;=_TM2,OR(TH!L427="1111",TH!M427="1111")),TH!D427,""),"")</f>
        <v>0</v>
      </c>
      <c r="B429" s="36">
        <f t="shared" si="138"/>
        <v>2</v>
      </c>
      <c r="C429" s="190">
        <f t="shared" si="139"/>
        <v>42406</v>
      </c>
      <c r="D429" s="37"/>
      <c r="E429" s="37">
        <v>42406</v>
      </c>
      <c r="F429" s="191" t="s">
        <v>895</v>
      </c>
      <c r="G429" s="828" t="s">
        <v>894</v>
      </c>
      <c r="H429" s="7" t="s">
        <v>892</v>
      </c>
      <c r="I429" s="248"/>
      <c r="J429" s="248"/>
      <c r="K429" s="578">
        <f>4600000+160000</f>
        <v>4760000</v>
      </c>
      <c r="L429" s="579" t="s">
        <v>252</v>
      </c>
      <c r="M429" s="579" t="s">
        <v>47</v>
      </c>
      <c r="N429" s="52" t="str">
        <f>IF(AND('331-CT'!$E$7=TH!H427,OR(L429="331",M429="331")),"331",IF(AND(OR(L429="131",M429="131"),H429='131-CT'!$E$7),"131",""))</f>
        <v/>
      </c>
      <c r="O429" s="52" t="str">
        <f>IF(AND($B429&gt;='111'!$N$11,$B429&lt;='111'!$O$11,OR($L429=$O$7,$M429=$O$7)),"x","")</f>
        <v>x</v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IF(OR(TH!L427=TH!$V$7,M429=TH!$V$7),"x","")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IF(AND(OR(LEFT(TH!L427,2)="15",LEFT(TH!M427,2)="15"),'152-CT'!$J$8=TH!F427),"x","")</f>
        <v/>
      </c>
      <c r="Y429" s="52" t="str">
        <f>IF(AND(OR(LEFT(TH!L427,2)="15",LEFT(TH!M427,2)="15"),TK!$E$7=TH!F427),"x","")</f>
        <v/>
      </c>
      <c r="Z429" s="52" t="str">
        <f>IF(AND(B429&lt;=NKC!$N$8,B429&gt;=NKC!$M$8),"x","")</f>
        <v/>
      </c>
      <c r="AA429" s="817">
        <v>2</v>
      </c>
    </row>
    <row r="430" spans="1:28" ht="15.75" hidden="1" customHeight="1">
      <c r="A430" s="818">
        <f>IF(B430&lt;&gt;"",IF(AND(B430&gt;=_TM1,B430&lt;=_TM2,OR(TH!L428="1111",TH!M428="1111")),TH!D428,""),"")</f>
        <v>0</v>
      </c>
      <c r="B430" s="36">
        <f t="shared" si="138"/>
        <v>2</v>
      </c>
      <c r="C430" s="190">
        <f t="shared" si="139"/>
        <v>42406</v>
      </c>
      <c r="D430" s="37"/>
      <c r="E430" s="37">
        <v>42406</v>
      </c>
      <c r="F430" s="191" t="s">
        <v>893</v>
      </c>
      <c r="G430" s="828" t="s">
        <v>894</v>
      </c>
      <c r="H430" s="7" t="s">
        <v>892</v>
      </c>
      <c r="I430" s="248"/>
      <c r="J430" s="248"/>
      <c r="K430" s="578">
        <v>460000</v>
      </c>
      <c r="L430" s="39" t="s">
        <v>9</v>
      </c>
      <c r="M430" s="579" t="s">
        <v>47</v>
      </c>
      <c r="N430" s="52" t="str">
        <f>IF(AND('331-CT'!$E$7=TH!H428,OR(L430="331",M430="331")),"331",IF(AND(OR(L430="131",M430="131"),H430='131-CT'!$E$7),"131",""))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IF(OR(TH!L428=TH!$V$7,M430=TH!$V$7),"x","")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IF(AND(OR(LEFT(TH!L428,2)="15",LEFT(TH!M428,2)="15"),'152-CT'!$J$8=TH!F428),"x","")</f>
        <v/>
      </c>
      <c r="Y430" s="52" t="str">
        <f>IF(AND(OR(LEFT(TH!L428,2)="15",LEFT(TH!M428,2)="15"),TK!$E$7=TH!F428),"x","")</f>
        <v/>
      </c>
      <c r="Z430" s="52" t="str">
        <f>IF(AND(B430&lt;=NKC!$N$8,B430&gt;=NKC!$M$8),"x","")</f>
        <v/>
      </c>
      <c r="AA430" s="817">
        <v>2</v>
      </c>
    </row>
    <row r="431" spans="1:28" ht="15.75" hidden="1" customHeight="1">
      <c r="A431" s="818">
        <f>IF(B431&lt;&gt;"",IF(AND(B431&gt;=_TM1,B431&lt;=_TM2,OR(TH!L423="1111",TH!M423="1111")),TH!D423,""),"")</f>
        <v>0</v>
      </c>
      <c r="B431" s="36">
        <f t="shared" si="138"/>
        <v>2</v>
      </c>
      <c r="C431" s="190">
        <f t="shared" si="139"/>
        <v>42426</v>
      </c>
      <c r="D431" s="190"/>
      <c r="E431" s="190">
        <v>42426</v>
      </c>
      <c r="F431" s="191" t="s">
        <v>586</v>
      </c>
      <c r="G431" s="820" t="s">
        <v>888</v>
      </c>
      <c r="H431" s="192" t="s">
        <v>887</v>
      </c>
      <c r="I431" s="248"/>
      <c r="J431" s="248"/>
      <c r="K431" s="578">
        <v>907200</v>
      </c>
      <c r="L431" s="579" t="s">
        <v>252</v>
      </c>
      <c r="M431" s="579" t="s">
        <v>47</v>
      </c>
      <c r="N431" s="52" t="str">
        <f>IF(AND('331-CT'!$E$7=TH!H423,OR(L431="331",M431="331")),"331",IF(AND(OR(L431="131",M431="131"),H431='131-CT'!$E$7),"131",""))</f>
        <v/>
      </c>
      <c r="O431" s="52" t="str">
        <f>IF(AND($B431&gt;='111'!$N$11,$B431&lt;='111'!$O$11,OR($L431=$O$7,$M431=$O$7)),"x","")</f>
        <v>x</v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IF(OR(TH!L423=TH!$V$7,M431=TH!$V$7),"x","")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IF(AND(OR(LEFT(TH!L423,2)="15",LEFT(TH!M423,2)="15"),'152-CT'!$J$8=TH!F423),"x","")</f>
        <v/>
      </c>
      <c r="Y431" s="52" t="str">
        <f>IF(AND(OR(LEFT(TH!L423,2)="15",LEFT(TH!M423,2)="15"),TK!$E$7=TH!F423),"x","")</f>
        <v/>
      </c>
      <c r="Z431" s="52" t="str">
        <f>IF(AND(B431&lt;=NKC!$N$8,B431&gt;=NKC!$M$8),"x","")</f>
        <v/>
      </c>
      <c r="AA431" s="817">
        <v>1</v>
      </c>
    </row>
    <row r="432" spans="1:28" ht="15.75" hidden="1" customHeight="1">
      <c r="A432" s="818">
        <f>IF(B432&lt;&gt;"",IF(AND(B432&gt;=_TM1,B432&lt;=_TM2,OR(TH!L424="1111",TH!M424="1111")),TH!D424,""),"")</f>
        <v>0</v>
      </c>
      <c r="B432" s="36">
        <f t="shared" si="138"/>
        <v>2</v>
      </c>
      <c r="C432" s="190">
        <f t="shared" si="139"/>
        <v>42426</v>
      </c>
      <c r="D432" s="190"/>
      <c r="E432" s="190">
        <v>42426</v>
      </c>
      <c r="F432" s="191" t="s">
        <v>587</v>
      </c>
      <c r="G432" s="820" t="s">
        <v>888</v>
      </c>
      <c r="H432" s="192" t="s">
        <v>887</v>
      </c>
      <c r="I432" s="248"/>
      <c r="J432" s="248"/>
      <c r="K432" s="578">
        <v>90720</v>
      </c>
      <c r="L432" s="579" t="s">
        <v>9</v>
      </c>
      <c r="M432" s="579" t="s">
        <v>47</v>
      </c>
      <c r="N432" s="52" t="str">
        <f>IF(AND('331-CT'!$E$7=TH!H424,OR(L432="331",M432="331")),"331",IF(AND(OR(L432="131",M432="131"),H432='131-CT'!$E$7),"131",""))</f>
        <v/>
      </c>
      <c r="O432" s="52" t="str">
        <f>IF(AND($B432&gt;='111'!$N$11,$B432&lt;='111'!$O$11,OR($L432=$O$7,$M432=$O$7)),"x","")</f>
        <v>x</v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IF(OR(TH!L424=TH!$V$7,M432=TH!$V$7),"x","")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IF(AND(OR(LEFT(TH!L424,2)="15",LEFT(TH!M424,2)="15"),'152-CT'!$J$8=TH!F424),"x","")</f>
        <v/>
      </c>
      <c r="Y432" s="52" t="str">
        <f>IF(AND(OR(LEFT(TH!L424,2)="15",LEFT(TH!M424,2)="15"),TK!$E$7=TH!F424),"x","")</f>
        <v/>
      </c>
      <c r="Z432" s="52" t="str">
        <f>IF(AND(B432&lt;=NKC!$N$8,B432&gt;=NKC!$M$8),"x","")</f>
        <v/>
      </c>
      <c r="AA432" s="817">
        <v>1</v>
      </c>
    </row>
    <row r="433" spans="1:28" ht="15.75" customHeight="1">
      <c r="A433" s="818">
        <f>IF(B433&lt;&gt;"",IF(AND(B433&gt;=_TM1,B433&lt;=_TM2,OR(TH!L425="1111",TH!M425="1111")),TH!D425,""),"")</f>
        <v>0</v>
      </c>
      <c r="B433" s="36">
        <f t="shared" si="138"/>
        <v>2</v>
      </c>
      <c r="C433" s="190">
        <f t="shared" si="139"/>
        <v>42429</v>
      </c>
      <c r="D433" s="37"/>
      <c r="E433" s="37">
        <v>42429</v>
      </c>
      <c r="F433" s="191" t="s">
        <v>889</v>
      </c>
      <c r="G433" s="820" t="s">
        <v>891</v>
      </c>
      <c r="H433" s="192" t="s">
        <v>410</v>
      </c>
      <c r="I433" s="248"/>
      <c r="J433" s="248"/>
      <c r="K433" s="578">
        <v>4545536</v>
      </c>
      <c r="L433" s="579" t="s">
        <v>83</v>
      </c>
      <c r="M433" s="579" t="s">
        <v>47</v>
      </c>
      <c r="N433" s="52" t="str">
        <f>IF(AND('331-CT'!$E$7=TH!H425,OR(L433="331",M433="331")),"331",IF(AND(OR(L433="131",M433="131"),H433='131-CT'!$E$7),"131",""))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IF(OR(TH!L425=TH!$V$7,M433=TH!$V$7),"x","")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IF(AND(OR(LEFT(TH!L425,2)="15",LEFT(TH!M425,2)="15"),'152-CT'!$J$8=TH!F425),"x","")</f>
        <v/>
      </c>
      <c r="Y433" s="52" t="str">
        <f>IF(AND(OR(LEFT(TH!L425,2)="15",LEFT(TH!M425,2)="15"),TK!$E$7=TH!F425),"x","")</f>
        <v/>
      </c>
      <c r="Z433" s="52" t="str">
        <f>IF(AND(B433&lt;=NKC!$N$8,B433&gt;=NKC!$M$8),"x","")</f>
        <v/>
      </c>
      <c r="AA433" s="817">
        <v>1</v>
      </c>
    </row>
    <row r="434" spans="1:28" ht="15.75" hidden="1" customHeight="1">
      <c r="A434" s="818">
        <f>IF(B434&lt;&gt;"",IF(AND(B434&gt;=_TM1,B434&lt;=_TM2,OR(TH!L426="1111",TH!M426="1111")),TH!D426,""),"")</f>
        <v>0</v>
      </c>
      <c r="B434" s="36">
        <f t="shared" si="138"/>
        <v>2</v>
      </c>
      <c r="C434" s="190">
        <f t="shared" si="139"/>
        <v>42429</v>
      </c>
      <c r="D434" s="37"/>
      <c r="E434" s="37">
        <v>42429</v>
      </c>
      <c r="F434" s="191" t="s">
        <v>890</v>
      </c>
      <c r="G434" s="820" t="s">
        <v>891</v>
      </c>
      <c r="H434" s="192" t="s">
        <v>410</v>
      </c>
      <c r="I434" s="248"/>
      <c r="J434" s="248"/>
      <c r="K434" s="578">
        <v>454553</v>
      </c>
      <c r="L434" s="579" t="s">
        <v>9</v>
      </c>
      <c r="M434" s="579" t="s">
        <v>47</v>
      </c>
      <c r="N434" s="52" t="str">
        <f>IF(AND('331-CT'!$E$7=TH!H426,OR(L434="331",M434="331")),"331",IF(AND(OR(L434="131",M434="131"),H434='131-CT'!$E$7),"131",""))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IF(OR(TH!L426=TH!$V$7,M434=TH!$V$7),"x","")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IF(AND(OR(LEFT(TH!L426,2)="15",LEFT(TH!M426,2)="15"),'152-CT'!$J$8=TH!F426),"x","")</f>
        <v/>
      </c>
      <c r="Y434" s="52" t="str">
        <f>IF(AND(OR(LEFT(TH!L426,2)="15",LEFT(TH!M426,2)="15"),TK!$E$7=TH!F426),"x","")</f>
        <v/>
      </c>
      <c r="Z434" s="52" t="str">
        <f>IF(AND(B434&lt;=NKC!$N$8,B434&gt;=NKC!$M$8),"x","")</f>
        <v/>
      </c>
      <c r="AA434" s="817">
        <v>1</v>
      </c>
    </row>
    <row r="435" spans="1:28" ht="15.75" customHeight="1">
      <c r="A435" s="818">
        <f>IF(B435&lt;&gt;"",IF(AND(B435&gt;=_TM1,B435&lt;=_TM2,OR(TH!L441="1111",TH!M441="1111")),TH!D441,""),"")</f>
        <v>0</v>
      </c>
      <c r="B435" s="36">
        <f t="shared" si="138"/>
        <v>3</v>
      </c>
      <c r="C435" s="190">
        <f t="shared" si="139"/>
        <v>42430</v>
      </c>
      <c r="D435" s="190"/>
      <c r="E435" s="190">
        <v>42430</v>
      </c>
      <c r="F435" s="191" t="s">
        <v>1087</v>
      </c>
      <c r="G435" s="824" t="s">
        <v>1092</v>
      </c>
      <c r="H435" s="192" t="s">
        <v>583</v>
      </c>
      <c r="I435" s="248"/>
      <c r="J435" s="248"/>
      <c r="K435" s="578">
        <f>172727+23924</f>
        <v>196651</v>
      </c>
      <c r="L435" s="193" t="s">
        <v>83</v>
      </c>
      <c r="M435" s="193" t="s">
        <v>47</v>
      </c>
      <c r="N435" s="52" t="str">
        <f>IF(AND('331-CT'!$E$7=TH!H441,OR(L435="331",M435="331")),"331",IF(AND(OR(L435="131",M435="131"),H435='131-CT'!$E$7),"131",""))</f>
        <v/>
      </c>
      <c r="O435" s="52" t="str">
        <f>IF(AND($B435&gt;='111'!$N$11,$B435&lt;='111'!$O$11,OR($L435=$O$7,$M435=$O$7)),"x","")</f>
        <v>x</v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IF(OR(TH!L441=TH!$V$7,M435=TH!$V$7),"x","")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IF(AND(OR(LEFT(TH!L441,2)="15",LEFT(TH!M441,2)="15"),'152-CT'!$J$8=TH!F441),"x","")</f>
        <v/>
      </c>
      <c r="Y435" s="52" t="str">
        <f>IF(AND(OR(LEFT(TH!L441,2)="15",LEFT(TH!M441,2)="15"),TK!$E$7=TH!F441),"x","")</f>
        <v/>
      </c>
      <c r="Z435" s="52" t="str">
        <f>IF(AND(B435&lt;=NKC!$N$8,B435&gt;=NKC!$M$8),"x","")</f>
        <v/>
      </c>
      <c r="AA435" s="817">
        <v>2</v>
      </c>
      <c r="AB435" s="570"/>
    </row>
    <row r="436" spans="1:28" ht="15.75" hidden="1" customHeight="1">
      <c r="A436" s="818">
        <f>IF(B436&lt;&gt;"",IF(AND(B436&gt;=_TM1,B436&lt;=_TM2,OR(TH!L442="1111",TH!M442="1111")),TH!D442,""),"")</f>
        <v>0</v>
      </c>
      <c r="B436" s="36">
        <f t="shared" si="138"/>
        <v>3</v>
      </c>
      <c r="C436" s="190">
        <f t="shared" si="139"/>
        <v>42430</v>
      </c>
      <c r="D436" s="190"/>
      <c r="E436" s="190">
        <v>42430</v>
      </c>
      <c r="F436" s="191" t="s">
        <v>1088</v>
      </c>
      <c r="G436" s="824" t="s">
        <v>1092</v>
      </c>
      <c r="H436" s="192" t="s">
        <v>583</v>
      </c>
      <c r="I436" s="248"/>
      <c r="J436" s="248"/>
      <c r="K436" s="578">
        <f>2392+17273</f>
        <v>19665</v>
      </c>
      <c r="L436" s="39" t="s">
        <v>9</v>
      </c>
      <c r="M436" s="193" t="s">
        <v>47</v>
      </c>
      <c r="N436" s="52" t="str">
        <f>IF(AND('331-CT'!$E$7=TH!H442,OR(L436="331",M436="331")),"331",IF(AND(OR(L436="131",M436="131"),H436='131-CT'!$E$7),"131",""))</f>
        <v/>
      </c>
      <c r="O436" s="52" t="str">
        <f>IF(AND($B436&gt;='111'!$N$11,$B436&lt;='111'!$O$11,OR($L436=$O$7,$M436=$O$7)),"x","")</f>
        <v>x</v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IF(OR(TH!L442=TH!$V$7,M436=TH!$V$7),"x","")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IF(AND(OR(LEFT(TH!L442,2)="15",LEFT(TH!M442,2)="15"),'152-CT'!$J$8=TH!F442),"x","")</f>
        <v/>
      </c>
      <c r="Y436" s="52" t="str">
        <f>IF(AND(OR(LEFT(TH!L442,2)="15",LEFT(TH!M442,2)="15"),TK!$E$7=TH!F442),"x","")</f>
        <v/>
      </c>
      <c r="Z436" s="52" t="str">
        <f>IF(AND(B436&lt;=NKC!$N$8,B436&gt;=NKC!$M$8),"x","")</f>
        <v/>
      </c>
      <c r="AA436" s="817">
        <v>2</v>
      </c>
      <c r="AB436" s="570"/>
    </row>
    <row r="437" spans="1:28" ht="15.75" hidden="1" customHeight="1">
      <c r="A437" s="818">
        <f>IF(B437&lt;&gt;"",IF(AND(B437&gt;=_TM1,B437&lt;=_TM2,OR(TH!L461="1111",TH!M461="1111")),TH!D461,""),"")</f>
        <v>0</v>
      </c>
      <c r="B437" s="36">
        <f t="shared" si="138"/>
        <v>3</v>
      </c>
      <c r="C437" s="190">
        <f t="shared" si="139"/>
        <v>42434</v>
      </c>
      <c r="D437" s="190"/>
      <c r="E437" s="190">
        <v>42434</v>
      </c>
      <c r="F437" s="191" t="s">
        <v>1702</v>
      </c>
      <c r="G437" s="824" t="s">
        <v>1709</v>
      </c>
      <c r="H437" s="192" t="s">
        <v>580</v>
      </c>
      <c r="I437" s="248"/>
      <c r="J437" s="248"/>
      <c r="K437" s="38">
        <f>176363+254663+279077</f>
        <v>710103</v>
      </c>
      <c r="L437" s="193" t="s">
        <v>252</v>
      </c>
      <c r="M437" s="579" t="s">
        <v>47</v>
      </c>
      <c r="N437" s="52" t="str">
        <f>IF(AND('331-CT'!$E$7=TH!H461,OR(L437="331",M437="331")),"331",IF(AND(OR(L437="131",M437="131"),H437='131-CT'!$E$7),"131",""))</f>
        <v/>
      </c>
      <c r="O437" s="52" t="str">
        <f>IF(AND($B437&gt;='111'!$N$11,$B437&lt;='111'!$O$11,OR($L437=$O$7,$M437=$O$7)),"x","")</f>
        <v>x</v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IF(OR(TH!L461=TH!$V$7,M437=TH!$V$7),"x","")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IF(AND(OR(LEFT(TH!L461,2)="15",LEFT(TH!M461,2)="15"),'152-CT'!$J$8=TH!F461),"x","")</f>
        <v/>
      </c>
      <c r="Y437" s="52" t="str">
        <f>IF(AND(OR(LEFT(TH!L461,2)="15",LEFT(TH!M461,2)="15"),TK!$E$7=TH!F461),"x","")</f>
        <v/>
      </c>
      <c r="Z437" s="52" t="str">
        <f>IF(AND(B437&lt;=NKC!$N$8,B437&gt;=NKC!$M$8),"x","")</f>
        <v/>
      </c>
      <c r="AA437" s="817">
        <v>3</v>
      </c>
      <c r="AB437" s="570"/>
    </row>
    <row r="438" spans="1:28" ht="15.75" hidden="1" customHeight="1">
      <c r="A438" s="818">
        <f>IF(B438&lt;&gt;"",IF(AND(B438&gt;=_TM1,B438&lt;=_TM2,OR(TH!L462="1111",TH!M462="1111")),TH!D462,""),"")</f>
        <v>0</v>
      </c>
      <c r="B438" s="36">
        <f t="shared" si="138"/>
        <v>3</v>
      </c>
      <c r="C438" s="190">
        <f t="shared" si="139"/>
        <v>42434</v>
      </c>
      <c r="D438" s="190"/>
      <c r="E438" s="190">
        <v>42434</v>
      </c>
      <c r="F438" s="191" t="s">
        <v>1703</v>
      </c>
      <c r="G438" s="824" t="s">
        <v>1709</v>
      </c>
      <c r="H438" s="192" t="s">
        <v>580</v>
      </c>
      <c r="I438" s="248"/>
      <c r="J438" s="248"/>
      <c r="K438" s="38">
        <f>17636+25466+27908</f>
        <v>71010</v>
      </c>
      <c r="L438" s="39" t="s">
        <v>9</v>
      </c>
      <c r="M438" s="579" t="s">
        <v>47</v>
      </c>
      <c r="N438" s="52" t="str">
        <f>IF(AND('331-CT'!$E$7=TH!H462,OR(L438="331",M438="331")),"331",IF(AND(OR(L438="131",M438="131"),H438='131-CT'!$E$7),"131",""))</f>
        <v/>
      </c>
      <c r="O438" s="52" t="str">
        <f>IF(AND($B438&gt;='111'!$N$11,$B438&lt;='111'!$O$11,OR($L438=$O$7,$M438=$O$7)),"x","")</f>
        <v>x</v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IF(OR(TH!L462=TH!$V$7,M438=TH!$V$7),"x","")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IF(AND(OR(LEFT(TH!L462,2)="15",LEFT(TH!M462,2)="15"),'152-CT'!$J$8=TH!F462),"x","")</f>
        <v/>
      </c>
      <c r="Y438" s="52" t="str">
        <f>IF(AND(OR(LEFT(TH!L462,2)="15",LEFT(TH!M462,2)="15"),TK!$E$7=TH!F462),"x","")</f>
        <v/>
      </c>
      <c r="Z438" s="52" t="str">
        <f>IF(AND(B438&lt;=NKC!$N$8,B438&gt;=NKC!$M$8),"x","")</f>
        <v/>
      </c>
      <c r="AA438" s="817">
        <v>3</v>
      </c>
      <c r="AB438" s="570"/>
    </row>
    <row r="439" spans="1:28" ht="15.75" hidden="1" customHeight="1">
      <c r="A439" s="818">
        <f>IF(B439&lt;&gt;"",IF(AND(B439&gt;=_TM1,B439&lt;=_TM2,OR(TH!L421="1111",TH!M421="1111")),TH!D421,""),"")</f>
        <v>0</v>
      </c>
      <c r="B439" s="36">
        <f t="shared" si="138"/>
        <v>3</v>
      </c>
      <c r="C439" s="190">
        <f t="shared" si="139"/>
        <v>42439</v>
      </c>
      <c r="D439" s="190"/>
      <c r="E439" s="190">
        <v>42439</v>
      </c>
      <c r="F439" s="191" t="s">
        <v>586</v>
      </c>
      <c r="G439" s="824" t="s">
        <v>886</v>
      </c>
      <c r="H439" s="192" t="s">
        <v>885</v>
      </c>
      <c r="I439" s="248"/>
      <c r="J439" s="248"/>
      <c r="K439" s="578">
        <v>1610000</v>
      </c>
      <c r="L439" s="579" t="s">
        <v>252</v>
      </c>
      <c r="M439" s="579" t="s">
        <v>47</v>
      </c>
      <c r="N439" s="52" t="str">
        <f>IF(AND('331-CT'!$E$7=TH!H421,OR(L439="331",M439="331")),"331",IF(AND(OR(L439="131",M439="131"),H439='131-CT'!$E$7),"131",""))</f>
        <v/>
      </c>
      <c r="O439" s="52" t="str">
        <f>IF(AND($B439&gt;='111'!$N$11,$B439&lt;='111'!$O$11,OR($L439=$O$7,$M439=$O$7)),"x","")</f>
        <v>x</v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IF(OR(TH!L421=TH!$V$7,M439=TH!$V$7),"x","")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IF(AND(OR(LEFT(TH!L421,2)="15",LEFT(TH!M421,2)="15"),'152-CT'!$J$8=TH!F421),"x","")</f>
        <v/>
      </c>
      <c r="Y439" s="52" t="str">
        <f>IF(AND(OR(LEFT(TH!L421,2)="15",LEFT(TH!M421,2)="15"),TK!$E$7=TH!F421),"x","")</f>
        <v/>
      </c>
      <c r="Z439" s="52" t="str">
        <f>IF(AND(B439&lt;=NKC!$N$8,B439&gt;=NKC!$M$8),"x","")</f>
        <v/>
      </c>
      <c r="AA439" s="817">
        <v>1</v>
      </c>
    </row>
    <row r="440" spans="1:28" ht="15.75" hidden="1" customHeight="1">
      <c r="A440" s="818">
        <f>IF(B440&lt;&gt;"",IF(AND(B440&gt;=_TM1,B440&lt;=_TM2,OR(TH!L422="1111",TH!M422="1111")),TH!D422,""),"")</f>
        <v>0</v>
      </c>
      <c r="B440" s="36">
        <f t="shared" si="138"/>
        <v>3</v>
      </c>
      <c r="C440" s="190">
        <f t="shared" si="139"/>
        <v>42439</v>
      </c>
      <c r="D440" s="190"/>
      <c r="E440" s="190">
        <v>42439</v>
      </c>
      <c r="F440" s="191" t="s">
        <v>587</v>
      </c>
      <c r="G440" s="824" t="s">
        <v>886</v>
      </c>
      <c r="H440" s="192" t="s">
        <v>885</v>
      </c>
      <c r="I440" s="248"/>
      <c r="J440" s="248"/>
      <c r="K440" s="578">
        <v>161000</v>
      </c>
      <c r="L440" s="579" t="s">
        <v>9</v>
      </c>
      <c r="M440" s="579" t="s">
        <v>47</v>
      </c>
      <c r="N440" s="52" t="str">
        <f>IF(AND('331-CT'!$E$7=TH!H422,OR(L440="331",M440="331")),"331",IF(AND(OR(L440="131",M440="131"),H440='131-CT'!$E$7),"131",""))</f>
        <v/>
      </c>
      <c r="O440" s="52" t="str">
        <f>IF(AND($B440&gt;='111'!$N$11,$B440&lt;='111'!$O$11,OR($L440=$O$7,$M440=$O$7)),"x","")</f>
        <v>x</v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IF(OR(TH!L422=TH!$V$7,M440=TH!$V$7),"x","")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IF(AND(OR(LEFT(TH!L422,2)="15",LEFT(TH!M422,2)="15"),'152-CT'!$J$8=TH!F422),"x","")</f>
        <v/>
      </c>
      <c r="Y440" s="52" t="str">
        <f>IF(AND(OR(LEFT(TH!L422,2)="15",LEFT(TH!M422,2)="15"),TK!$E$7=TH!F422),"x","")</f>
        <v/>
      </c>
      <c r="Z440" s="52" t="str">
        <f>IF(AND(B440&lt;=NKC!$N$8,B440&gt;=NKC!$M$8),"x","")</f>
        <v/>
      </c>
      <c r="AA440" s="817">
        <v>1</v>
      </c>
    </row>
    <row r="441" spans="1:28" ht="15.75" customHeight="1">
      <c r="A441" s="818">
        <f>IF(B441&lt;&gt;"",IF(AND(B441&gt;=_TM1,B441&lt;=_TM2,OR(TH!L433="1111",TH!M433="1111")),TH!D433,""),"")</f>
        <v>0</v>
      </c>
      <c r="B441" s="36">
        <f t="shared" si="138"/>
        <v>3</v>
      </c>
      <c r="C441" s="190">
        <f t="shared" si="139"/>
        <v>42455</v>
      </c>
      <c r="D441" s="37"/>
      <c r="E441" s="37">
        <v>42455</v>
      </c>
      <c r="F441" s="191" t="s">
        <v>896</v>
      </c>
      <c r="G441" s="828" t="s">
        <v>901</v>
      </c>
      <c r="H441" s="7" t="s">
        <v>897</v>
      </c>
      <c r="I441" s="248"/>
      <c r="J441" s="248"/>
      <c r="K441" s="578">
        <v>105455</v>
      </c>
      <c r="L441" s="579" t="s">
        <v>83</v>
      </c>
      <c r="M441" s="579" t="s">
        <v>47</v>
      </c>
      <c r="N441" s="52" t="str">
        <f>IF(AND('331-CT'!$E$7=TH!H433,OR(L441="331",M441="331")),"331",IF(AND(OR(L441="131",M441="131"),H441='131-CT'!$E$7),"131",""))</f>
        <v/>
      </c>
      <c r="O441" s="52" t="str">
        <f>IF(AND($B441&gt;='111'!$N$11,$B441&lt;='111'!$O$11,OR($L441=$O$7,$M441=$O$7)),"x","")</f>
        <v>x</v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IF(OR(TH!L433=TH!$V$7,M441=TH!$V$7),"x","")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IF(AND(OR(LEFT(TH!L433,2)="15",LEFT(TH!M433,2)="15"),'152-CT'!$J$8=TH!F433),"x","")</f>
        <v/>
      </c>
      <c r="Y441" s="52" t="str">
        <f>IF(AND(OR(LEFT(TH!L433,2)="15",LEFT(TH!M433,2)="15"),TK!$E$7=TH!F433),"x","")</f>
        <v/>
      </c>
      <c r="Z441" s="52" t="str">
        <f>IF(AND(B441&lt;=NKC!$N$8,B441&gt;=NKC!$M$8),"x","")</f>
        <v/>
      </c>
      <c r="AA441" s="817">
        <v>1</v>
      </c>
    </row>
    <row r="442" spans="1:28" ht="15.75" hidden="1" customHeight="1">
      <c r="A442" s="818">
        <f>IF(B442&lt;&gt;"",IF(AND(B442&gt;=_TM1,B442&lt;=_TM2,OR(TH!L434="1111",TH!M434="1111")),TH!D434,""),"")</f>
        <v>0</v>
      </c>
      <c r="B442" s="36">
        <f t="shared" si="138"/>
        <v>3</v>
      </c>
      <c r="C442" s="190">
        <f t="shared" si="139"/>
        <v>42455</v>
      </c>
      <c r="D442" s="37"/>
      <c r="E442" s="37">
        <v>42455</v>
      </c>
      <c r="F442" s="191" t="s">
        <v>898</v>
      </c>
      <c r="G442" s="828" t="s">
        <v>901</v>
      </c>
      <c r="H442" s="7" t="s">
        <v>897</v>
      </c>
      <c r="I442" s="248"/>
      <c r="J442" s="248"/>
      <c r="K442" s="578">
        <v>10545</v>
      </c>
      <c r="L442" s="579" t="s">
        <v>9</v>
      </c>
      <c r="M442" s="579" t="s">
        <v>47</v>
      </c>
      <c r="N442" s="52" t="str">
        <f>IF(AND('331-CT'!$E$7=TH!H434,OR(L442="331",M442="331")),"331",IF(AND(OR(L442="131",M442="131"),H442='131-CT'!$E$7),"131",""))</f>
        <v/>
      </c>
      <c r="O442" s="52" t="str">
        <f>IF(AND($B442&gt;='111'!$N$11,$B442&lt;='111'!$O$11,OR($L442=$O$7,$M442=$O$7)),"x","")</f>
        <v>x</v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IF(OR(TH!L434=TH!$V$7,M442=TH!$V$7),"x","")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IF(AND(OR(LEFT(TH!L434,2)="15",LEFT(TH!M434,2)="15"),'152-CT'!$J$8=TH!F434),"x","")</f>
        <v/>
      </c>
      <c r="Y442" s="52" t="str">
        <f>IF(AND(OR(LEFT(TH!L434,2)="15",LEFT(TH!M434,2)="15"),TK!$E$7=TH!F434),"x","")</f>
        <v/>
      </c>
      <c r="Z442" s="52" t="str">
        <f>IF(AND(B442&lt;=NKC!$N$8,B442&gt;=NKC!$M$8),"x","")</f>
        <v/>
      </c>
      <c r="AA442" s="817">
        <v>1</v>
      </c>
    </row>
    <row r="443" spans="1:28" ht="15.75" customHeight="1">
      <c r="A443" s="818">
        <f>IF(B443&lt;&gt;"",IF(AND(B443&gt;=_TM1,B443&lt;=_TM2,OR(TH!L431="1111",TH!M431="1111")),TH!D431,""),"")</f>
        <v>0</v>
      </c>
      <c r="B443" s="36">
        <f t="shared" si="138"/>
        <v>3</v>
      </c>
      <c r="C443" s="190">
        <f t="shared" si="139"/>
        <v>42456</v>
      </c>
      <c r="D443" s="37"/>
      <c r="E443" s="37">
        <v>42456</v>
      </c>
      <c r="F443" s="191" t="s">
        <v>896</v>
      </c>
      <c r="G443" s="828" t="s">
        <v>900</v>
      </c>
      <c r="H443" s="7" t="s">
        <v>897</v>
      </c>
      <c r="I443" s="248"/>
      <c r="J443" s="248"/>
      <c r="K443" s="578">
        <v>148636</v>
      </c>
      <c r="L443" s="579" t="s">
        <v>83</v>
      </c>
      <c r="M443" s="579" t="s">
        <v>47</v>
      </c>
      <c r="N443" s="52" t="str">
        <f>IF(AND('331-CT'!$E$7=TH!H431,OR(L443="331",M443="331")),"331",IF(AND(OR(L443="131",M443="131"),H443='131-CT'!$E$7),"131",""))</f>
        <v/>
      </c>
      <c r="O443" s="52" t="str">
        <f>IF(AND($B443&gt;='111'!$N$11,$B443&lt;='111'!$O$11,OR($L443=$O$7,$M443=$O$7)),"x","")</f>
        <v>x</v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IF(OR(TH!L431=TH!$V$7,M443=TH!$V$7),"x","")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IF(AND(OR(LEFT(TH!L431,2)="15",LEFT(TH!M431,2)="15"),'152-CT'!$J$8=TH!F431),"x","")</f>
        <v/>
      </c>
      <c r="Y443" s="52" t="str">
        <f>IF(AND(OR(LEFT(TH!L431,2)="15",LEFT(TH!M431,2)="15"),TK!$E$7=TH!F431),"x","")</f>
        <v/>
      </c>
      <c r="Z443" s="52" t="str">
        <f>IF(AND(B443&lt;=NKC!$N$8,B443&gt;=NKC!$M$8),"x","")</f>
        <v/>
      </c>
      <c r="AA443" s="817">
        <v>1</v>
      </c>
    </row>
    <row r="444" spans="1:28" ht="15.75" hidden="1" customHeight="1">
      <c r="A444" s="818">
        <f>IF(B444&lt;&gt;"",IF(AND(B444&gt;=_TM1,B444&lt;=_TM2,OR(TH!L432="1111",TH!M432="1111")),TH!D432,""),"")</f>
        <v>0</v>
      </c>
      <c r="B444" s="36">
        <f t="shared" si="138"/>
        <v>3</v>
      </c>
      <c r="C444" s="190">
        <f t="shared" si="139"/>
        <v>42456</v>
      </c>
      <c r="D444" s="37"/>
      <c r="E444" s="37">
        <v>42456</v>
      </c>
      <c r="F444" s="191" t="s">
        <v>898</v>
      </c>
      <c r="G444" s="828" t="s">
        <v>900</v>
      </c>
      <c r="H444" s="7" t="s">
        <v>897</v>
      </c>
      <c r="I444" s="248"/>
      <c r="J444" s="248"/>
      <c r="K444" s="578">
        <v>14864</v>
      </c>
      <c r="L444" s="579" t="s">
        <v>9</v>
      </c>
      <c r="M444" s="579" t="s">
        <v>47</v>
      </c>
      <c r="N444" s="52" t="str">
        <f>IF(AND('331-CT'!$E$7=TH!H432,OR(L444="331",M444="331")),"331",IF(AND(OR(L444="131",M444="131"),H444='131-CT'!$E$7),"131",""))</f>
        <v/>
      </c>
      <c r="O444" s="52" t="str">
        <f>IF(AND($B444&gt;='111'!$N$11,$B444&lt;='111'!$O$11,OR($L444=$O$7,$M444=$O$7)),"x","")</f>
        <v>x</v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IF(OR(TH!L432=TH!$V$7,M444=TH!$V$7),"x","")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IF(AND(OR(LEFT(TH!L432,2)="15",LEFT(TH!M432,2)="15"),'152-CT'!$J$8=TH!F432),"x","")</f>
        <v/>
      </c>
      <c r="Y444" s="52" t="str">
        <f>IF(AND(OR(LEFT(TH!L432,2)="15",LEFT(TH!M432,2)="15"),TK!$E$7=TH!F432),"x","")</f>
        <v/>
      </c>
      <c r="Z444" s="52" t="str">
        <f>IF(AND(B444&lt;=NKC!$N$8,B444&gt;=NKC!$M$8),"x","")</f>
        <v/>
      </c>
      <c r="AA444" s="817">
        <v>1</v>
      </c>
    </row>
    <row r="445" spans="1:28" ht="15.75" customHeight="1">
      <c r="A445" s="818" t="str">
        <f>IF(B445&lt;&gt;"",IF(AND(B445&gt;=_TM1,B445&lt;=_TM2,OR(TH!L439="1111",TH!M439="1111")),TH!D439,""),"")</f>
        <v/>
      </c>
      <c r="B445" s="36">
        <f t="shared" si="138"/>
        <v>4</v>
      </c>
      <c r="C445" s="190">
        <f t="shared" si="139"/>
        <v>42461</v>
      </c>
      <c r="D445" s="190"/>
      <c r="E445" s="190">
        <v>42461</v>
      </c>
      <c r="F445" s="191" t="s">
        <v>1087</v>
      </c>
      <c r="G445" s="824" t="s">
        <v>1091</v>
      </c>
      <c r="H445" s="192" t="s">
        <v>583</v>
      </c>
      <c r="I445" s="248"/>
      <c r="J445" s="248"/>
      <c r="K445" s="578">
        <f>172727+57106</f>
        <v>229833</v>
      </c>
      <c r="L445" s="193" t="s">
        <v>83</v>
      </c>
      <c r="M445" s="193" t="s">
        <v>47</v>
      </c>
      <c r="N445" s="52" t="str">
        <f>IF(AND('331-CT'!$E$7=TH!H439,OR(L445="331",M445="331")),"331",IF(AND(OR(L445="131",M445="131"),H445='131-CT'!$E$7),"131",""))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IF(OR(TH!L439=TH!$V$7,M445=TH!$V$7),"x","")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IF(AND(OR(LEFT(TH!L439,2)="15",LEFT(TH!M439,2)="15"),'152-CT'!$J$8=TH!F439),"x","")</f>
        <v/>
      </c>
      <c r="Y445" s="52" t="str">
        <f>IF(AND(OR(LEFT(TH!L439,2)="15",LEFT(TH!M439,2)="15"),TK!$E$7=TH!F439),"x","")</f>
        <v/>
      </c>
      <c r="Z445" s="52" t="str">
        <f>IF(AND(B445&lt;=NKC!$N$8,B445&gt;=NKC!$M$8),"x","")</f>
        <v/>
      </c>
      <c r="AA445" s="817">
        <v>2</v>
      </c>
      <c r="AB445" s="570"/>
    </row>
    <row r="446" spans="1:28" ht="15.75" hidden="1" customHeight="1">
      <c r="A446" s="818" t="str">
        <f>IF(B446&lt;&gt;"",IF(AND(B446&gt;=_TM1,B446&lt;=_TM2,OR(TH!L440="1111",TH!M440="1111")),TH!D440,""),"")</f>
        <v/>
      </c>
      <c r="B446" s="36">
        <f t="shared" si="138"/>
        <v>4</v>
      </c>
      <c r="C446" s="190">
        <f t="shared" si="139"/>
        <v>42461</v>
      </c>
      <c r="D446" s="190"/>
      <c r="E446" s="190">
        <v>42461</v>
      </c>
      <c r="F446" s="191" t="s">
        <v>1088</v>
      </c>
      <c r="G446" s="824" t="s">
        <v>1091</v>
      </c>
      <c r="H446" s="192" t="s">
        <v>583</v>
      </c>
      <c r="I446" s="251"/>
      <c r="J446" s="251"/>
      <c r="K446" s="578">
        <f>5711+17273</f>
        <v>22984</v>
      </c>
      <c r="L446" s="39" t="s">
        <v>9</v>
      </c>
      <c r="M446" s="193" t="s">
        <v>47</v>
      </c>
      <c r="N446" s="52" t="str">
        <f>IF(AND('331-CT'!$E$7=TH!H440,OR(L446="331",M446="331")),"331",IF(AND(OR(L446="131",M446="131"),H446='131-CT'!$E$7),"131",""))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IF(OR(TH!L440=TH!$V$7,M446=TH!$V$7),"x","")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IF(AND(OR(LEFT(TH!L440,2)="15",LEFT(TH!M440,2)="15"),'152-CT'!$J$8=TH!F440),"x","")</f>
        <v/>
      </c>
      <c r="Y446" s="52" t="str">
        <f>IF(AND(OR(LEFT(TH!L440,2)="15",LEFT(TH!M440,2)="15"),TK!$E$7=TH!F440),"x","")</f>
        <v/>
      </c>
      <c r="Z446" s="52" t="str">
        <f>IF(AND(B446&lt;=NKC!$N$8,B446&gt;=NKC!$M$8),"x","")</f>
        <v/>
      </c>
      <c r="AA446" s="817">
        <v>2</v>
      </c>
      <c r="AB446" s="570"/>
    </row>
    <row r="447" spans="1:28" s="570" customFormat="1" ht="15.75" customHeight="1">
      <c r="A447" s="818" t="str">
        <f>IF(B447&lt;&gt;"",IF(AND(B447&gt;=_TM1,B447&lt;=_TM2,OR(TH!L447="1111",TH!M447="1111")),TH!D447,""),"")</f>
        <v/>
      </c>
      <c r="B447" s="36">
        <f t="shared" si="138"/>
        <v>4</v>
      </c>
      <c r="C447" s="183">
        <f t="shared" si="139"/>
        <v>42461</v>
      </c>
      <c r="D447" s="183"/>
      <c r="E447" s="183">
        <v>42461</v>
      </c>
      <c r="F447" s="188" t="s">
        <v>412</v>
      </c>
      <c r="G447" s="825" t="s">
        <v>411</v>
      </c>
      <c r="H447" s="192" t="s">
        <v>410</v>
      </c>
      <c r="I447" s="248"/>
      <c r="J447" s="248"/>
      <c r="K447" s="51">
        <v>4545574</v>
      </c>
      <c r="L447" s="579" t="s">
        <v>83</v>
      </c>
      <c r="M447" s="57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17">
        <v>2</v>
      </c>
    </row>
    <row r="448" spans="1:28" s="570" customFormat="1" ht="15.75" hidden="1" customHeight="1">
      <c r="A448" s="818" t="str">
        <f>IF(B448&lt;&gt;"",IF(AND(B448&gt;=_TM1,B448&lt;=_TM2,OR(TH!L448="1111",TH!M448="1111")),TH!D448,""),"")</f>
        <v/>
      </c>
      <c r="B448" s="36">
        <f t="shared" si="138"/>
        <v>4</v>
      </c>
      <c r="C448" s="183">
        <f t="shared" si="139"/>
        <v>42461</v>
      </c>
      <c r="D448" s="183"/>
      <c r="E448" s="183">
        <v>42461</v>
      </c>
      <c r="F448" s="188" t="s">
        <v>413</v>
      </c>
      <c r="G448" s="825" t="s">
        <v>411</v>
      </c>
      <c r="H448" s="192" t="s">
        <v>410</v>
      </c>
      <c r="I448" s="248"/>
      <c r="J448" s="248"/>
      <c r="K448" s="578">
        <v>454557</v>
      </c>
      <c r="L448" s="39" t="s">
        <v>9</v>
      </c>
      <c r="M448" s="57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17">
        <v>2</v>
      </c>
    </row>
    <row r="449" spans="1:31" s="570" customFormat="1" ht="15.75" hidden="1" customHeight="1">
      <c r="A449" s="818" t="str">
        <f>IF(B449&lt;&gt;"",IF(AND(B449&gt;=_TM1,B449&lt;=_TM2,OR(TH!L463="1111",TH!M463="1111")),TH!D463,""),"")</f>
        <v/>
      </c>
      <c r="B449" s="36">
        <f t="shared" si="138"/>
        <v>4</v>
      </c>
      <c r="C449" s="190">
        <f t="shared" si="139"/>
        <v>42465</v>
      </c>
      <c r="D449" s="190"/>
      <c r="E449" s="190">
        <v>42465</v>
      </c>
      <c r="F449" s="191" t="s">
        <v>581</v>
      </c>
      <c r="G449" s="824" t="s">
        <v>1698</v>
      </c>
      <c r="H449" s="192" t="s">
        <v>580</v>
      </c>
      <c r="I449" s="248"/>
      <c r="J449" s="248"/>
      <c r="K449" s="38">
        <f>274393+234063+275339</f>
        <v>783795</v>
      </c>
      <c r="L449" s="193" t="s">
        <v>252</v>
      </c>
      <c r="M449" s="579" t="s">
        <v>47</v>
      </c>
      <c r="N449" s="52" t="str">
        <f>IF(AND('331-CT'!$E$7=TH!H463,OR(L449="331",M449="331")),"331",IF(AND(OR(L449="131",M449="131"),H449='131-CT'!$E$7),"131",""))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IF(OR(TH!L463=TH!$V$7,M449=TH!$V$7),"x","")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IF(AND(OR(LEFT(TH!L463,2)="15",LEFT(TH!M463,2)="15"),'152-CT'!$J$8=TH!F463),"x","")</f>
        <v/>
      </c>
      <c r="Y449" s="52" t="str">
        <f>IF(AND(OR(LEFT(TH!L463,2)="15",LEFT(TH!M463,2)="15"),TK!$E$7=TH!F463),"x","")</f>
        <v/>
      </c>
      <c r="Z449" s="52" t="str">
        <f>IF(AND(B449&lt;=NKC!$N$8,B449&gt;=NKC!$M$8),"x","")</f>
        <v/>
      </c>
      <c r="AA449" s="817">
        <v>2</v>
      </c>
      <c r="AC449" s="204"/>
      <c r="AD449" s="204"/>
      <c r="AE449" s="204"/>
    </row>
    <row r="450" spans="1:31" ht="15.75" hidden="1" customHeight="1">
      <c r="A450" s="818" t="str">
        <f>IF(B450&lt;&gt;"",IF(AND(B450&gt;=_TM1,B450&lt;=_TM2,OR(TH!L464="1111",TH!M464="1111")),TH!D464,""),"")</f>
        <v/>
      </c>
      <c r="B450" s="36">
        <f t="shared" si="138"/>
        <v>4</v>
      </c>
      <c r="C450" s="190">
        <f t="shared" si="139"/>
        <v>42465</v>
      </c>
      <c r="D450" s="190"/>
      <c r="E450" s="190">
        <v>42465</v>
      </c>
      <c r="F450" s="191" t="s">
        <v>1703</v>
      </c>
      <c r="G450" s="824" t="s">
        <v>1698</v>
      </c>
      <c r="H450" s="192" t="s">
        <v>580</v>
      </c>
      <c r="I450" s="248"/>
      <c r="J450" s="248"/>
      <c r="K450" s="38">
        <f>27439+23406+27534</f>
        <v>78379</v>
      </c>
      <c r="L450" s="39" t="s">
        <v>9</v>
      </c>
      <c r="M450" s="579" t="s">
        <v>47</v>
      </c>
      <c r="N450" s="52" t="str">
        <f>IF(AND('331-CT'!$E$7=TH!H464,OR(L450="331",M450="331")),"331",IF(AND(OR(L450="131",M450="131"),H450='131-CT'!$E$7),"131",""))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IF(OR(TH!L464=TH!$V$7,M450=TH!$V$7),"x","")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IF(AND(OR(LEFT(TH!L464,2)="15",LEFT(TH!M464,2)="15"),'152-CT'!$J$8=TH!F464),"x","")</f>
        <v/>
      </c>
      <c r="Y450" s="52" t="str">
        <f>IF(AND(OR(LEFT(TH!L464,2)="15",LEFT(TH!M464,2)="15"),TK!$E$7=TH!F464),"x","")</f>
        <v/>
      </c>
      <c r="Z450" s="52" t="str">
        <f>IF(AND(B450&lt;=NKC!$N$8,B450&gt;=NKC!$M$8),"x","")</f>
        <v/>
      </c>
      <c r="AA450" s="817">
        <v>2</v>
      </c>
      <c r="AB450" s="570"/>
    </row>
    <row r="451" spans="1:31" ht="15.75" hidden="1" customHeight="1">
      <c r="A451" s="818" t="str">
        <f>IF(B451&lt;&gt;"",IF(AND(B451&gt;=_TM1,B451&lt;=_TM2,OR(TH!L453="1111",TH!M453="1111")),TH!D453,""),"")</f>
        <v/>
      </c>
      <c r="B451" s="36">
        <f t="shared" si="138"/>
        <v>4</v>
      </c>
      <c r="C451" s="190">
        <f t="shared" si="139"/>
        <v>42479</v>
      </c>
      <c r="D451" s="190"/>
      <c r="E451" s="190">
        <v>42479</v>
      </c>
      <c r="F451" s="191" t="s">
        <v>572</v>
      </c>
      <c r="G451" s="824" t="s">
        <v>570</v>
      </c>
      <c r="H451" s="192" t="s">
        <v>571</v>
      </c>
      <c r="I451" s="248"/>
      <c r="J451" s="248"/>
      <c r="K451" s="578">
        <v>344545</v>
      </c>
      <c r="L451" s="579" t="s">
        <v>160</v>
      </c>
      <c r="M451" s="579" t="s">
        <v>47</v>
      </c>
      <c r="N451" s="52" t="str">
        <f>IF(AND('331-CT'!$E$7=TH!H453,OR(L451="331",M451="331")),"331",IF(AND(OR(L451="131",M451="131"),H451='131-CT'!$E$7),"131",""))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IF(OR(TH!L453=TH!$V$7,M451=TH!$V$7),"x","")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IF(AND(OR(LEFT(TH!L453,2)="15",LEFT(TH!M453,2)="15"),'152-CT'!$J$8=TH!F453),"x","")</f>
        <v/>
      </c>
      <c r="Y451" s="52" t="str">
        <f>IF(AND(OR(LEFT(TH!L453,2)="15",LEFT(TH!M453,2)="15"),TK!$E$7=TH!F453),"x","")</f>
        <v/>
      </c>
      <c r="Z451" s="52" t="str">
        <f>IF(AND(B451&lt;=NKC!$N$8,B451&gt;=NKC!$M$8),"x","")</f>
        <v/>
      </c>
      <c r="AA451" s="817">
        <v>2</v>
      </c>
      <c r="AB451" s="570"/>
      <c r="AC451" s="570"/>
      <c r="AD451" s="570"/>
    </row>
    <row r="452" spans="1:31" ht="15.75" hidden="1" customHeight="1">
      <c r="A452" s="818" t="str">
        <f>IF(B452&lt;&gt;"",IF(AND(B452&gt;=_TM1,B452&lt;=_TM2,OR(TH!L454="1111",TH!M454="1111")),TH!D454,""),"")</f>
        <v/>
      </c>
      <c r="B452" s="36">
        <f t="shared" si="138"/>
        <v>4</v>
      </c>
      <c r="C452" s="190">
        <f t="shared" si="139"/>
        <v>42479</v>
      </c>
      <c r="D452" s="190"/>
      <c r="E452" s="190">
        <v>42479</v>
      </c>
      <c r="F452" s="191" t="s">
        <v>573</v>
      </c>
      <c r="G452" s="824" t="s">
        <v>570</v>
      </c>
      <c r="H452" s="192" t="s">
        <v>571</v>
      </c>
      <c r="I452" s="248"/>
      <c r="J452" s="248"/>
      <c r="K452" s="578">
        <v>34455</v>
      </c>
      <c r="L452" s="39" t="s">
        <v>9</v>
      </c>
      <c r="M452" s="579" t="s">
        <v>47</v>
      </c>
      <c r="N452" s="52" t="str">
        <f>IF(AND('331-CT'!$E$7=TH!H454,OR(L452="331",M452="331")),"331",IF(AND(OR(L452="131",M452="131"),H452='131-CT'!$E$7),"131",""))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IF(OR(TH!L454=TH!$V$7,M452=TH!$V$7),"x","")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IF(AND(OR(LEFT(TH!L454,2)="15",LEFT(TH!M454,2)="15"),'152-CT'!$J$8=TH!F454),"x","")</f>
        <v/>
      </c>
      <c r="Y452" s="52" t="str">
        <f>IF(AND(OR(LEFT(TH!L454,2)="15",LEFT(TH!M454,2)="15"),TK!$E$7=TH!F454),"x","")</f>
        <v/>
      </c>
      <c r="Z452" s="52" t="str">
        <f>IF(AND(B452&lt;=NKC!$N$8,B452&gt;=NKC!$M$8),"x","")</f>
        <v/>
      </c>
      <c r="AA452" s="817">
        <v>2</v>
      </c>
      <c r="AB452" s="570"/>
    </row>
    <row r="453" spans="1:31" ht="15.75" hidden="1" customHeight="1">
      <c r="A453" s="818" t="str">
        <f>IF(B453&lt;&gt;"",IF(AND(B453&gt;=_TM1,B453&lt;=_TM2,OR(TH!L479="1111",TH!M479="1111")),TH!D479,""),"")</f>
        <v/>
      </c>
      <c r="B453" s="36">
        <f t="shared" si="138"/>
        <v>4</v>
      </c>
      <c r="C453" s="190">
        <f t="shared" si="139"/>
        <v>42480</v>
      </c>
      <c r="D453" s="190"/>
      <c r="E453" s="190">
        <v>42480</v>
      </c>
      <c r="F453" s="191" t="s">
        <v>586</v>
      </c>
      <c r="G453" s="824" t="s">
        <v>592</v>
      </c>
      <c r="H453" s="203" t="s">
        <v>591</v>
      </c>
      <c r="I453" s="249"/>
      <c r="J453" s="249"/>
      <c r="K453" s="38">
        <v>1216933</v>
      </c>
      <c r="L453" s="579" t="s">
        <v>252</v>
      </c>
      <c r="M453" s="579" t="s">
        <v>47</v>
      </c>
      <c r="N453" s="52" t="str">
        <f>IF(AND('331-CT'!$E$7=TH!H479,OR(L453="331",M453="331")),"331",IF(AND(OR(L453="131",M453="131"),H453='131-CT'!$E$7),"131",""))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IF(OR(TH!L479=TH!$V$7,M453=TH!$V$7),"x","")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IF(AND(OR(LEFT(TH!L479,2)="15",LEFT(TH!M479,2)="15"),'152-CT'!$J$8=TH!F479),"x","")</f>
        <v/>
      </c>
      <c r="Y453" s="52" t="str">
        <f>IF(AND(OR(LEFT(TH!L479,2)="15",LEFT(TH!M479,2)="15"),TK!$E$7=TH!F479),"x","")</f>
        <v/>
      </c>
      <c r="Z453" s="52" t="str">
        <f>IF(AND(B453&lt;=NKC!$N$8,B453&gt;=NKC!$M$8),"x","")</f>
        <v/>
      </c>
      <c r="AA453" s="817">
        <v>2</v>
      </c>
      <c r="AB453" s="570"/>
      <c r="AC453" s="570"/>
      <c r="AD453" s="570"/>
    </row>
    <row r="454" spans="1:31" ht="15.75" hidden="1" customHeight="1">
      <c r="A454" s="818" t="str">
        <f>IF(B454&lt;&gt;"",IF(AND(B454&gt;=_TM1,B454&lt;=_TM2,OR(TH!L480="1111",TH!M480="1111")),TH!D480,""),"")</f>
        <v/>
      </c>
      <c r="B454" s="36">
        <f t="shared" si="138"/>
        <v>4</v>
      </c>
      <c r="C454" s="190">
        <f t="shared" si="139"/>
        <v>42480</v>
      </c>
      <c r="D454" s="190"/>
      <c r="E454" s="190">
        <v>42480</v>
      </c>
      <c r="F454" s="191" t="s">
        <v>587</v>
      </c>
      <c r="G454" s="824" t="s">
        <v>592</v>
      </c>
      <c r="H454" s="203" t="s">
        <v>591</v>
      </c>
      <c r="I454" s="249"/>
      <c r="J454" s="249"/>
      <c r="K454" s="38">
        <v>102202</v>
      </c>
      <c r="L454" s="39" t="s">
        <v>9</v>
      </c>
      <c r="M454" s="579" t="s">
        <v>47</v>
      </c>
      <c r="N454" s="52" t="str">
        <f>IF(AND('331-CT'!$E$7=TH!H480,OR(L454="331",M454="331")),"331",IF(AND(OR(L454="131",M454="131"),H454='131-CT'!$E$7),"131",""))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IF(OR(TH!L480=TH!$V$7,M454=TH!$V$7),"x","")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IF(AND(OR(LEFT(TH!L480,2)="15",LEFT(TH!M480,2)="15"),'152-CT'!$J$8=TH!F480),"x","")</f>
        <v/>
      </c>
      <c r="Y454" s="52" t="str">
        <f>IF(AND(OR(LEFT(TH!L480,2)="15",LEFT(TH!M480,2)="15"),TK!$E$7=TH!F480),"x","")</f>
        <v/>
      </c>
      <c r="Z454" s="52" t="str">
        <f>IF(AND(B454&lt;=NKC!$N$8,B454&gt;=NKC!$M$8),"x","")</f>
        <v/>
      </c>
      <c r="AA454" s="817">
        <v>2</v>
      </c>
      <c r="AB454" s="570"/>
      <c r="AD454" s="570"/>
    </row>
    <row r="455" spans="1:31" ht="15.75" hidden="1" customHeight="1">
      <c r="A455" s="818" t="str">
        <f>IF(B455&lt;&gt;"",IF(AND(B455&gt;=_TM1,B455&lt;=_TM2,OR(TH!L483="1111",TH!M483="1111")),TH!D483,""),"")</f>
        <v/>
      </c>
      <c r="B455" s="36">
        <f t="shared" si="138"/>
        <v>4</v>
      </c>
      <c r="C455" s="190">
        <f t="shared" si="139"/>
        <v>42480</v>
      </c>
      <c r="D455" s="190"/>
      <c r="E455" s="190">
        <v>42480</v>
      </c>
      <c r="F455" s="191" t="s">
        <v>586</v>
      </c>
      <c r="G455" s="824" t="s">
        <v>595</v>
      </c>
      <c r="H455" s="203" t="s">
        <v>594</v>
      </c>
      <c r="I455" s="249"/>
      <c r="J455" s="249"/>
      <c r="K455" s="38">
        <v>510000</v>
      </c>
      <c r="L455" s="579" t="s">
        <v>252</v>
      </c>
      <c r="M455" s="579" t="s">
        <v>47</v>
      </c>
      <c r="N455" s="52" t="str">
        <f>IF(AND('331-CT'!$E$7=TH!H483,OR(L455="331",M455="331")),"331",IF(AND(OR(L455="131",M455="131"),H455='131-CT'!$E$7),"131",""))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IF(OR(TH!L483=TH!$V$7,M455=TH!$V$7),"x","")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IF(AND(OR(LEFT(TH!L483,2)="15",LEFT(TH!M483,2)="15"),'152-CT'!$J$8=TH!F483),"x","")</f>
        <v/>
      </c>
      <c r="Y455" s="52" t="str">
        <f>IF(AND(OR(LEFT(TH!L483,2)="15",LEFT(TH!M483,2)="15"),TK!$E$7=TH!F483),"x","")</f>
        <v/>
      </c>
      <c r="Z455" s="52" t="str">
        <f>IF(AND(B455&lt;=NKC!$N$8,B455&gt;=NKC!$M$8),"x","")</f>
        <v/>
      </c>
      <c r="AA455" s="817">
        <v>2</v>
      </c>
      <c r="AB455" s="570"/>
      <c r="AC455" s="570"/>
      <c r="AD455" s="570"/>
    </row>
    <row r="456" spans="1:31" ht="15.75" hidden="1" customHeight="1">
      <c r="A456" s="818" t="str">
        <f>IF(B456&lt;&gt;"",IF(AND(B456&gt;=_TM1,B456&lt;=_TM2,OR(TH!L484="1111",TH!M484="1111")),TH!D484,""),"")</f>
        <v/>
      </c>
      <c r="B456" s="36">
        <f t="shared" si="138"/>
        <v>4</v>
      </c>
      <c r="C456" s="190">
        <f t="shared" si="139"/>
        <v>42480</v>
      </c>
      <c r="D456" s="190"/>
      <c r="E456" s="190">
        <v>42480</v>
      </c>
      <c r="F456" s="191" t="s">
        <v>587</v>
      </c>
      <c r="G456" s="824" t="s">
        <v>595</v>
      </c>
      <c r="H456" s="203" t="s">
        <v>594</v>
      </c>
      <c r="I456" s="249"/>
      <c r="J456" s="249"/>
      <c r="K456" s="38">
        <v>51000</v>
      </c>
      <c r="L456" s="39" t="s">
        <v>9</v>
      </c>
      <c r="M456" s="579" t="s">
        <v>47</v>
      </c>
      <c r="N456" s="52" t="str">
        <f>IF(AND('331-CT'!$E$7=TH!H484,OR(L456="331",M456="331")),"331",IF(AND(OR(L456="131",M456="131"),H456='131-CT'!$E$7),"131",""))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IF(OR(TH!L484=TH!$V$7,M456=TH!$V$7),"x","")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IF(AND(OR(LEFT(TH!L484,2)="15",LEFT(TH!M484,2)="15"),'152-CT'!$J$8=TH!F484),"x","")</f>
        <v/>
      </c>
      <c r="Y456" s="52" t="str">
        <f>IF(AND(OR(LEFT(TH!L484,2)="15",LEFT(TH!M484,2)="15"),TK!$E$7=TH!F484),"x","")</f>
        <v/>
      </c>
      <c r="Z456" s="52" t="str">
        <f>IF(AND(B456&lt;=NKC!$N$8,B456&gt;=NKC!$M$8),"x","")</f>
        <v/>
      </c>
      <c r="AA456" s="817">
        <v>2</v>
      </c>
      <c r="AB456" s="570"/>
      <c r="AC456" s="570"/>
      <c r="AD456" s="570"/>
    </row>
    <row r="457" spans="1:31" ht="15.75" customHeight="1">
      <c r="A457" s="818" t="str">
        <f>IF(B457&lt;&gt;"",IF(AND(B457&gt;=_TM1,B457&lt;=_TM2,OR(TH!L487="1111",TH!M487="1111")),TH!D487,""),"")</f>
        <v/>
      </c>
      <c r="B457" s="36">
        <f t="shared" si="138"/>
        <v>4</v>
      </c>
      <c r="C457" s="190">
        <f t="shared" si="139"/>
        <v>42480</v>
      </c>
      <c r="D457" s="190"/>
      <c r="E457" s="190">
        <v>42480</v>
      </c>
      <c r="F457" s="191" t="s">
        <v>597</v>
      </c>
      <c r="G457" s="824" t="s">
        <v>599</v>
      </c>
      <c r="H457" s="203" t="s">
        <v>600</v>
      </c>
      <c r="I457" s="249"/>
      <c r="J457" s="249"/>
      <c r="K457" s="38">
        <v>2171818</v>
      </c>
      <c r="L457" s="193" t="s">
        <v>83</v>
      </c>
      <c r="M457" s="579" t="s">
        <v>47</v>
      </c>
      <c r="N457" s="52" t="str">
        <f>IF(AND('331-CT'!$E$7=TH!H487,OR(L457="331",M457="331")),"331",IF(AND(OR(L457="131",M457="131"),H457='131-CT'!$E$7),"131",""))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642</v>
      </c>
      <c r="V457" s="52" t="str">
        <f>IF(OR(TH!L487=TH!$V$7,M457=TH!$V$7),"x","")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IF(AND(OR(LEFT(TH!L487,2)="15",LEFT(TH!M487,2)="15"),'152-CT'!$J$8=TH!F487),"x","")</f>
        <v/>
      </c>
      <c r="Y457" s="52" t="str">
        <f>IF(AND(OR(LEFT(TH!L487,2)="15",LEFT(TH!M487,2)="15"),TK!$E$7=TH!F487),"x","")</f>
        <v/>
      </c>
      <c r="Z457" s="52" t="str">
        <f>IF(AND(B457&lt;=NKC!$N$8,B457&gt;=NKC!$M$8),"x","")</f>
        <v/>
      </c>
      <c r="AA457" s="817">
        <v>2</v>
      </c>
      <c r="AB457" s="570"/>
    </row>
    <row r="458" spans="1:31" ht="15.75" hidden="1" customHeight="1">
      <c r="A458" s="818" t="str">
        <f>IF(B458&lt;&gt;"",IF(AND(B458&gt;=_TM1,B458&lt;=_TM2,OR(TH!L488="1111",TH!M488="1111")),TH!D488,""),"")</f>
        <v/>
      </c>
      <c r="B458" s="36">
        <f t="shared" si="138"/>
        <v>4</v>
      </c>
      <c r="C458" s="190">
        <f t="shared" si="139"/>
        <v>42480</v>
      </c>
      <c r="D458" s="190"/>
      <c r="E458" s="190">
        <v>42480</v>
      </c>
      <c r="F458" s="191" t="s">
        <v>598</v>
      </c>
      <c r="G458" s="824" t="s">
        <v>599</v>
      </c>
      <c r="H458" s="203" t="s">
        <v>600</v>
      </c>
      <c r="I458" s="248"/>
      <c r="J458" s="248"/>
      <c r="K458" s="38">
        <v>217182</v>
      </c>
      <c r="L458" s="39" t="s">
        <v>9</v>
      </c>
      <c r="M458" s="579" t="s">
        <v>47</v>
      </c>
      <c r="N458" s="52" t="str">
        <f>IF(AND('331-CT'!$E$7=TH!H488,OR(L458="331",M458="331")),"331",IF(AND(OR(L458="131",M458="131"),H458='131-CT'!$E$7),"131",""))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IF(OR(TH!L488=TH!$V$7,M458=TH!$V$7),"x","")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IF(AND(OR(LEFT(TH!L488,2)="15",LEFT(TH!M488,2)="15"),'152-CT'!$J$8=TH!F488),"x","")</f>
        <v/>
      </c>
      <c r="Y458" s="52" t="str">
        <f>IF(AND(OR(LEFT(TH!L488,2)="15",LEFT(TH!M488,2)="15"),TK!$E$7=TH!F488),"x","")</f>
        <v/>
      </c>
      <c r="Z458" s="52" t="str">
        <f>IF(AND(B458&lt;=NKC!$N$8,B458&gt;=NKC!$M$8),"x","")</f>
        <v/>
      </c>
      <c r="AA458" s="817">
        <v>2</v>
      </c>
      <c r="AB458" s="570"/>
    </row>
    <row r="459" spans="1:31" ht="15.75" customHeight="1">
      <c r="A459" s="818" t="str">
        <f>IF(B459&lt;&gt;"",IF(AND(B459&gt;=_TM1,B459&lt;=_TM2,OR(TH!L475="1111",TH!M475="1111")),TH!D475,""),"")</f>
        <v/>
      </c>
      <c r="B459" s="36">
        <f t="shared" si="138"/>
        <v>4</v>
      </c>
      <c r="C459" s="190">
        <f t="shared" si="139"/>
        <v>42482</v>
      </c>
      <c r="D459" s="190"/>
      <c r="E459" s="190">
        <v>42482</v>
      </c>
      <c r="F459" s="191" t="s">
        <v>584</v>
      </c>
      <c r="G459" s="824" t="s">
        <v>590</v>
      </c>
      <c r="H459" s="192" t="s">
        <v>583</v>
      </c>
      <c r="I459" s="248"/>
      <c r="J459" s="248"/>
      <c r="K459" s="38">
        <v>1836000</v>
      </c>
      <c r="L459" s="193" t="s">
        <v>83</v>
      </c>
      <c r="M459" s="579" t="s">
        <v>47</v>
      </c>
      <c r="N459" s="52" t="str">
        <f>IF(AND('331-CT'!$E$7=TH!H475,OR(L459="331",M459="331")),"331",IF(AND(OR(L459="131",M459="131"),H459='131-CT'!$E$7),"131",""))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IF(OR(TH!L475=TH!$V$7,M459=TH!$V$7),"x","")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IF(AND(OR(LEFT(TH!L475,2)="15",LEFT(TH!M475,2)="15"),'152-CT'!$J$8=TH!F475),"x","")</f>
        <v/>
      </c>
      <c r="Y459" s="52" t="str">
        <f>IF(AND(OR(LEFT(TH!L475,2)="15",LEFT(TH!M475,2)="15"),TK!$E$7=TH!F475),"x","")</f>
        <v/>
      </c>
      <c r="Z459" s="52" t="str">
        <f>IF(AND(B459&lt;=NKC!$N$8,B459&gt;=NKC!$M$8),"x","")</f>
        <v/>
      </c>
      <c r="AA459" s="817">
        <v>2</v>
      </c>
      <c r="AB459" s="570"/>
    </row>
    <row r="460" spans="1:31" ht="15.75" hidden="1" customHeight="1">
      <c r="A460" s="818" t="str">
        <f>IF(B460&lt;&gt;"",IF(AND(B460&gt;=_TM1,B460&lt;=_TM2,OR(TH!L476="1111",TH!M476="1111")),TH!D476,""),"")</f>
        <v/>
      </c>
      <c r="B460" s="36">
        <f t="shared" si="138"/>
        <v>4</v>
      </c>
      <c r="C460" s="190">
        <f t="shared" si="139"/>
        <v>42482</v>
      </c>
      <c r="D460" s="190"/>
      <c r="E460" s="190">
        <v>42482</v>
      </c>
      <c r="F460" s="191" t="s">
        <v>585</v>
      </c>
      <c r="G460" s="824" t="s">
        <v>590</v>
      </c>
      <c r="H460" s="192" t="s">
        <v>583</v>
      </c>
      <c r="I460" s="248"/>
      <c r="J460" s="248"/>
      <c r="K460" s="38">
        <v>183600</v>
      </c>
      <c r="L460" s="39" t="s">
        <v>9</v>
      </c>
      <c r="M460" s="579" t="s">
        <v>47</v>
      </c>
      <c r="N460" s="52" t="str">
        <f>IF(AND('331-CT'!$E$7=TH!H476,OR(L460="331",M460="331")),"331",IF(AND(OR(L460="131",M460="131"),H460='131-CT'!$E$7),"131",""))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IF(OR(TH!L476=TH!$V$7,M460=TH!$V$7),"x","")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IF(AND(OR(LEFT(TH!L476,2)="15",LEFT(TH!M476,2)="15"),'152-CT'!$J$8=TH!F476),"x","")</f>
        <v/>
      </c>
      <c r="Y460" s="52" t="str">
        <f>IF(AND(OR(LEFT(TH!L476,2)="15",LEFT(TH!M476,2)="15"),TK!$E$7=TH!F476),"x","")</f>
        <v/>
      </c>
      <c r="Z460" s="52" t="str">
        <f>IF(AND(B460&lt;=NKC!$N$8,B460&gt;=NKC!$M$8),"x","")</f>
        <v/>
      </c>
      <c r="AA460" s="817">
        <v>2</v>
      </c>
      <c r="AB460" s="570"/>
      <c r="AC460" s="570"/>
      <c r="AD460" s="570"/>
    </row>
    <row r="461" spans="1:31" ht="15.75" hidden="1" customHeight="1">
      <c r="A461" s="818" t="str">
        <f>IF(B461&lt;&gt;"",IF(AND(B461&gt;=_TM1,B461&lt;=_TM2,OR(TH!L481="1111",TH!M481="1111")),TH!D481,""),"")</f>
        <v/>
      </c>
      <c r="B461" s="36">
        <f t="shared" si="138"/>
        <v>4</v>
      </c>
      <c r="C461" s="190">
        <f t="shared" si="139"/>
        <v>42483</v>
      </c>
      <c r="D461" s="190"/>
      <c r="E461" s="190">
        <v>42483</v>
      </c>
      <c r="F461" s="191" t="s">
        <v>586</v>
      </c>
      <c r="G461" s="824" t="s">
        <v>593</v>
      </c>
      <c r="H461" s="203" t="s">
        <v>591</v>
      </c>
      <c r="I461" s="249"/>
      <c r="J461" s="249"/>
      <c r="K461" s="38">
        <v>829912</v>
      </c>
      <c r="L461" s="579" t="s">
        <v>252</v>
      </c>
      <c r="M461" s="579" t="s">
        <v>47</v>
      </c>
      <c r="N461" s="52" t="str">
        <f>IF(AND('331-CT'!$E$7=TH!H481,OR(L461="331",M461="331")),"331",IF(AND(OR(L461="131",M461="131"),H461='131-CT'!$E$7),"131",""))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IF(OR(TH!L481=TH!$V$7,M461=TH!$V$7),"x","")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IF(AND(OR(LEFT(TH!L481,2)="15",LEFT(TH!M481,2)="15"),'152-CT'!$J$8=TH!F481),"x","")</f>
        <v/>
      </c>
      <c r="Y461" s="52" t="str">
        <f>IF(AND(OR(LEFT(TH!L481,2)="15",LEFT(TH!M481,2)="15"),TK!$E$7=TH!F481),"x","")</f>
        <v/>
      </c>
      <c r="Z461" s="52" t="str">
        <f>IF(AND(B461&lt;=NKC!$N$8,B461&gt;=NKC!$M$8),"x","")</f>
        <v/>
      </c>
      <c r="AA461" s="817">
        <v>2</v>
      </c>
      <c r="AB461" s="570"/>
      <c r="AC461" s="570"/>
      <c r="AD461" s="570"/>
    </row>
    <row r="462" spans="1:31" ht="15.75" hidden="1" customHeight="1">
      <c r="A462" s="818" t="str">
        <f>IF(B462&lt;&gt;"",IF(AND(B462&gt;=_TM1,B462&lt;=_TM2,OR(TH!L482="1111",TH!M482="1111")),TH!D482,""),"")</f>
        <v/>
      </c>
      <c r="B462" s="36">
        <f t="shared" si="138"/>
        <v>4</v>
      </c>
      <c r="C462" s="190">
        <f t="shared" si="139"/>
        <v>42483</v>
      </c>
      <c r="D462" s="190"/>
      <c r="E462" s="190">
        <v>42483</v>
      </c>
      <c r="F462" s="191" t="s">
        <v>587</v>
      </c>
      <c r="G462" s="824" t="s">
        <v>593</v>
      </c>
      <c r="H462" s="203" t="s">
        <v>591</v>
      </c>
      <c r="I462" s="249"/>
      <c r="J462" s="249"/>
      <c r="K462" s="38">
        <v>52381</v>
      </c>
      <c r="L462" s="39" t="s">
        <v>9</v>
      </c>
      <c r="M462" s="579" t="s">
        <v>47</v>
      </c>
      <c r="N462" s="52" t="str">
        <f>IF(AND('331-CT'!$E$7=TH!H482,OR(L462="331",M462="331")),"331",IF(AND(OR(L462="131",M462="131"),H462='131-CT'!$E$7),"131",""))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IF(OR(TH!L482=TH!$V$7,M462=TH!$V$7),"x","")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IF(AND(OR(LEFT(TH!L482,2)="15",LEFT(TH!M482,2)="15"),'152-CT'!$J$8=TH!F482),"x","")</f>
        <v/>
      </c>
      <c r="Y462" s="52" t="str">
        <f>IF(AND(OR(LEFT(TH!L482,2)="15",LEFT(TH!M482,2)="15"),TK!$E$7=TH!F482),"x","")</f>
        <v/>
      </c>
      <c r="Z462" s="52" t="str">
        <f>IF(AND(B462&lt;=NKC!$N$8,B462&gt;=NKC!$M$8),"x","")</f>
        <v/>
      </c>
      <c r="AA462" s="817">
        <v>2</v>
      </c>
      <c r="AB462" s="570"/>
      <c r="AC462" s="570"/>
      <c r="AD462" s="570"/>
    </row>
    <row r="463" spans="1:31" ht="15.75" customHeight="1">
      <c r="A463" s="818" t="str">
        <f>IF(B463&lt;&gt;"",IF(AND(B463&gt;=_TM1,B463&lt;=_TM2,OR(TH!L437="1111",TH!M437="1111")),TH!D437,""),"")</f>
        <v/>
      </c>
      <c r="B463" s="36">
        <f t="shared" si="138"/>
        <v>5</v>
      </c>
      <c r="C463" s="190">
        <f t="shared" si="139"/>
        <v>42491</v>
      </c>
      <c r="D463" s="190"/>
      <c r="E463" s="190">
        <v>42491</v>
      </c>
      <c r="F463" s="191" t="s">
        <v>1087</v>
      </c>
      <c r="G463" s="824" t="s">
        <v>1090</v>
      </c>
      <c r="H463" s="192" t="s">
        <v>583</v>
      </c>
      <c r="I463" s="248"/>
      <c r="J463" s="248"/>
      <c r="K463" s="578">
        <f>40081+172727</f>
        <v>212808</v>
      </c>
      <c r="L463" s="193" t="s">
        <v>83</v>
      </c>
      <c r="M463" s="193" t="s">
        <v>47</v>
      </c>
      <c r="N463" s="52" t="str">
        <f>IF(AND('331-CT'!$E$7=TH!H437,OR(L463="331",M463="331")),"331",IF(AND(OR(L463="131",M463="131"),H463='131-CT'!$E$7),"131",""))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642</v>
      </c>
      <c r="V463" s="52" t="str">
        <f>IF(OR(TH!L437=TH!$V$7,M463=TH!$V$7),"x","")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IF(AND(OR(LEFT(TH!L437,2)="15",LEFT(TH!M437,2)="15"),'152-CT'!$J$8=TH!F437),"x","")</f>
        <v/>
      </c>
      <c r="Y463" s="52" t="str">
        <f>IF(AND(OR(LEFT(TH!L437,2)="15",LEFT(TH!M437,2)="15"),TK!$E$7=TH!F437),"x","")</f>
        <v/>
      </c>
      <c r="Z463" s="52" t="str">
        <f>IF(AND(B463&lt;=NKC!$N$8,B463&gt;=NKC!$M$8),"x","")</f>
        <v/>
      </c>
      <c r="AA463" s="817">
        <v>2</v>
      </c>
      <c r="AB463" s="570"/>
    </row>
    <row r="464" spans="1:31" ht="15.75" hidden="1" customHeight="1">
      <c r="A464" s="818" t="str">
        <f>IF(B464&lt;&gt;"",IF(AND(B464&gt;=_TM1,B464&lt;=_TM2,OR(TH!L438="1111",TH!M438="1111")),TH!D438,""),"")</f>
        <v/>
      </c>
      <c r="B464" s="36">
        <f t="shared" si="138"/>
        <v>5</v>
      </c>
      <c r="C464" s="190">
        <f t="shared" si="139"/>
        <v>42491</v>
      </c>
      <c r="D464" s="190"/>
      <c r="E464" s="190">
        <v>42491</v>
      </c>
      <c r="F464" s="191" t="s">
        <v>1088</v>
      </c>
      <c r="G464" s="824" t="s">
        <v>1090</v>
      </c>
      <c r="H464" s="192" t="s">
        <v>583</v>
      </c>
      <c r="I464" s="248"/>
      <c r="J464" s="248"/>
      <c r="K464" s="578">
        <f>17273+4008</f>
        <v>21281</v>
      </c>
      <c r="L464" s="39" t="s">
        <v>9</v>
      </c>
      <c r="M464" s="193" t="s">
        <v>47</v>
      </c>
      <c r="N464" s="52" t="str">
        <f>IF(AND('331-CT'!$E$7=TH!H438,OR(L464="331",M464="331")),"331",IF(AND(OR(L464="131",M464="131"),H464='131-CT'!$E$7),"131",""))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IF(OR(TH!L438=TH!$V$7,M464=TH!$V$7),"x","")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IF(AND(OR(LEFT(TH!L438,2)="15",LEFT(TH!M438,2)="15"),'152-CT'!$J$8=TH!F438),"x","")</f>
        <v/>
      </c>
      <c r="Y464" s="52" t="str">
        <f>IF(AND(OR(LEFT(TH!L438,2)="15",LEFT(TH!M438,2)="15"),TK!$E$7=TH!F438),"x","")</f>
        <v/>
      </c>
      <c r="Z464" s="52" t="str">
        <f>IF(AND(B464&lt;=NKC!$N$8,B464&gt;=NKC!$M$8),"x","")</f>
        <v/>
      </c>
      <c r="AA464" s="817">
        <v>2</v>
      </c>
      <c r="AB464" s="570"/>
    </row>
    <row r="465" spans="1:31" ht="15.75" customHeight="1">
      <c r="A465" s="818" t="str">
        <f>IF(B465&lt;&gt;"",IF(AND(B465&gt;=_TM1,B465&lt;=_TM2,OR(TH!L449="1111",TH!M449="1111")),TH!D449,""),"")</f>
        <v/>
      </c>
      <c r="B465" s="36">
        <f t="shared" si="138"/>
        <v>5</v>
      </c>
      <c r="C465" s="183">
        <f t="shared" si="139"/>
        <v>42495</v>
      </c>
      <c r="D465" s="183"/>
      <c r="E465" s="183">
        <v>42495</v>
      </c>
      <c r="F465" s="188" t="s">
        <v>412</v>
      </c>
      <c r="G465" s="825" t="s">
        <v>414</v>
      </c>
      <c r="H465" s="192" t="s">
        <v>410</v>
      </c>
      <c r="I465" s="248"/>
      <c r="J465" s="248"/>
      <c r="K465" s="578">
        <v>1818238</v>
      </c>
      <c r="L465" s="579" t="s">
        <v>83</v>
      </c>
      <c r="M465" s="579" t="s">
        <v>47</v>
      </c>
      <c r="N465" s="52" t="str">
        <f>IF(AND('331-CT'!$E$7=TH!H449,OR(L465="331",M465="331")),"331",IF(AND(OR(L465="131",M465="131"),H465='131-CT'!$E$7),"131",""))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642</v>
      </c>
      <c r="V465" s="52" t="str">
        <f>IF(OR(TH!L449=TH!$V$7,M465=TH!$V$7),"x","")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IF(AND(OR(LEFT(TH!L449,2)="15",LEFT(TH!M449,2)="15"),'152-CT'!$J$8=TH!F449),"x","")</f>
        <v/>
      </c>
      <c r="Y465" s="52" t="str">
        <f>IF(AND(OR(LEFT(TH!L449,2)="15",LEFT(TH!M449,2)="15"),TK!$E$7=TH!F449),"x","")</f>
        <v/>
      </c>
      <c r="Z465" s="52" t="str">
        <f>IF(AND(B465&lt;=NKC!$N$8,B465&gt;=NKC!$M$8),"x","")</f>
        <v/>
      </c>
      <c r="AA465" s="817">
        <v>2</v>
      </c>
      <c r="AB465" s="570"/>
      <c r="AC465" s="570"/>
      <c r="AD465" s="570"/>
      <c r="AE465" s="570"/>
    </row>
    <row r="466" spans="1:31" ht="15.75" hidden="1" customHeight="1">
      <c r="A466" s="818" t="str">
        <f>IF(B466&lt;&gt;"",IF(AND(B466&gt;=_TM1,B466&lt;=_TM2,OR(TH!L450="1111",TH!M450="1111")),TH!D450,""),"")</f>
        <v/>
      </c>
      <c r="B466" s="36">
        <f t="shared" si="138"/>
        <v>5</v>
      </c>
      <c r="C466" s="183">
        <f t="shared" si="139"/>
        <v>42495</v>
      </c>
      <c r="D466" s="183"/>
      <c r="E466" s="183">
        <v>42495</v>
      </c>
      <c r="F466" s="188" t="s">
        <v>413</v>
      </c>
      <c r="G466" s="825" t="s">
        <v>414</v>
      </c>
      <c r="H466" s="192" t="s">
        <v>410</v>
      </c>
      <c r="I466" s="248"/>
      <c r="J466" s="248"/>
      <c r="K466" s="578">
        <v>181824</v>
      </c>
      <c r="L466" s="39" t="s">
        <v>9</v>
      </c>
      <c r="M466" s="579" t="s">
        <v>47</v>
      </c>
      <c r="N466" s="52" t="str">
        <f>IF(AND('331-CT'!$E$7=TH!H450,OR(L466="331",M466="331")),"331",IF(AND(OR(L466="131",M466="131"),H466='131-CT'!$E$7),"131",""))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IF(OR(TH!L450=TH!$V$7,M466=TH!$V$7),"x","")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IF(AND(OR(LEFT(TH!L450,2)="15",LEFT(TH!M450,2)="15"),'152-CT'!$J$8=TH!F450),"x","")</f>
        <v/>
      </c>
      <c r="Y466" s="52" t="str">
        <f>IF(AND(OR(LEFT(TH!L450,2)="15",LEFT(TH!M450,2)="15"),TK!$E$7=TH!F450),"x","")</f>
        <v/>
      </c>
      <c r="Z466" s="52" t="str">
        <f>IF(AND(B466&lt;=NKC!$N$8,B466&gt;=NKC!$M$8),"x","")</f>
        <v/>
      </c>
      <c r="AA466" s="817">
        <v>2</v>
      </c>
      <c r="AB466" s="570"/>
      <c r="AC466" s="570"/>
      <c r="AD466" s="570"/>
    </row>
    <row r="467" spans="1:31" ht="15.75" hidden="1" customHeight="1">
      <c r="A467" s="818" t="str">
        <f>IF(B467&lt;&gt;"",IF(AND(B467&gt;=_TM1,B467&lt;=_TM2,OR(TH!L465="1111",TH!M465="1111")),TH!D465,""),"")</f>
        <v/>
      </c>
      <c r="B467" s="36">
        <f t="shared" si="138"/>
        <v>5</v>
      </c>
      <c r="C467" s="190">
        <f t="shared" si="139"/>
        <v>42496</v>
      </c>
      <c r="D467" s="190"/>
      <c r="E467" s="190">
        <v>42496</v>
      </c>
      <c r="F467" s="191" t="s">
        <v>582</v>
      </c>
      <c r="G467" s="824" t="s">
        <v>1699</v>
      </c>
      <c r="H467" s="192" t="s">
        <v>580</v>
      </c>
      <c r="I467" s="248"/>
      <c r="J467" s="248"/>
      <c r="K467" s="38">
        <f>177313+275859+304638</f>
        <v>757810</v>
      </c>
      <c r="L467" s="193" t="s">
        <v>252</v>
      </c>
      <c r="M467" s="579" t="s">
        <v>47</v>
      </c>
      <c r="N467" s="52" t="str">
        <f>IF(AND('331-CT'!$E$7=TH!H465,OR(L467="331",M467="331")),"331",IF(AND(OR(L467="131",M467="131"),H467='131-CT'!$E$7),"131",""))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IF(OR(TH!L465=TH!$V$7,M467=TH!$V$7),"x","")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IF(AND(OR(LEFT(TH!L465,2)="15",LEFT(TH!M465,2)="15"),'152-CT'!$J$8=TH!F465),"x","")</f>
        <v/>
      </c>
      <c r="Y467" s="52" t="str">
        <f>IF(AND(OR(LEFT(TH!L465,2)="15",LEFT(TH!M465,2)="15"),TK!$E$7=TH!F465),"x","")</f>
        <v/>
      </c>
      <c r="Z467" s="52" t="str">
        <f>IF(AND(B467&lt;=NKC!$N$8,B467&gt;=NKC!$M$8),"x","")</f>
        <v/>
      </c>
      <c r="AA467" s="817">
        <v>2</v>
      </c>
      <c r="AB467" s="570"/>
    </row>
    <row r="468" spans="1:31" ht="15.75" hidden="1" customHeight="1">
      <c r="A468" s="818" t="str">
        <f>IF(B468&lt;&gt;"",IF(AND(B468&gt;=_TM1,B468&lt;=_TM2,OR(TH!L466="1111",TH!M466="1111")),TH!D466,""),"")</f>
        <v/>
      </c>
      <c r="B468" s="36">
        <f t="shared" si="138"/>
        <v>5</v>
      </c>
      <c r="C468" s="190">
        <f t="shared" si="139"/>
        <v>42496</v>
      </c>
      <c r="D468" s="190"/>
      <c r="E468" s="190">
        <v>42496</v>
      </c>
      <c r="F468" s="191" t="s">
        <v>1703</v>
      </c>
      <c r="G468" s="824" t="s">
        <v>1699</v>
      </c>
      <c r="H468" s="192" t="s">
        <v>580</v>
      </c>
      <c r="I468" s="248"/>
      <c r="J468" s="248"/>
      <c r="K468" s="38">
        <f>17731+27586+30464</f>
        <v>75781</v>
      </c>
      <c r="L468" s="39" t="s">
        <v>9</v>
      </c>
      <c r="M468" s="579" t="s">
        <v>47</v>
      </c>
      <c r="N468" s="52" t="str">
        <f>IF(AND('331-CT'!$E$7=TH!H466,OR(L468="331",M468="331")),"331",IF(AND(OR(L468="131",M468="131"),H468='131-CT'!$E$7),"131",""))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IF(OR(TH!L466=TH!$V$7,M468=TH!$V$7),"x","")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IF(AND(OR(LEFT(TH!L466,2)="15",LEFT(TH!M466,2)="15"),'152-CT'!$J$8=TH!F466),"x","")</f>
        <v/>
      </c>
      <c r="Y468" s="52" t="str">
        <f>IF(AND(OR(LEFT(TH!L466,2)="15",LEFT(TH!M466,2)="15"),TK!$E$7=TH!F466),"x","")</f>
        <v/>
      </c>
      <c r="Z468" s="52" t="str">
        <f>IF(AND(B468&lt;=NKC!$N$8,B468&gt;=NKC!$M$8),"x","")</f>
        <v/>
      </c>
      <c r="AA468" s="817">
        <v>2</v>
      </c>
      <c r="AB468" s="570"/>
    </row>
    <row r="469" spans="1:31" ht="15.75" hidden="1" customHeight="1">
      <c r="A469" s="818" t="str">
        <f>IF(B469&lt;&gt;"",IF(AND(B469&gt;=_TM1,B469&lt;=_TM2,OR(TH!L455="1111",TH!M455="1111")),TH!D455,""),"")</f>
        <v/>
      </c>
      <c r="B469" s="36">
        <f t="shared" si="138"/>
        <v>5</v>
      </c>
      <c r="C469" s="190">
        <f t="shared" si="139"/>
        <v>42500</v>
      </c>
      <c r="D469" s="190"/>
      <c r="E469" s="190">
        <v>42500</v>
      </c>
      <c r="F469" s="191" t="s">
        <v>574</v>
      </c>
      <c r="G469" s="824" t="s">
        <v>576</v>
      </c>
      <c r="H469" s="192" t="s">
        <v>571</v>
      </c>
      <c r="I469" s="248"/>
      <c r="J469" s="248"/>
      <c r="K469" s="578">
        <v>344545</v>
      </c>
      <c r="L469" s="579" t="s">
        <v>160</v>
      </c>
      <c r="M469" s="579" t="s">
        <v>47</v>
      </c>
      <c r="N469" s="52" t="str">
        <f>IF(AND('331-CT'!$E$7=TH!H455,OR(L469="331",M469="331")),"331",IF(AND(OR(L469="131",M469="131"),H469='131-CT'!$E$7),"131",""))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IF(OR(TH!L455=TH!$V$7,M469=TH!$V$7),"x","")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IF(AND(OR(LEFT(TH!L455,2)="15",LEFT(TH!M455,2)="15"),'152-CT'!$J$8=TH!F455),"x","")</f>
        <v/>
      </c>
      <c r="Y469" s="52" t="str">
        <f>IF(AND(OR(LEFT(TH!L455,2)="15",LEFT(TH!M455,2)="15"),TK!$E$7=TH!F455),"x","")</f>
        <v/>
      </c>
      <c r="Z469" s="52" t="str">
        <f>IF(AND(B469&lt;=NKC!$N$8,B469&gt;=NKC!$M$8),"x","")</f>
        <v/>
      </c>
      <c r="AA469" s="817">
        <v>2</v>
      </c>
      <c r="AB469" s="570"/>
    </row>
    <row r="470" spans="1:31" ht="15.75" hidden="1" customHeight="1">
      <c r="A470" s="818" t="str">
        <f>IF(B470&lt;&gt;"",IF(AND(B470&gt;=_TM1,B470&lt;=_TM2,OR(TH!L456="1111",TH!M456="1111")),TH!D456,""),"")</f>
        <v/>
      </c>
      <c r="B470" s="36">
        <f t="shared" si="138"/>
        <v>5</v>
      </c>
      <c r="C470" s="190">
        <f t="shared" si="139"/>
        <v>42500</v>
      </c>
      <c r="D470" s="190"/>
      <c r="E470" s="190">
        <v>42500</v>
      </c>
      <c r="F470" s="191" t="s">
        <v>575</v>
      </c>
      <c r="G470" s="824" t="s">
        <v>576</v>
      </c>
      <c r="H470" s="192" t="s">
        <v>571</v>
      </c>
      <c r="I470" s="248"/>
      <c r="J470" s="248"/>
      <c r="K470" s="578">
        <v>34455</v>
      </c>
      <c r="L470" s="39" t="s">
        <v>9</v>
      </c>
      <c r="M470" s="579" t="s">
        <v>47</v>
      </c>
      <c r="N470" s="52" t="str">
        <f>IF(AND('331-CT'!$E$7=TH!H456,OR(L470="331",M470="331")),"331",IF(AND(OR(L470="131",M470="131"),H470='131-CT'!$E$7),"131",""))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IF(OR(TH!L456=TH!$V$7,M470=TH!$V$7),"x","")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IF(AND(OR(LEFT(TH!L456,2)="15",LEFT(TH!M456,2)="15"),'152-CT'!$J$8=TH!F456),"x","")</f>
        <v/>
      </c>
      <c r="Y470" s="52" t="str">
        <f>IF(AND(OR(LEFT(TH!L456,2)="15",LEFT(TH!M456,2)="15"),TK!$E$7=TH!F456),"x","")</f>
        <v/>
      </c>
      <c r="Z470" s="52" t="str">
        <f>IF(AND(B470&lt;=NKC!$N$8,B470&gt;=NKC!$M$8),"x","")</f>
        <v/>
      </c>
      <c r="AA470" s="817">
        <v>2</v>
      </c>
      <c r="AB470" s="570"/>
    </row>
    <row r="471" spans="1:31" ht="15.75" hidden="1" customHeight="1">
      <c r="A471" s="818" t="str">
        <f>IF(B471&lt;&gt;"",IF(AND(B471&gt;=_TM1,B471&lt;=_TM2,OR(TH!L485="1111",TH!M485="1111")),TH!D485,""),"")</f>
        <v/>
      </c>
      <c r="B471" s="36">
        <f t="shared" si="138"/>
        <v>5</v>
      </c>
      <c r="C471" s="190">
        <f t="shared" si="139"/>
        <v>42500</v>
      </c>
      <c r="D471" s="190"/>
      <c r="E471" s="190">
        <v>42500</v>
      </c>
      <c r="F471" s="191" t="s">
        <v>586</v>
      </c>
      <c r="G471" s="824" t="s">
        <v>596</v>
      </c>
      <c r="H471" s="203" t="s">
        <v>594</v>
      </c>
      <c r="I471" s="249"/>
      <c r="J471" s="249"/>
      <c r="K471" s="38">
        <v>986818</v>
      </c>
      <c r="L471" s="579" t="s">
        <v>252</v>
      </c>
      <c r="M471" s="579" t="s">
        <v>47</v>
      </c>
      <c r="N471" s="52" t="str">
        <f>IF(AND('331-CT'!$E$7=TH!H485,OR(L471="331",M471="331")),"331",IF(AND(OR(L471="131",M471="131"),H471='131-CT'!$E$7),"131",""))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IF(OR(TH!L485=TH!$V$7,M471=TH!$V$7),"x","")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IF(AND(OR(LEFT(TH!L485,2)="15",LEFT(TH!M485,2)="15"),'152-CT'!$J$8=TH!F485),"x","")</f>
        <v/>
      </c>
      <c r="Y471" s="52" t="str">
        <f>IF(AND(OR(LEFT(TH!L485,2)="15",LEFT(TH!M485,2)="15"),TK!$E$7=TH!F485),"x","")</f>
        <v/>
      </c>
      <c r="Z471" s="52" t="str">
        <f>IF(AND(B471&lt;=NKC!$N$8,B471&gt;=NKC!$M$8),"x","")</f>
        <v/>
      </c>
      <c r="AA471" s="817">
        <v>2</v>
      </c>
      <c r="AB471" s="570"/>
    </row>
    <row r="472" spans="1:31" ht="15.75" hidden="1" customHeight="1">
      <c r="A472" s="818" t="str">
        <f>IF(B472&lt;&gt;"",IF(AND(B472&gt;=_TM1,B472&lt;=_TM2,OR(TH!L486="1111",TH!M486="1111")),TH!D486,""),"")</f>
        <v/>
      </c>
      <c r="B472" s="36">
        <f t="shared" si="138"/>
        <v>5</v>
      </c>
      <c r="C472" s="190">
        <f t="shared" si="139"/>
        <v>42500</v>
      </c>
      <c r="D472" s="190"/>
      <c r="E472" s="190">
        <v>42500</v>
      </c>
      <c r="F472" s="191" t="s">
        <v>587</v>
      </c>
      <c r="G472" s="824" t="s">
        <v>596</v>
      </c>
      <c r="H472" s="203" t="s">
        <v>594</v>
      </c>
      <c r="I472" s="249"/>
      <c r="J472" s="249"/>
      <c r="K472" s="38">
        <v>98682</v>
      </c>
      <c r="L472" s="39" t="s">
        <v>9</v>
      </c>
      <c r="M472" s="579" t="s">
        <v>47</v>
      </c>
      <c r="N472" s="52" t="str">
        <f>IF(AND('331-CT'!$E$7=TH!H486,OR(L472="331",M472="331")),"331",IF(AND(OR(L472="131",M472="131"),H472='131-CT'!$E$7),"131",""))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IF(OR(TH!L486=TH!$V$7,M472=TH!$V$7),"x","")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IF(AND(OR(LEFT(TH!L486,2)="15",LEFT(TH!M486,2)="15"),'152-CT'!$J$8=TH!F486),"x","")</f>
        <v/>
      </c>
      <c r="Y472" s="52" t="str">
        <f>IF(AND(OR(LEFT(TH!L486,2)="15",LEFT(TH!M486,2)="15"),TK!$E$7=TH!F486),"x","")</f>
        <v/>
      </c>
      <c r="Z472" s="52" t="str">
        <f>IF(AND(B472&lt;=NKC!$N$8,B472&gt;=NKC!$M$8),"x","")</f>
        <v/>
      </c>
      <c r="AA472" s="817">
        <v>2</v>
      </c>
      <c r="AB472" s="570"/>
    </row>
    <row r="473" spans="1:31" ht="15.75" customHeight="1">
      <c r="A473" s="818" t="str">
        <f>IF(B473&lt;&gt;"",IF(AND(B473&gt;=_TM1,B473&lt;=_TM2,OR(TH!L489="1111",TH!M489="1111")),TH!D489,""),"")</f>
        <v/>
      </c>
      <c r="B473" s="36">
        <f t="shared" si="138"/>
        <v>5</v>
      </c>
      <c r="C473" s="190">
        <f t="shared" si="139"/>
        <v>42500</v>
      </c>
      <c r="D473" s="190"/>
      <c r="E473" s="190">
        <v>42500</v>
      </c>
      <c r="F473" s="191" t="s">
        <v>603</v>
      </c>
      <c r="G473" s="824" t="s">
        <v>602</v>
      </c>
      <c r="H473" s="192" t="s">
        <v>601</v>
      </c>
      <c r="I473" s="248"/>
      <c r="J473" s="248"/>
      <c r="K473" s="38">
        <v>318182</v>
      </c>
      <c r="L473" s="193" t="s">
        <v>83</v>
      </c>
      <c r="M473" s="579" t="s">
        <v>47</v>
      </c>
      <c r="N473" s="52" t="str">
        <f>IF(AND('331-CT'!$E$7=TH!H489,OR(L473="331",M473="331")),"331",IF(AND(OR(L473="131",M473="131"),H473='131-CT'!$E$7),"131",""))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IF(OR(TH!L489=TH!$V$7,M473=TH!$V$7),"x","")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IF(AND(OR(LEFT(TH!L489,2)="15",LEFT(TH!M489,2)="15"),'152-CT'!$J$8=TH!F489),"x","")</f>
        <v/>
      </c>
      <c r="Y473" s="52" t="str">
        <f>IF(AND(OR(LEFT(TH!L489,2)="15",LEFT(TH!M489,2)="15"),TK!$E$7=TH!F489),"x","")</f>
        <v/>
      </c>
      <c r="Z473" s="52" t="str">
        <f>IF(AND(B473&lt;=NKC!$N$8,B473&gt;=NKC!$M$8),"x","")</f>
        <v/>
      </c>
      <c r="AA473" s="817">
        <v>2</v>
      </c>
      <c r="AB473" s="570"/>
    </row>
    <row r="474" spans="1:31" ht="15.75" hidden="1" customHeight="1">
      <c r="A474" s="818" t="str">
        <f>IF(B474&lt;&gt;"",IF(AND(B474&gt;=_TM1,B474&lt;=_TM2,OR(TH!L490="1111",TH!M490="1111")),TH!D490,""),"")</f>
        <v/>
      </c>
      <c r="B474" s="36">
        <f t="shared" si="138"/>
        <v>5</v>
      </c>
      <c r="C474" s="190">
        <f t="shared" si="139"/>
        <v>42500</v>
      </c>
      <c r="D474" s="190"/>
      <c r="E474" s="190">
        <v>42500</v>
      </c>
      <c r="F474" s="191" t="s">
        <v>604</v>
      </c>
      <c r="G474" s="824" t="s">
        <v>602</v>
      </c>
      <c r="H474" s="192" t="s">
        <v>601</v>
      </c>
      <c r="I474" s="248"/>
      <c r="J474" s="248"/>
      <c r="K474" s="38">
        <v>31818</v>
      </c>
      <c r="L474" s="39" t="s">
        <v>9</v>
      </c>
      <c r="M474" s="579" t="s">
        <v>47</v>
      </c>
      <c r="N474" s="52" t="str">
        <f>IF(AND('331-CT'!$E$7=TH!H490,OR(L474="331",M474="331")),"331",IF(AND(OR(L474="131",M474="131"),H474='131-CT'!$E$7),"131",""))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IF(OR(TH!L490=TH!$V$7,M474=TH!$V$7),"x","")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IF(AND(OR(LEFT(TH!L490,2)="15",LEFT(TH!M490,2)="15"),'152-CT'!$J$8=TH!F490),"x","")</f>
        <v/>
      </c>
      <c r="Y474" s="52" t="str">
        <f>IF(AND(OR(LEFT(TH!L490,2)="15",LEFT(TH!M490,2)="15"),TK!$E$7=TH!F490),"x","")</f>
        <v/>
      </c>
      <c r="Z474" s="52" t="str">
        <f>IF(AND(B474&lt;=NKC!$N$8,B474&gt;=NKC!$M$8),"x","")</f>
        <v/>
      </c>
      <c r="AA474" s="817">
        <v>2</v>
      </c>
      <c r="AB474" s="570"/>
    </row>
    <row r="475" spans="1:31" ht="15.75" hidden="1" customHeight="1">
      <c r="A475" s="818" t="str">
        <f>IF(B475&lt;&gt;"",IF(AND(B475&gt;=_TM1,B475&lt;=_TM2,OR(TH!L477="1111",TH!M477="1111")),TH!D477,""),"")</f>
        <v/>
      </c>
      <c r="B475" s="36">
        <f t="shared" si="138"/>
        <v>5</v>
      </c>
      <c r="C475" s="190">
        <f t="shared" si="139"/>
        <v>42511</v>
      </c>
      <c r="D475" s="190"/>
      <c r="E475" s="190">
        <v>42511</v>
      </c>
      <c r="F475" s="191" t="s">
        <v>586</v>
      </c>
      <c r="G475" s="824" t="s">
        <v>589</v>
      </c>
      <c r="H475" s="816" t="s">
        <v>588</v>
      </c>
      <c r="I475" s="249"/>
      <c r="J475" s="248"/>
      <c r="K475" s="38">
        <v>907000</v>
      </c>
      <c r="L475" s="579" t="s">
        <v>252</v>
      </c>
      <c r="M475" s="579" t="s">
        <v>47</v>
      </c>
      <c r="N475" s="52" t="str">
        <f>IF(AND('331-CT'!$E$7=TH!H477,OR(L475="331",M475="331")),"331",IF(AND(OR(L475="131",M475="131"),H475='131-CT'!$E$7),"131",""))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IF(OR(TH!L477=TH!$V$7,M475=TH!$V$7),"x","")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IF(AND(OR(LEFT(TH!L477,2)="15",LEFT(TH!M477,2)="15"),'152-CT'!$J$8=TH!F477),"x","")</f>
        <v/>
      </c>
      <c r="Y475" s="52" t="str">
        <f>IF(AND(OR(LEFT(TH!L477,2)="15",LEFT(TH!M477,2)="15"),TK!$E$7=TH!F477),"x","")</f>
        <v/>
      </c>
      <c r="Z475" s="52" t="str">
        <f>IF(AND(B475&lt;=NKC!$N$8,B475&gt;=NKC!$M$8),"x","")</f>
        <v/>
      </c>
      <c r="AA475" s="817">
        <v>2</v>
      </c>
      <c r="AB475" s="570"/>
      <c r="AC475" s="570"/>
      <c r="AD475" s="570"/>
    </row>
    <row r="476" spans="1:31" ht="15.75" hidden="1" customHeight="1">
      <c r="A476" s="818" t="str">
        <f>IF(B476&lt;&gt;"",IF(AND(B476&gt;=_TM1,B476&lt;=_TM2,OR(TH!L478="1111",TH!M478="1111")),TH!D478,""),"")</f>
        <v/>
      </c>
      <c r="B476" s="36">
        <f t="shared" si="138"/>
        <v>5</v>
      </c>
      <c r="C476" s="190">
        <f t="shared" si="139"/>
        <v>42511</v>
      </c>
      <c r="D476" s="190"/>
      <c r="E476" s="190">
        <v>42511</v>
      </c>
      <c r="F476" s="191" t="s">
        <v>587</v>
      </c>
      <c r="G476" s="824" t="s">
        <v>589</v>
      </c>
      <c r="H476" s="816" t="s">
        <v>588</v>
      </c>
      <c r="I476" s="249"/>
      <c r="J476" s="249"/>
      <c r="K476" s="38">
        <v>90700</v>
      </c>
      <c r="L476" s="39" t="s">
        <v>9</v>
      </c>
      <c r="M476" s="579" t="s">
        <v>47</v>
      </c>
      <c r="N476" s="52" t="str">
        <f>IF(AND('331-CT'!$E$7=TH!H478,OR(L476="331",M476="331")),"331",IF(AND(OR(L476="131",M476="131"),H476='131-CT'!$E$7),"131",""))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IF(OR(TH!L478=TH!$V$7,M476=TH!$V$7),"x","")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IF(AND(OR(LEFT(TH!L478,2)="15",LEFT(TH!M478,2)="15"),'152-CT'!$J$8=TH!F478),"x","")</f>
        <v/>
      </c>
      <c r="Y476" s="52" t="str">
        <f>IF(AND(OR(LEFT(TH!L478,2)="15",LEFT(TH!M478,2)="15"),TK!$E$7=TH!F478),"x","")</f>
        <v/>
      </c>
      <c r="Z476" s="52" t="str">
        <f>IF(AND(B476&lt;=NKC!$N$8,B476&gt;=NKC!$M$8),"x","")</f>
        <v/>
      </c>
      <c r="AA476" s="817">
        <v>2</v>
      </c>
      <c r="AB476" s="570"/>
      <c r="AC476" s="570"/>
      <c r="AD476" s="570"/>
    </row>
    <row r="477" spans="1:31" ht="15.75" hidden="1" customHeight="1">
      <c r="A477" s="818" t="str">
        <f>IF(B477&lt;&gt;"",IF(AND(B477&gt;=_TM1,B477&lt;=_TM2,OR(TH!L457="1111",TH!M457="1111")),TH!D457,""),"")</f>
        <v/>
      </c>
      <c r="B477" s="36">
        <f t="shared" si="138"/>
        <v>5</v>
      </c>
      <c r="C477" s="190">
        <f t="shared" si="139"/>
        <v>42518</v>
      </c>
      <c r="D477" s="190"/>
      <c r="E477" s="190">
        <v>42518</v>
      </c>
      <c r="F477" s="191" t="s">
        <v>577</v>
      </c>
      <c r="G477" s="824" t="s">
        <v>579</v>
      </c>
      <c r="H477" s="192" t="s">
        <v>571</v>
      </c>
      <c r="I477" s="248"/>
      <c r="J477" s="248"/>
      <c r="K477" s="578">
        <v>445714</v>
      </c>
      <c r="L477" s="579" t="s">
        <v>160</v>
      </c>
      <c r="M477" s="579" t="s">
        <v>47</v>
      </c>
      <c r="N477" s="52" t="str">
        <f>IF(AND('331-CT'!$E$7=TH!H457,OR(L477="331",M477="331")),"331",IF(AND(OR(L477="131",M477="131"),H477='131-CT'!$E$7),"131",""))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154</v>
      </c>
      <c r="V477" s="52" t="str">
        <f>IF(OR(TH!L457=TH!$V$7,M477=TH!$V$7),"x","")</f>
        <v>x</v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IF(AND(OR(LEFT(TH!L457,2)="15",LEFT(TH!M457,2)="15"),'152-CT'!$J$8=TH!F457),"x","")</f>
        <v/>
      </c>
      <c r="Y477" s="52" t="str">
        <f>IF(AND(OR(LEFT(TH!L457,2)="15",LEFT(TH!M457,2)="15"),TK!$E$7=TH!F457),"x","")</f>
        <v/>
      </c>
      <c r="Z477" s="52" t="str">
        <f>IF(AND(B477&lt;=NKC!$N$8,B477&gt;=NKC!$M$8),"x","")</f>
        <v/>
      </c>
      <c r="AA477" s="817">
        <v>2</v>
      </c>
      <c r="AB477" s="570"/>
    </row>
    <row r="478" spans="1:31" ht="15.75" hidden="1" customHeight="1">
      <c r="A478" s="818" t="str">
        <f>IF(B478&lt;&gt;"",IF(AND(B478&gt;=_TM1,B478&lt;=_TM2,OR(TH!L458="1111",TH!M458="1111")),TH!D458,""),"")</f>
        <v/>
      </c>
      <c r="B478" s="36">
        <f t="shared" si="138"/>
        <v>5</v>
      </c>
      <c r="C478" s="190">
        <f t="shared" si="139"/>
        <v>42518</v>
      </c>
      <c r="D478" s="190"/>
      <c r="E478" s="190">
        <v>42518</v>
      </c>
      <c r="F478" s="191" t="s">
        <v>578</v>
      </c>
      <c r="G478" s="824" t="s">
        <v>579</v>
      </c>
      <c r="H478" s="192" t="s">
        <v>571</v>
      </c>
      <c r="I478" s="248"/>
      <c r="J478" s="248"/>
      <c r="K478" s="578">
        <v>22286</v>
      </c>
      <c r="L478" s="39" t="s">
        <v>9</v>
      </c>
      <c r="M478" s="579" t="s">
        <v>47</v>
      </c>
      <c r="N478" s="52" t="str">
        <f>IF(AND('331-CT'!$E$7=TH!H458,OR(L478="331",M478="331")),"331",IF(AND(OR(L478="131",M478="131"),H478='131-CT'!$E$7),"131",""))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IF(OR(TH!L458=TH!$V$7,M478=TH!$V$7),"x","")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IF(AND(OR(LEFT(TH!L458,2)="15",LEFT(TH!M458,2)="15"),'152-CT'!$J$8=TH!F458),"x","")</f>
        <v/>
      </c>
      <c r="Y478" s="52" t="str">
        <f>IF(AND(OR(LEFT(TH!L458,2)="15",LEFT(TH!M458,2)="15"),TK!$E$7=TH!F458),"x","")</f>
        <v/>
      </c>
      <c r="Z478" s="52" t="str">
        <f>IF(AND(B478&lt;=NKC!$N$8,B478&gt;=NKC!$M$8),"x","")</f>
        <v/>
      </c>
      <c r="AA478" s="817">
        <v>2</v>
      </c>
      <c r="AB478" s="570"/>
    </row>
    <row r="479" spans="1:31" ht="15.75" customHeight="1">
      <c r="A479" s="818" t="str">
        <f>IF(B479&lt;&gt;"",IF(AND(B479&gt;=_TM1,B479&lt;=_TM2,OR(TH!L435="1111",TH!M435="1111")),TH!D435,""),"")</f>
        <v/>
      </c>
      <c r="B479" s="36">
        <f t="shared" si="138"/>
        <v>6</v>
      </c>
      <c r="C479" s="190">
        <f t="shared" si="139"/>
        <v>42522</v>
      </c>
      <c r="D479" s="190"/>
      <c r="E479" s="190">
        <v>42522</v>
      </c>
      <c r="F479" s="191" t="s">
        <v>1087</v>
      </c>
      <c r="G479" s="824" t="s">
        <v>1089</v>
      </c>
      <c r="H479" s="192" t="s">
        <v>583</v>
      </c>
      <c r="I479" s="248"/>
      <c r="J479" s="248"/>
      <c r="K479" s="578">
        <f>39023+172727</f>
        <v>211750</v>
      </c>
      <c r="L479" s="193" t="s">
        <v>83</v>
      </c>
      <c r="M479" s="193" t="s">
        <v>47</v>
      </c>
      <c r="N479" s="52" t="str">
        <f>IF(AND('331-CT'!$E$7=TH!H435,OR(L479="331",M479="331")),"331",IF(AND(OR(L479="131",M479="131"),H479='131-CT'!$E$7),"131",""))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642</v>
      </c>
      <c r="V479" s="52" t="str">
        <f>IF(OR(TH!L435=TH!$V$7,M479=TH!$V$7),"x","")</f>
        <v>x</v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IF(AND(OR(LEFT(TH!L435,2)="15",LEFT(TH!M435,2)="15"),'152-CT'!$J$8=TH!F435),"x","")</f>
        <v/>
      </c>
      <c r="Y479" s="52" t="str">
        <f>IF(AND(OR(LEFT(TH!L435,2)="15",LEFT(TH!M435,2)="15"),TK!$E$7=TH!F435),"x","")</f>
        <v/>
      </c>
      <c r="Z479" s="52" t="str">
        <f>IF(AND(B479&lt;=NKC!$N$8,B479&gt;=NKC!$M$8),"x","")</f>
        <v/>
      </c>
      <c r="AA479" s="817">
        <v>2</v>
      </c>
      <c r="AB479" s="570"/>
    </row>
    <row r="480" spans="1:31" ht="15.75" hidden="1" customHeight="1">
      <c r="A480" s="818" t="str">
        <f>IF(B480&lt;&gt;"",IF(AND(B480&gt;=_TM1,B480&lt;=_TM2,OR(TH!L436="1111",TH!M436="1111")),TH!D436,""),"")</f>
        <v/>
      </c>
      <c r="B480" s="36">
        <f t="shared" si="138"/>
        <v>6</v>
      </c>
      <c r="C480" s="190">
        <f t="shared" si="139"/>
        <v>42522</v>
      </c>
      <c r="D480" s="190"/>
      <c r="E480" s="190">
        <v>42522</v>
      </c>
      <c r="F480" s="191" t="s">
        <v>1088</v>
      </c>
      <c r="G480" s="824" t="s">
        <v>1089</v>
      </c>
      <c r="H480" s="192" t="s">
        <v>583</v>
      </c>
      <c r="I480" s="248"/>
      <c r="J480" s="248"/>
      <c r="K480" s="578">
        <f>17273+3902</f>
        <v>21175</v>
      </c>
      <c r="L480" s="39" t="s">
        <v>9</v>
      </c>
      <c r="M480" s="193" t="s">
        <v>47</v>
      </c>
      <c r="N480" s="52" t="str">
        <f>IF(AND('331-CT'!$E$7=TH!H436,OR(L480="331",M480="331")),"331",IF(AND(OR(L480="131",M480="131"),H480='131-CT'!$E$7),"131",""))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IF(OR(TH!L436=TH!$V$7,M480=TH!$V$7),"x","")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IF(AND(OR(LEFT(TH!L436,2)="15",LEFT(TH!M436,2)="15"),'152-CT'!$J$8=TH!F436),"x","")</f>
        <v/>
      </c>
      <c r="Y480" s="52" t="str">
        <f>IF(AND(OR(LEFT(TH!L436,2)="15",LEFT(TH!M436,2)="15"),TK!$E$7=TH!F436),"x","")</f>
        <v/>
      </c>
      <c r="Z480" s="52" t="str">
        <f>IF(AND(B480&lt;=NKC!$N$8,B480&gt;=NKC!$M$8),"x","")</f>
        <v/>
      </c>
      <c r="AA480" s="817">
        <v>2</v>
      </c>
      <c r="AB480" s="570"/>
    </row>
    <row r="481" spans="1:30" ht="15.75" hidden="1" customHeight="1">
      <c r="A481" s="818" t="str">
        <f>IF(B481&lt;&gt;"",IF(AND(B481&gt;=_TM1,B481&lt;=_TM2,OR(TH!L467="1111",TH!M467="1111")),TH!D467,""),"")</f>
        <v/>
      </c>
      <c r="B481" s="36">
        <f t="shared" ref="B481:B544" si="140">IF(C481&lt;&gt;"",MONTH(C481),"")</f>
        <v>6</v>
      </c>
      <c r="C481" s="190">
        <f t="shared" ref="C481:C544" si="141">E481</f>
        <v>42526</v>
      </c>
      <c r="D481" s="190"/>
      <c r="E481" s="190">
        <v>42526</v>
      </c>
      <c r="F481" s="191" t="s">
        <v>1704</v>
      </c>
      <c r="G481" s="824" t="s">
        <v>1710</v>
      </c>
      <c r="H481" s="192" t="s">
        <v>580</v>
      </c>
      <c r="I481" s="248"/>
      <c r="J481" s="248"/>
      <c r="K481" s="38">
        <f>196373+308480+337327</f>
        <v>842180</v>
      </c>
      <c r="L481" s="193" t="s">
        <v>252</v>
      </c>
      <c r="M481" s="579" t="s">
        <v>47</v>
      </c>
      <c r="N481" s="52" t="str">
        <f>IF(AND('331-CT'!$E$7=TH!H467,OR(L481="331",M481="331")),"331",IF(AND(OR(L481="131",M481="131"),H481='131-CT'!$E$7),"131",""))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IF(OR(TH!L467=TH!$V$7,M481=TH!$V$7),"x","")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IF(AND(OR(LEFT(TH!L467,2)="15",LEFT(TH!M467,2)="15"),'152-CT'!$J$8=TH!F467),"x","")</f>
        <v/>
      </c>
      <c r="Y481" s="52" t="str">
        <f>IF(AND(OR(LEFT(TH!L467,2)="15",LEFT(TH!M467,2)="15"),TK!$E$7=TH!F467),"x","")</f>
        <v/>
      </c>
      <c r="Z481" s="52" t="str">
        <f>IF(AND(B481&lt;=NKC!$N$8,B481&gt;=NKC!$M$8),"x","")</f>
        <v/>
      </c>
      <c r="AA481" s="817">
        <v>3</v>
      </c>
      <c r="AB481" s="570"/>
    </row>
    <row r="482" spans="1:30" ht="15.75" hidden="1" customHeight="1">
      <c r="A482" s="818" t="str">
        <f>IF(B482&lt;&gt;"",IF(AND(B482&gt;=_TM1,B482&lt;=_TM2,OR(TH!L468="1111",TH!M468="1111")),TH!D468,""),"")</f>
        <v/>
      </c>
      <c r="B482" s="36">
        <f t="shared" si="140"/>
        <v>6</v>
      </c>
      <c r="C482" s="190">
        <f t="shared" si="141"/>
        <v>42526</v>
      </c>
      <c r="D482" s="190"/>
      <c r="E482" s="190">
        <v>42526</v>
      </c>
      <c r="F482" s="191" t="s">
        <v>1701</v>
      </c>
      <c r="G482" s="824" t="s">
        <v>1710</v>
      </c>
      <c r="H482" s="192" t="s">
        <v>580</v>
      </c>
      <c r="I482" s="248"/>
      <c r="J482" s="248"/>
      <c r="K482" s="38">
        <f>19637+30848+33733</f>
        <v>84218</v>
      </c>
      <c r="L482" s="39" t="s">
        <v>9</v>
      </c>
      <c r="M482" s="579" t="s">
        <v>47</v>
      </c>
      <c r="N482" s="52" t="str">
        <f>IF(AND('331-CT'!$E$7=TH!H468,OR(L482="331",M482="331")),"331",IF(AND(OR(L482="131",M482="131"),H482='131-CT'!$E$7),"131",""))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IF(OR(TH!L468=TH!$V$7,M482=TH!$V$7),"x","")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IF(AND(OR(LEFT(TH!L468,2)="15",LEFT(TH!M468,2)="15"),'152-CT'!$J$8=TH!F468),"x","")</f>
        <v/>
      </c>
      <c r="Y482" s="52" t="str">
        <f>IF(AND(OR(LEFT(TH!L468,2)="15",LEFT(TH!M468,2)="15"),TK!$E$7=TH!F468),"x","")</f>
        <v/>
      </c>
      <c r="Z482" s="52" t="str">
        <f>IF(AND(B482&lt;=NKC!$N$8,B482&gt;=NKC!$M$8),"x","")</f>
        <v/>
      </c>
      <c r="AA482" s="817">
        <v>3</v>
      </c>
      <c r="AB482" s="570"/>
    </row>
    <row r="483" spans="1:30" ht="15.75" hidden="1" customHeight="1">
      <c r="A483" s="818" t="str">
        <f>IF(B483&lt;&gt;"",IF(AND(B483&gt;=_TM1,B483&lt;=_TM2,OR(TH!L491="1111",TH!M491="1111")),TH!D491,""),"")</f>
        <v/>
      </c>
      <c r="B483" s="36">
        <f t="shared" si="140"/>
        <v>6</v>
      </c>
      <c r="C483" s="190">
        <f t="shared" si="141"/>
        <v>42529</v>
      </c>
      <c r="D483" s="190"/>
      <c r="E483" s="190">
        <v>42529</v>
      </c>
      <c r="F483" s="191" t="s">
        <v>586</v>
      </c>
      <c r="G483" s="824" t="s">
        <v>605</v>
      </c>
      <c r="H483" s="192" t="s">
        <v>606</v>
      </c>
      <c r="I483" s="248"/>
      <c r="J483" s="248"/>
      <c r="K483" s="38">
        <v>304229</v>
      </c>
      <c r="L483" s="579" t="s">
        <v>252</v>
      </c>
      <c r="M483" s="579" t="s">
        <v>47</v>
      </c>
      <c r="N483" s="52" t="str">
        <f>IF(AND('331-CT'!$E$7=TH!H491,OR(L483="331",M483="331")),"331",IF(AND(OR(L483="131",M483="131"),H483='131-CT'!$E$7),"131",""))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IF(OR(TH!L491=TH!$V$7,M483=TH!$V$7),"x","")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IF(AND(OR(LEFT(TH!L491,2)="15",LEFT(TH!M491,2)="15"),'152-CT'!$J$8=TH!F491),"x","")</f>
        <v/>
      </c>
      <c r="Y483" s="52" t="str">
        <f>IF(AND(OR(LEFT(TH!L491,2)="15",LEFT(TH!M491,2)="15"),TK!$E$7=TH!F491),"x","")</f>
        <v/>
      </c>
      <c r="Z483" s="52" t="str">
        <f>IF(AND(B483&lt;=NKC!$N$8,B483&gt;=NKC!$M$8),"x","")</f>
        <v/>
      </c>
      <c r="AA483" s="817">
        <v>2</v>
      </c>
      <c r="AB483" s="570"/>
    </row>
    <row r="484" spans="1:30" ht="15.75" hidden="1" customHeight="1">
      <c r="A484" s="818" t="str">
        <f>IF(B484&lt;&gt;"",IF(AND(B484&gt;=_TM1,B484&lt;=_TM2,OR(TH!L492="1111",TH!M492="1111")),TH!D492,""),"")</f>
        <v/>
      </c>
      <c r="B484" s="36">
        <f t="shared" si="140"/>
        <v>6</v>
      </c>
      <c r="C484" s="190">
        <f t="shared" si="141"/>
        <v>42529</v>
      </c>
      <c r="D484" s="190"/>
      <c r="E484" s="190">
        <v>42529</v>
      </c>
      <c r="F484" s="191" t="s">
        <v>587</v>
      </c>
      <c r="G484" s="824" t="s">
        <v>605</v>
      </c>
      <c r="H484" s="192" t="s">
        <v>606</v>
      </c>
      <c r="I484" s="248"/>
      <c r="J484" s="248"/>
      <c r="K484" s="38">
        <v>15211</v>
      </c>
      <c r="L484" s="39" t="s">
        <v>9</v>
      </c>
      <c r="M484" s="579" t="s">
        <v>47</v>
      </c>
      <c r="N484" s="52" t="str">
        <f>IF(AND('331-CT'!$E$7=TH!H492,OR(L484="331",M484="331")),"331",IF(AND(OR(L484="131",M484="131"),H484='131-CT'!$E$7),"131",""))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IF(OR(TH!L492=TH!$V$7,M484=TH!$V$7),"x","")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IF(AND(OR(LEFT(TH!L492,2)="15",LEFT(TH!M492,2)="15"),'152-CT'!$J$8=TH!F492),"x","")</f>
        <v/>
      </c>
      <c r="Y484" s="52" t="str">
        <f>IF(AND(OR(LEFT(TH!L492,2)="15",LEFT(TH!M492,2)="15"),TK!$E$7=TH!F492),"x","")</f>
        <v/>
      </c>
      <c r="Z484" s="52" t="str">
        <f>IF(AND(B484&lt;=NKC!$N$8,B484&gt;=NKC!$M$8),"x","")</f>
        <v/>
      </c>
      <c r="AA484" s="817">
        <v>2</v>
      </c>
      <c r="AB484" s="570"/>
    </row>
    <row r="485" spans="1:30" ht="15.75" hidden="1" customHeight="1">
      <c r="A485" s="818" t="str">
        <f>IF(B485&lt;&gt;"",IF(AND(B485&gt;=_TM1,B485&lt;=_TM2,OR(TH!L451="1111",TH!M451="1111")),TH!D451,""),"")</f>
        <v/>
      </c>
      <c r="B485" s="36">
        <f t="shared" si="140"/>
        <v>6</v>
      </c>
      <c r="C485" s="190">
        <f t="shared" si="141"/>
        <v>42536</v>
      </c>
      <c r="D485" s="190"/>
      <c r="E485" s="190">
        <v>42536</v>
      </c>
      <c r="F485" s="191" t="s">
        <v>567</v>
      </c>
      <c r="G485" s="820" t="s">
        <v>566</v>
      </c>
      <c r="H485" s="192" t="s">
        <v>565</v>
      </c>
      <c r="I485" s="248"/>
      <c r="J485" s="248"/>
      <c r="K485" s="578">
        <v>250000</v>
      </c>
      <c r="L485" s="579" t="s">
        <v>160</v>
      </c>
      <c r="M485" s="579" t="s">
        <v>47</v>
      </c>
      <c r="N485" s="52" t="str">
        <f>IF(AND('331-CT'!$E$7=TH!H451,OR(L485="331",M485="331")),"331",IF(AND(OR(L485="131",M485="131"),H485='131-CT'!$E$7),"131",""))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154</v>
      </c>
      <c r="V485" s="52" t="str">
        <f>IF(OR(TH!L451=TH!$V$7,M485=TH!$V$7),"x","")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IF(AND(OR(LEFT(TH!L451,2)="15",LEFT(TH!M451,2)="15"),'152-CT'!$J$8=TH!F451),"x","")</f>
        <v/>
      </c>
      <c r="Y485" s="52" t="str">
        <f>IF(AND(OR(LEFT(TH!L451,2)="15",LEFT(TH!M451,2)="15"),TK!$E$7=TH!F451),"x","")</f>
        <v/>
      </c>
      <c r="Z485" s="52" t="str">
        <f>IF(AND(B485&lt;=NKC!$N$8,B485&gt;=NKC!$M$8),"x","")</f>
        <v/>
      </c>
      <c r="AA485" s="817">
        <v>2</v>
      </c>
      <c r="AB485" s="570"/>
      <c r="AC485" s="570"/>
      <c r="AD485" s="570"/>
    </row>
    <row r="486" spans="1:30" ht="15.75" hidden="1" customHeight="1">
      <c r="A486" s="818" t="str">
        <f>IF(B486&lt;&gt;"",IF(AND(B486&gt;=_TM1,B486&lt;=_TM2,OR(TH!L452="1111",TH!M452="1111")),TH!D452,""),"")</f>
        <v/>
      </c>
      <c r="B486" s="36">
        <f t="shared" si="140"/>
        <v>6</v>
      </c>
      <c r="C486" s="190">
        <f t="shared" si="141"/>
        <v>42550</v>
      </c>
      <c r="D486" s="190"/>
      <c r="E486" s="190">
        <v>42550</v>
      </c>
      <c r="F486" s="191" t="s">
        <v>568</v>
      </c>
      <c r="G486" s="820" t="s">
        <v>569</v>
      </c>
      <c r="H486" s="192" t="s">
        <v>565</v>
      </c>
      <c r="I486" s="248"/>
      <c r="J486" s="248"/>
      <c r="K486" s="578">
        <v>750000</v>
      </c>
      <c r="L486" s="579" t="s">
        <v>160</v>
      </c>
      <c r="M486" s="579" t="s">
        <v>47</v>
      </c>
      <c r="N486" s="52" t="str">
        <f>IF(AND('331-CT'!$E$7=TH!H452,OR(L486="331",M486="331")),"331",IF(AND(OR(L486="131",M486="131"),H486='131-CT'!$E$7),"131",""))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154</v>
      </c>
      <c r="V486" s="52" t="str">
        <f>IF(OR(TH!L452=TH!$V$7,M486=TH!$V$7),"x","")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IF(AND(OR(LEFT(TH!L452,2)="15",LEFT(TH!M452,2)="15"),'152-CT'!$J$8=TH!F452),"x","")</f>
        <v/>
      </c>
      <c r="Y486" s="52" t="str">
        <f>IF(AND(OR(LEFT(TH!L452,2)="15",LEFT(TH!M452,2)="15"),TK!$E$7=TH!F452),"x","")</f>
        <v/>
      </c>
      <c r="Z486" s="52" t="str">
        <f>IF(AND(B486&lt;=NKC!$N$8,B486&gt;=NKC!$M$8),"x","")</f>
        <v/>
      </c>
      <c r="AA486" s="817">
        <v>2</v>
      </c>
      <c r="AB486" s="570"/>
      <c r="AD486" s="570"/>
    </row>
    <row r="487" spans="1:30" ht="15.75" customHeight="1">
      <c r="A487" s="818" t="str">
        <f>IF(B487&lt;&gt;"",IF(AND(B487&gt;=_TM1,B487&lt;=_TM2,OR(TH!L507="1111",TH!M507="1111")),TH!D507,""),"")</f>
        <v/>
      </c>
      <c r="B487" s="36">
        <f t="shared" si="140"/>
        <v>7</v>
      </c>
      <c r="C487" s="190">
        <f t="shared" si="141"/>
        <v>42552</v>
      </c>
      <c r="D487" s="37"/>
      <c r="E487" s="735">
        <v>42552</v>
      </c>
      <c r="F487" s="188" t="s">
        <v>412</v>
      </c>
      <c r="G487" s="828" t="s">
        <v>1359</v>
      </c>
      <c r="H487" s="192" t="s">
        <v>410</v>
      </c>
      <c r="I487" s="248"/>
      <c r="J487" s="248"/>
      <c r="K487" s="578">
        <v>909125</v>
      </c>
      <c r="L487" s="39" t="s">
        <v>83</v>
      </c>
      <c r="M487" s="39" t="s">
        <v>47</v>
      </c>
      <c r="N487" s="52" t="str">
        <f>IF(AND('331-CT'!$E$7=TH!H507,OR(L487="331",M487="331")),"331",IF(AND(OR(L487="131",M487="131"),H487='131-CT'!$E$7),"131",""))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IF(OR(TH!L507=TH!$V$7,M487=TH!$V$7),"x","")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IF(AND(OR(LEFT(TH!L507,2)="15",LEFT(TH!M507,2)="15"),'152-CT'!$J$8=TH!F507),"x","")</f>
        <v/>
      </c>
      <c r="Y487" s="52" t="str">
        <f>IF(AND(OR(LEFT(TH!L507,2)="15",LEFT(TH!M507,2)="15"),TK!$E$7=TH!F507),"x","")</f>
        <v/>
      </c>
      <c r="Z487" s="52" t="str">
        <f>IF(AND(B487&lt;=NKC!$N$8,B487&gt;=NKC!$M$8),"x","")</f>
        <v>x</v>
      </c>
      <c r="AA487" s="817">
        <v>3</v>
      </c>
    </row>
    <row r="488" spans="1:30" ht="15.75" hidden="1" customHeight="1">
      <c r="A488" s="818" t="str">
        <f>IF(B488&lt;&gt;"",IF(AND(B488&gt;=_TM1,B488&lt;=_TM2,OR(TH!L508="1111",TH!M508="1111")),TH!D508,""),"")</f>
        <v/>
      </c>
      <c r="B488" s="36">
        <f t="shared" si="140"/>
        <v>7</v>
      </c>
      <c r="C488" s="190">
        <f t="shared" si="141"/>
        <v>42552</v>
      </c>
      <c r="D488" s="37"/>
      <c r="E488" s="735">
        <v>42552</v>
      </c>
      <c r="F488" s="188" t="s">
        <v>413</v>
      </c>
      <c r="G488" s="828" t="s">
        <v>1359</v>
      </c>
      <c r="H488" s="192" t="s">
        <v>410</v>
      </c>
      <c r="I488" s="248"/>
      <c r="J488" s="248"/>
      <c r="K488" s="578">
        <v>90912</v>
      </c>
      <c r="L488" s="39" t="s">
        <v>9</v>
      </c>
      <c r="M488" s="39" t="s">
        <v>47</v>
      </c>
      <c r="N488" s="52" t="str">
        <f>IF(AND('331-CT'!$E$7=TH!H508,OR(L488="331",M488="331")),"331",IF(AND(OR(L488="131",M488="131"),H488='131-CT'!$E$7),"131",""))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IF(OR(TH!L508=TH!$V$7,M488=TH!$V$7),"x","")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IF(AND(OR(LEFT(TH!L508,2)="15",LEFT(TH!M508,2)="15"),'152-CT'!$J$8=TH!F508),"x","")</f>
        <v/>
      </c>
      <c r="Y488" s="52" t="str">
        <f>IF(AND(OR(LEFT(TH!L508,2)="15",LEFT(TH!M508,2)="15"),TK!$E$7=TH!F508),"x","")</f>
        <v/>
      </c>
      <c r="Z488" s="52" t="str">
        <f>IF(AND(B488&lt;=NKC!$N$8,B488&gt;=NKC!$M$8),"x","")</f>
        <v>x</v>
      </c>
      <c r="AA488" s="817">
        <v>3</v>
      </c>
    </row>
    <row r="489" spans="1:30" ht="15.75" customHeight="1">
      <c r="A489" s="818" t="str">
        <f>IF(B489&lt;&gt;"",IF(AND(B489&gt;=_TM1,B489&lt;=_TM2,OR(TH!L517="1111",TH!M517="1111")),TH!D517,""),"")</f>
        <v/>
      </c>
      <c r="B489" s="36">
        <f t="shared" si="140"/>
        <v>7</v>
      </c>
      <c r="C489" s="190">
        <f t="shared" si="141"/>
        <v>42552</v>
      </c>
      <c r="D489" s="190"/>
      <c r="E489" s="190">
        <v>42552</v>
      </c>
      <c r="F489" s="191" t="s">
        <v>1087</v>
      </c>
      <c r="G489" s="824" t="s">
        <v>1695</v>
      </c>
      <c r="H489" s="192" t="s">
        <v>583</v>
      </c>
      <c r="I489" s="248"/>
      <c r="J489" s="248"/>
      <c r="K489" s="578">
        <f>162262+38906</f>
        <v>201168</v>
      </c>
      <c r="L489" s="193" t="s">
        <v>83</v>
      </c>
      <c r="M489" s="193" t="s">
        <v>47</v>
      </c>
      <c r="N489" s="52" t="str">
        <f>IF(AND('331-CT'!$E$7=TH!H517,OR(L489="331",M489="331")),"331",IF(AND(OR(L489="131",M489="131"),H489='131-CT'!$E$7),"131",""))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IF(OR(TH!L517=TH!$V$7,M489=TH!$V$7),"x","")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IF(AND(OR(LEFT(TH!L517,2)="15",LEFT(TH!M517,2)="15"),'152-CT'!$J$8=TH!F517),"x","")</f>
        <v/>
      </c>
      <c r="Y489" s="52" t="str">
        <f>IF(AND(OR(LEFT(TH!L517,2)="15",LEFT(TH!M517,2)="15"),TK!$E$7=TH!F517),"x","")</f>
        <v/>
      </c>
      <c r="Z489" s="52" t="str">
        <f>IF(AND(B489&lt;=NKC!$N$8,B489&gt;=NKC!$M$8),"x","")</f>
        <v>x</v>
      </c>
      <c r="AA489" s="817">
        <v>3</v>
      </c>
      <c r="AB489" s="570"/>
    </row>
    <row r="490" spans="1:30" ht="15.75" hidden="1" customHeight="1">
      <c r="A490" s="818" t="str">
        <f>IF(B490&lt;&gt;"",IF(AND(B490&gt;=_TM1,B490&lt;=_TM2,OR(TH!L518="1111",TH!M518="1111")),TH!D518,""),"")</f>
        <v/>
      </c>
      <c r="B490" s="36">
        <f t="shared" si="140"/>
        <v>7</v>
      </c>
      <c r="C490" s="190">
        <f t="shared" si="141"/>
        <v>42552</v>
      </c>
      <c r="D490" s="190"/>
      <c r="E490" s="190">
        <v>42552</v>
      </c>
      <c r="F490" s="191" t="s">
        <v>1088</v>
      </c>
      <c r="G490" s="824" t="s">
        <v>1695</v>
      </c>
      <c r="H490" s="192" t="s">
        <v>583</v>
      </c>
      <c r="I490" s="248"/>
      <c r="J490" s="248"/>
      <c r="K490" s="578">
        <f>16226+3891</f>
        <v>20117</v>
      </c>
      <c r="L490" s="39" t="s">
        <v>9</v>
      </c>
      <c r="M490" s="193" t="s">
        <v>47</v>
      </c>
      <c r="N490" s="52" t="str">
        <f>IF(AND('331-CT'!$E$7=TH!H518,OR(L490="331",M490="331")),"331",IF(AND(OR(L490="131",M490="131"),H490='131-CT'!$E$7),"131",""))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IF(OR(TH!L518=TH!$V$7,M490=TH!$V$7),"x","")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IF(AND(OR(LEFT(TH!L518,2)="15",LEFT(TH!M518,2)="15"),'152-CT'!$J$8=TH!F518),"x","")</f>
        <v/>
      </c>
      <c r="Y490" s="52" t="str">
        <f>IF(AND(OR(LEFT(TH!L518,2)="15",LEFT(TH!M518,2)="15"),TK!$E$7=TH!F518),"x","")</f>
        <v/>
      </c>
      <c r="Z490" s="52" t="str">
        <f>IF(AND(B490&lt;=NKC!$N$8,B490&gt;=NKC!$M$8),"x","")</f>
        <v>x</v>
      </c>
      <c r="AA490" s="817">
        <v>3</v>
      </c>
      <c r="AB490" s="570"/>
    </row>
    <row r="491" spans="1:30" ht="15.75" hidden="1" customHeight="1">
      <c r="A491" s="818" t="str">
        <f>IF(B491&lt;&gt;"",IF(AND(B491&gt;=_TM1,B491&lt;=_TM2,OR(TH!L469="1111",TH!M469="1111")),TH!D469,""),"")</f>
        <v/>
      </c>
      <c r="B491" s="36">
        <f t="shared" si="140"/>
        <v>7</v>
      </c>
      <c r="C491" s="190">
        <f t="shared" si="141"/>
        <v>42557</v>
      </c>
      <c r="D491" s="190"/>
      <c r="E491" s="190">
        <v>42557</v>
      </c>
      <c r="F491" s="191" t="s">
        <v>1705</v>
      </c>
      <c r="G491" s="824" t="s">
        <v>1711</v>
      </c>
      <c r="H491" s="192" t="s">
        <v>580</v>
      </c>
      <c r="I491" s="248"/>
      <c r="J491" s="248"/>
      <c r="K491" s="38">
        <f>186624+312630+334429</f>
        <v>833683</v>
      </c>
      <c r="L491" s="193" t="s">
        <v>252</v>
      </c>
      <c r="M491" s="579" t="s">
        <v>47</v>
      </c>
      <c r="N491" s="52" t="str">
        <f>IF(AND('331-CT'!$E$7=TH!H469,OR(L491="331",M491="331")),"331",IF(AND(OR(L491="131",M491="131"),H491='131-CT'!$E$7),"131",""))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641</v>
      </c>
      <c r="V491" s="52" t="str">
        <f>IF(OR(TH!L469=TH!$V$7,M491=TH!$V$7),"x","")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IF(AND(OR(LEFT(TH!L469,2)="15",LEFT(TH!M469,2)="15"),'152-CT'!$J$8=TH!F469),"x","")</f>
        <v/>
      </c>
      <c r="Y491" s="52" t="str">
        <f>IF(AND(OR(LEFT(TH!L469,2)="15",LEFT(TH!M469,2)="15"),TK!$E$7=TH!F469),"x","")</f>
        <v/>
      </c>
      <c r="Z491" s="52" t="str">
        <f>IF(AND(B491&lt;=NKC!$N$8,B491&gt;=NKC!$M$8),"x","")</f>
        <v>x</v>
      </c>
      <c r="AA491" s="817">
        <v>3</v>
      </c>
      <c r="AB491" s="570"/>
    </row>
    <row r="492" spans="1:30" ht="15.75" hidden="1" customHeight="1">
      <c r="A492" s="818" t="str">
        <f>IF(B492&lt;&gt;"",IF(AND(B492&gt;=_TM1,B492&lt;=_TM2,OR(TH!L470="1111",TH!M470="1111")),TH!D470,""),"")</f>
        <v/>
      </c>
      <c r="B492" s="36">
        <f t="shared" si="140"/>
        <v>7</v>
      </c>
      <c r="C492" s="190">
        <f t="shared" si="141"/>
        <v>42557</v>
      </c>
      <c r="D492" s="190"/>
      <c r="E492" s="190">
        <v>42557</v>
      </c>
      <c r="F492" s="191" t="s">
        <v>1703</v>
      </c>
      <c r="G492" s="824" t="s">
        <v>1711</v>
      </c>
      <c r="H492" s="192" t="s">
        <v>580</v>
      </c>
      <c r="I492" s="248"/>
      <c r="J492" s="248"/>
      <c r="K492" s="38">
        <f>18662+31263+33443</f>
        <v>83368</v>
      </c>
      <c r="L492" s="39" t="s">
        <v>9</v>
      </c>
      <c r="M492" s="579" t="s">
        <v>47</v>
      </c>
      <c r="N492" s="52" t="str">
        <f>IF(AND('331-CT'!$E$7=TH!H470,OR(L492="331",M492="331")),"331",IF(AND(OR(L492="131",M492="131"),H492='131-CT'!$E$7),"131",""))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IF(OR(TH!L470=TH!$V$7,M492=TH!$V$7),"x","")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IF(AND(OR(LEFT(TH!L470,2)="15",LEFT(TH!M470,2)="15"),'152-CT'!$J$8=TH!F470),"x","")</f>
        <v/>
      </c>
      <c r="Y492" s="52" t="str">
        <f>IF(AND(OR(LEFT(TH!L470,2)="15",LEFT(TH!M470,2)="15"),TK!$E$7=TH!F470),"x","")</f>
        <v/>
      </c>
      <c r="Z492" s="52" t="str">
        <f>IF(AND(B492&lt;=NKC!$N$8,B492&gt;=NKC!$M$8),"x","")</f>
        <v>x</v>
      </c>
      <c r="AA492" s="817">
        <v>3</v>
      </c>
      <c r="AB492" s="570"/>
    </row>
    <row r="493" spans="1:30" ht="15.75" customHeight="1">
      <c r="A493" s="818" t="str">
        <f>IF(B493&lt;&gt;"",IF(AND(B493&gt;=_TM1,B493&lt;=_TM2,OR(TH!L499="1111",TH!M499="1111")),TH!D499,""),"")</f>
        <v/>
      </c>
      <c r="B493" s="36">
        <f t="shared" si="140"/>
        <v>7</v>
      </c>
      <c r="C493" s="190">
        <f t="shared" si="141"/>
        <v>42573</v>
      </c>
      <c r="D493" s="37"/>
      <c r="E493" s="734">
        <v>42573</v>
      </c>
      <c r="F493" s="40" t="s">
        <v>1350</v>
      </c>
      <c r="G493" s="824" t="s">
        <v>1352</v>
      </c>
      <c r="H493" s="7" t="s">
        <v>1353</v>
      </c>
      <c r="I493" s="248"/>
      <c r="J493" s="248"/>
      <c r="K493" s="834">
        <v>2682000</v>
      </c>
      <c r="L493" s="39" t="s">
        <v>83</v>
      </c>
      <c r="M493" s="39" t="s">
        <v>47</v>
      </c>
      <c r="N493" s="52" t="str">
        <f>IF(AND('331-CT'!$E$7=TH!H499,OR(L493="331",M493="331")),"331",IF(AND(OR(L493="131",M493="131"),H493='131-CT'!$E$7),"131",""))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IF(OR(TH!L499=TH!$V$7,M493=TH!$V$7),"x","")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IF(AND(OR(LEFT(TH!L499,2)="15",LEFT(TH!M499,2)="15"),'152-CT'!$J$8=TH!F499),"x","")</f>
        <v/>
      </c>
      <c r="Y493" s="52" t="str">
        <f>IF(AND(OR(LEFT(TH!L499,2)="15",LEFT(TH!M499,2)="15"),TK!$E$7=TH!F499),"x","")</f>
        <v/>
      </c>
      <c r="Z493" s="52" t="str">
        <f>IF(AND(B493&lt;=NKC!$N$8,B493&gt;=NKC!$M$8),"x","")</f>
        <v>x</v>
      </c>
      <c r="AA493" s="817">
        <v>3</v>
      </c>
    </row>
    <row r="494" spans="1:30" ht="15.75" hidden="1" customHeight="1">
      <c r="A494" s="818" t="str">
        <f>IF(B494&lt;&gt;"",IF(AND(B494&gt;=_TM1,B494&lt;=_TM2,OR(TH!L500="1111",TH!M500="1111")),TH!D500,""),"")</f>
        <v/>
      </c>
      <c r="B494" s="36">
        <f t="shared" si="140"/>
        <v>7</v>
      </c>
      <c r="C494" s="190">
        <f t="shared" si="141"/>
        <v>42573</v>
      </c>
      <c r="D494" s="37"/>
      <c r="E494" s="734">
        <v>42573</v>
      </c>
      <c r="F494" s="40" t="s">
        <v>1351</v>
      </c>
      <c r="G494" s="824" t="s">
        <v>1352</v>
      </c>
      <c r="H494" s="7" t="s">
        <v>1353</v>
      </c>
      <c r="I494" s="248"/>
      <c r="J494" s="248"/>
      <c r="K494" s="834">
        <v>268200</v>
      </c>
      <c r="L494" s="39" t="s">
        <v>9</v>
      </c>
      <c r="M494" s="39" t="s">
        <v>47</v>
      </c>
      <c r="N494" s="52" t="str">
        <f>IF(AND('331-CT'!$E$7=TH!H500,OR(L494="331",M494="331")),"331",IF(AND(OR(L494="131",M494="131"),H494='131-CT'!$E$7),"131",""))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IF(OR(TH!L500=TH!$V$7,M494=TH!$V$7),"x","")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IF(AND(OR(LEFT(TH!L500,2)="15",LEFT(TH!M500,2)="15"),'152-CT'!$J$8=TH!F500),"x","")</f>
        <v/>
      </c>
      <c r="Y494" s="52" t="str">
        <f>IF(AND(OR(LEFT(TH!L500,2)="15",LEFT(TH!M500,2)="15"),TK!$E$7=TH!F500),"x","")</f>
        <v/>
      </c>
      <c r="Z494" s="52" t="str">
        <f>IF(AND(B494&lt;=NKC!$N$8,B494&gt;=NKC!$M$8),"x","")</f>
        <v>x</v>
      </c>
      <c r="AA494" s="817">
        <v>3</v>
      </c>
    </row>
    <row r="495" spans="1:30" ht="15.75" customHeight="1">
      <c r="A495" s="818" t="str">
        <f>IF(B495&lt;&gt;"",IF(AND(B495&gt;=_TM1,B495&lt;=_TM2,OR(TH!L501="1111",TH!M501="1111")),TH!D501,""),"")</f>
        <v/>
      </c>
      <c r="B495" s="36">
        <f t="shared" si="140"/>
        <v>7</v>
      </c>
      <c r="C495" s="190">
        <f t="shared" si="141"/>
        <v>42579</v>
      </c>
      <c r="D495" s="37"/>
      <c r="E495" s="734">
        <v>42579</v>
      </c>
      <c r="F495" s="191" t="s">
        <v>1354</v>
      </c>
      <c r="G495" s="828" t="s">
        <v>1356</v>
      </c>
      <c r="H495" s="192" t="s">
        <v>601</v>
      </c>
      <c r="I495" s="248"/>
      <c r="J495" s="248"/>
      <c r="K495" s="578">
        <v>1227273</v>
      </c>
      <c r="L495" s="39" t="s">
        <v>83</v>
      </c>
      <c r="M495" s="39" t="s">
        <v>47</v>
      </c>
      <c r="N495" s="52" t="str">
        <f>IF(AND('331-CT'!$E$7=TH!H501,OR(L495="331",M495="331")),"331",IF(AND(OR(L495="131",M495="131"),H495='131-CT'!$E$7),"131",""))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IF(OR(TH!L501=TH!$V$7,M495=TH!$V$7),"x","")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IF(AND(OR(LEFT(TH!L501,2)="15",LEFT(TH!M501,2)="15"),'152-CT'!$J$8=TH!F501),"x","")</f>
        <v/>
      </c>
      <c r="Y495" s="52" t="str">
        <f>IF(AND(OR(LEFT(TH!L501,2)="15",LEFT(TH!M501,2)="15"),TK!$E$7=TH!F501),"x","")</f>
        <v/>
      </c>
      <c r="Z495" s="52" t="str">
        <f>IF(AND(B495&lt;=NKC!$N$8,B495&gt;=NKC!$M$8),"x","")</f>
        <v>x</v>
      </c>
      <c r="AA495" s="817">
        <v>3</v>
      </c>
    </row>
    <row r="496" spans="1:30" ht="15.75" hidden="1" customHeight="1">
      <c r="A496" s="818" t="str">
        <f>IF(B496&lt;&gt;"",IF(AND(B496&gt;=_TM1,B496&lt;=_TM2,OR(TH!L502="1111",TH!M502="1111")),TH!D502,""),"")</f>
        <v/>
      </c>
      <c r="B496" s="36">
        <f t="shared" si="140"/>
        <v>7</v>
      </c>
      <c r="C496" s="190">
        <f t="shared" si="141"/>
        <v>42579</v>
      </c>
      <c r="D496" s="37"/>
      <c r="E496" s="734">
        <v>42579</v>
      </c>
      <c r="F496" s="191" t="s">
        <v>1355</v>
      </c>
      <c r="G496" s="828" t="s">
        <v>1356</v>
      </c>
      <c r="H496" s="192" t="s">
        <v>601</v>
      </c>
      <c r="I496" s="248"/>
      <c r="J496" s="248"/>
      <c r="K496" s="578">
        <v>122727</v>
      </c>
      <c r="L496" s="39" t="s">
        <v>9</v>
      </c>
      <c r="M496" s="39" t="s">
        <v>47</v>
      </c>
      <c r="N496" s="52" t="str">
        <f>IF(AND('331-CT'!$E$7=TH!H502,OR(L496="331",M496="331")),"331",IF(AND(OR(L496="131",M496="131"),H496='131-CT'!$E$7),"131",""))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IF(OR(TH!L502=TH!$V$7,M496=TH!$V$7),"x","")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IF(AND(OR(LEFT(TH!L502,2)="15",LEFT(TH!M502,2)="15"),'152-CT'!$J$8=TH!F502),"x","")</f>
        <v/>
      </c>
      <c r="Y496" s="52" t="str">
        <f>IF(AND(OR(LEFT(TH!L502,2)="15",LEFT(TH!M502,2)="15"),TK!$E$7=TH!F502),"x","")</f>
        <v/>
      </c>
      <c r="Z496" s="52" t="str">
        <f>IF(AND(B496&lt;=NKC!$N$8,B496&gt;=NKC!$M$8),"x","")</f>
        <v>x</v>
      </c>
      <c r="AA496" s="817">
        <v>3</v>
      </c>
    </row>
    <row r="497" spans="1:28" ht="15.75" customHeight="1">
      <c r="A497" s="818" t="str">
        <f>IF(B497&lt;&gt;"",IF(AND(B497&gt;=_TM1,B497&lt;=_TM2,OR(TH!L509="1111",TH!M509="1111")),TH!D509,""),"")</f>
        <v/>
      </c>
      <c r="B497" s="36">
        <f t="shared" si="140"/>
        <v>7</v>
      </c>
      <c r="C497" s="190">
        <f t="shared" si="141"/>
        <v>42579</v>
      </c>
      <c r="D497" s="37"/>
      <c r="E497" s="734">
        <v>42579</v>
      </c>
      <c r="F497" s="188" t="s">
        <v>412</v>
      </c>
      <c r="G497" s="828" t="s">
        <v>1360</v>
      </c>
      <c r="H497" s="192" t="s">
        <v>410</v>
      </c>
      <c r="I497" s="248"/>
      <c r="J497" s="248"/>
      <c r="K497" s="578">
        <v>909460</v>
      </c>
      <c r="L497" s="39" t="s">
        <v>83</v>
      </c>
      <c r="M497" s="39" t="s">
        <v>47</v>
      </c>
      <c r="N497" s="52" t="str">
        <f>IF(AND('331-CT'!$E$7=TH!H509,OR(L497="331",M497="331")),"331",IF(AND(OR(L497="131",M497="131"),H497='131-CT'!$E$7),"131",""))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IF(OR(TH!L509=TH!$V$7,M497=TH!$V$7),"x","")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IF(AND(OR(LEFT(TH!L509,2)="15",LEFT(TH!M509,2)="15"),'152-CT'!$J$8=TH!F509),"x","")</f>
        <v/>
      </c>
      <c r="Y497" s="52" t="str">
        <f>IF(AND(OR(LEFT(TH!L509,2)="15",LEFT(TH!M509,2)="15"),TK!$E$7=TH!F509),"x","")</f>
        <v/>
      </c>
      <c r="Z497" s="52" t="str">
        <f>IF(AND(B497&lt;=NKC!$N$8,B497&gt;=NKC!$M$8),"x","")</f>
        <v>x</v>
      </c>
      <c r="AA497" s="817">
        <v>3</v>
      </c>
    </row>
    <row r="498" spans="1:28" ht="15.75" hidden="1" customHeight="1">
      <c r="A498" s="818" t="str">
        <f>IF(B498&lt;&gt;"",IF(AND(B498&gt;=_TM1,B498&lt;=_TM2,OR(TH!L510="1111",TH!M510="1111")),TH!D510,""),"")</f>
        <v/>
      </c>
      <c r="B498" s="36">
        <f t="shared" si="140"/>
        <v>7</v>
      </c>
      <c r="C498" s="190">
        <f t="shared" si="141"/>
        <v>42579</v>
      </c>
      <c r="D498" s="37"/>
      <c r="E498" s="734">
        <v>42579</v>
      </c>
      <c r="F498" s="188" t="s">
        <v>413</v>
      </c>
      <c r="G498" s="828" t="s">
        <v>1360</v>
      </c>
      <c r="H498" s="192" t="s">
        <v>410</v>
      </c>
      <c r="I498" s="248"/>
      <c r="J498" s="248"/>
      <c r="K498" s="578">
        <v>90946</v>
      </c>
      <c r="L498" s="39" t="s">
        <v>9</v>
      </c>
      <c r="M498" s="39" t="s">
        <v>47</v>
      </c>
      <c r="N498" s="52" t="str">
        <f>IF(AND('331-CT'!$E$7=TH!H510,OR(L498="331",M498="331")),"331",IF(AND(OR(L498="131",M498="131"),H498='131-CT'!$E$7),"131",""))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IF(OR(TH!L510=TH!$V$7,M498=TH!$V$7),"x","")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IF(AND(OR(LEFT(TH!L510,2)="15",LEFT(TH!M510,2)="15"),'152-CT'!$J$8=TH!F510),"x","")</f>
        <v/>
      </c>
      <c r="Y498" s="52" t="str">
        <f>IF(AND(OR(LEFT(TH!L510,2)="15",LEFT(TH!M510,2)="15"),TK!$E$7=TH!F510),"x","")</f>
        <v/>
      </c>
      <c r="Z498" s="52" t="str">
        <f>IF(AND(B498&lt;=NKC!$N$8,B498&gt;=NKC!$M$8),"x","")</f>
        <v>x</v>
      </c>
      <c r="AA498" s="817">
        <v>3</v>
      </c>
    </row>
    <row r="499" spans="1:28" ht="15.75" hidden="1" customHeight="1">
      <c r="A499" s="818" t="str">
        <f>IF(B499&lt;&gt;"",IF(AND(B499&gt;=_TM1,B499&lt;=_TM2,OR(TH!L503="1111",TH!M503="1111")),TH!D503,""),"")</f>
        <v/>
      </c>
      <c r="B499" s="36">
        <f t="shared" si="140"/>
        <v>7</v>
      </c>
      <c r="C499" s="190">
        <f t="shared" si="141"/>
        <v>42582</v>
      </c>
      <c r="D499" s="37"/>
      <c r="E499" s="734">
        <v>42582</v>
      </c>
      <c r="F499" s="40" t="s">
        <v>586</v>
      </c>
      <c r="G499" s="828" t="s">
        <v>1357</v>
      </c>
      <c r="H499" s="816" t="s">
        <v>588</v>
      </c>
      <c r="I499" s="248"/>
      <c r="J499" s="248"/>
      <c r="K499" s="578">
        <f>1121730+30298</f>
        <v>1152028</v>
      </c>
      <c r="L499" s="579" t="s">
        <v>252</v>
      </c>
      <c r="M499" s="39" t="s">
        <v>47</v>
      </c>
      <c r="N499" s="52" t="str">
        <f>IF(AND('331-CT'!$E$7=TH!H503,OR(L499="331",M499="331")),"331",IF(AND(OR(L499="131",M499="131"),H499='131-CT'!$E$7),"131",""))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641</v>
      </c>
      <c r="V499" s="52" t="str">
        <f>IF(OR(TH!L503=TH!$V$7,M499=TH!$V$7),"x","")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IF(AND(OR(LEFT(TH!L503,2)="15",LEFT(TH!M503,2)="15"),'152-CT'!$J$8=TH!F503),"x","")</f>
        <v/>
      </c>
      <c r="Y499" s="52" t="str">
        <f>IF(AND(OR(LEFT(TH!L503,2)="15",LEFT(TH!M503,2)="15"),TK!$E$7=TH!F503),"x","")</f>
        <v/>
      </c>
      <c r="Z499" s="52" t="str">
        <f>IF(AND(B499&lt;=NKC!$N$8,B499&gt;=NKC!$M$8),"x","")</f>
        <v>x</v>
      </c>
      <c r="AA499" s="817">
        <v>3</v>
      </c>
    </row>
    <row r="500" spans="1:28" ht="15.75" hidden="1" customHeight="1">
      <c r="A500" s="818" t="str">
        <f>IF(B500&lt;&gt;"",IF(AND(B500&gt;=_TM1,B500&lt;=_TM2,OR(TH!L504="1111",TH!M504="1111")),TH!D504,""),"")</f>
        <v/>
      </c>
      <c r="B500" s="36">
        <f t="shared" si="140"/>
        <v>7</v>
      </c>
      <c r="C500" s="190">
        <f t="shared" si="141"/>
        <v>42582</v>
      </c>
      <c r="D500" s="37"/>
      <c r="E500" s="734">
        <v>42582</v>
      </c>
      <c r="F500" s="40" t="s">
        <v>587</v>
      </c>
      <c r="G500" s="828" t="s">
        <v>1357</v>
      </c>
      <c r="H500" s="816" t="s">
        <v>588</v>
      </c>
      <c r="I500" s="248"/>
      <c r="J500" s="248"/>
      <c r="K500" s="578">
        <f>112170+1515</f>
        <v>113685</v>
      </c>
      <c r="L500" s="39" t="s">
        <v>9</v>
      </c>
      <c r="M500" s="39" t="s">
        <v>47</v>
      </c>
      <c r="N500" s="52" t="str">
        <f>IF(AND('331-CT'!$E$7=TH!H504,OR(L500="331",M500="331")),"331",IF(AND(OR(L500="131",M500="131"),H500='131-CT'!$E$7),"131",""))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IF(OR(TH!L504=TH!$V$7,M500=TH!$V$7),"x","")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IF(AND(OR(LEFT(TH!L504,2)="15",LEFT(TH!M504,2)="15"),'152-CT'!$J$8=TH!F504),"x","")</f>
        <v/>
      </c>
      <c r="Y500" s="52" t="str">
        <f>IF(AND(OR(LEFT(TH!L504,2)="15",LEFT(TH!M504,2)="15"),TK!$E$7=TH!F504),"x","")</f>
        <v/>
      </c>
      <c r="Z500" s="52" t="str">
        <f>IF(AND(B500&lt;=NKC!$N$8,B500&gt;=NKC!$M$8),"x","")</f>
        <v>x</v>
      </c>
      <c r="AA500" s="817">
        <v>3</v>
      </c>
    </row>
    <row r="501" spans="1:28" ht="15.75" hidden="1" customHeight="1">
      <c r="A501" s="818" t="str">
        <f>IF(B501&lt;&gt;"",IF(AND(B501&gt;=_TM1,B501&lt;=_TM2,OR(TH!L495="1111",TH!M495="1111")),TH!D495,""),"")</f>
        <v/>
      </c>
      <c r="B501" s="36">
        <f t="shared" si="140"/>
        <v>8</v>
      </c>
      <c r="C501" s="190">
        <f t="shared" si="141"/>
        <v>42583</v>
      </c>
      <c r="D501" s="37"/>
      <c r="E501" s="734">
        <v>42583</v>
      </c>
      <c r="F501" s="40" t="s">
        <v>586</v>
      </c>
      <c r="G501" s="824" t="s">
        <v>1348</v>
      </c>
      <c r="H501" s="7" t="s">
        <v>1347</v>
      </c>
      <c r="I501" s="248"/>
      <c r="J501" s="248"/>
      <c r="K501" s="578">
        <v>4328182</v>
      </c>
      <c r="L501" s="579" t="s">
        <v>252</v>
      </c>
      <c r="M501" s="39" t="s">
        <v>47</v>
      </c>
      <c r="N501" s="52" t="str">
        <f>IF(AND('331-CT'!$E$7=TH!H495,OR(L501="331",M501="331")),"331",IF(AND(OR(L501="131",M501="131"),H501='131-CT'!$E$7),"131",""))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641</v>
      </c>
      <c r="V501" s="52" t="str">
        <f>IF(OR(TH!L495=TH!$V$7,M501=TH!$V$7),"x","")</f>
        <v>x</v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IF(AND(OR(LEFT(TH!L495,2)="15",LEFT(TH!M495,2)="15"),'152-CT'!$J$8=TH!F495),"x","")</f>
        <v/>
      </c>
      <c r="Y501" s="52" t="str">
        <f>IF(AND(OR(LEFT(TH!L495,2)="15",LEFT(TH!M495,2)="15"),TK!$E$7=TH!F495),"x","")</f>
        <v/>
      </c>
      <c r="Z501" s="52" t="str">
        <f>IF(AND(B501&lt;=NKC!$N$8,B501&gt;=NKC!$M$8),"x","")</f>
        <v>x</v>
      </c>
      <c r="AA501" s="817">
        <v>3</v>
      </c>
    </row>
    <row r="502" spans="1:28" ht="15.75" hidden="1" customHeight="1">
      <c r="A502" s="818" t="str">
        <f>IF(B502&lt;&gt;"",IF(AND(B502&gt;=_TM1,B502&lt;=_TM2,OR(TH!L496="1111",TH!M496="1111")),TH!D496,""),"")</f>
        <v/>
      </c>
      <c r="B502" s="36">
        <f t="shared" si="140"/>
        <v>8</v>
      </c>
      <c r="C502" s="190">
        <f t="shared" si="141"/>
        <v>42583</v>
      </c>
      <c r="D502" s="37"/>
      <c r="E502" s="734">
        <v>42583</v>
      </c>
      <c r="F502" s="40" t="s">
        <v>587</v>
      </c>
      <c r="G502" s="824" t="s">
        <v>1348</v>
      </c>
      <c r="H502" s="7" t="s">
        <v>1347</v>
      </c>
      <c r="I502" s="248"/>
      <c r="J502" s="248"/>
      <c r="K502" s="578">
        <v>432818</v>
      </c>
      <c r="L502" s="193" t="s">
        <v>9</v>
      </c>
      <c r="M502" s="39" t="s">
        <v>47</v>
      </c>
      <c r="N502" s="52" t="str">
        <f>IF(AND('331-CT'!$E$7=TH!H496,OR(L502="331",M502="331")),"331",IF(AND(OR(L502="131",M502="131"),H502='131-CT'!$E$7),"131",""))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IF(OR(TH!L496=TH!$V$7,M502=TH!$V$7),"x","")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IF(AND(OR(LEFT(TH!L496,2)="15",LEFT(TH!M496,2)="15"),'152-CT'!$J$8=TH!F496),"x","")</f>
        <v/>
      </c>
      <c r="Y502" s="52" t="str">
        <f>IF(AND(OR(LEFT(TH!L496,2)="15",LEFT(TH!M496,2)="15"),TK!$E$7=TH!F496),"x","")</f>
        <v/>
      </c>
      <c r="Z502" s="52" t="str">
        <f>IF(AND(B502&lt;=NKC!$N$8,B502&gt;=NKC!$M$8),"x","")</f>
        <v>x</v>
      </c>
      <c r="AA502" s="817">
        <v>3</v>
      </c>
    </row>
    <row r="503" spans="1:28" ht="15.75" customHeight="1">
      <c r="A503" s="818" t="str">
        <f>IF(B503&lt;&gt;"",IF(AND(B503&gt;=_TM1,B503&lt;=_TM2,OR(TH!L519="1111",TH!M519="1111")),TH!D519,""),"")</f>
        <v/>
      </c>
      <c r="B503" s="36">
        <f t="shared" si="140"/>
        <v>8</v>
      </c>
      <c r="C503" s="190">
        <f t="shared" si="141"/>
        <v>42583</v>
      </c>
      <c r="D503" s="190"/>
      <c r="E503" s="779">
        <v>42583</v>
      </c>
      <c r="F503" s="191" t="s">
        <v>1087</v>
      </c>
      <c r="G503" s="824" t="s">
        <v>1696</v>
      </c>
      <c r="H503" s="192" t="s">
        <v>583</v>
      </c>
      <c r="I503" s="248"/>
      <c r="J503" s="248"/>
      <c r="K503" s="578">
        <f>172727+90606</f>
        <v>263333</v>
      </c>
      <c r="L503" s="193" t="s">
        <v>83</v>
      </c>
      <c r="M503" s="193" t="s">
        <v>47</v>
      </c>
      <c r="N503" s="52" t="str">
        <f>IF(AND('331-CT'!$E$7=TH!H519,OR(L503="331",M503="331")),"331",IF(AND(OR(L503="131",M503="131"),H503='131-CT'!$E$7),"131",""))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IF(OR(TH!L519=TH!$V$7,M503=TH!$V$7),"x","")</f>
        <v>x</v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IF(AND(OR(LEFT(TH!L519,2)="15",LEFT(TH!M519,2)="15"),'152-CT'!$J$8=TH!F519),"x","")</f>
        <v/>
      </c>
      <c r="Y503" s="52" t="str">
        <f>IF(AND(OR(LEFT(TH!L519,2)="15",LEFT(TH!M519,2)="15"),TK!$E$7=TH!F519),"x","")</f>
        <v/>
      </c>
      <c r="Z503" s="52" t="str">
        <f>IF(AND(B503&lt;=NKC!$N$8,B503&gt;=NKC!$M$8),"x","")</f>
        <v>x</v>
      </c>
      <c r="AA503" s="817">
        <v>3</v>
      </c>
      <c r="AB503" s="570"/>
    </row>
    <row r="504" spans="1:28" ht="15.75" hidden="1" customHeight="1">
      <c r="A504" s="818" t="str">
        <f>IF(B504&lt;&gt;"",IF(AND(B504&gt;=_TM1,B504&lt;=_TM2,OR(TH!L520="1111",TH!M520="1111")),TH!D520,""),"")</f>
        <v/>
      </c>
      <c r="B504" s="36">
        <f t="shared" si="140"/>
        <v>8</v>
      </c>
      <c r="C504" s="190">
        <f t="shared" si="141"/>
        <v>42583</v>
      </c>
      <c r="D504" s="190"/>
      <c r="E504" s="779">
        <v>42583</v>
      </c>
      <c r="F504" s="191" t="s">
        <v>1088</v>
      </c>
      <c r="G504" s="824" t="s">
        <v>1696</v>
      </c>
      <c r="H504" s="192" t="s">
        <v>583</v>
      </c>
      <c r="I504" s="248"/>
      <c r="J504" s="248"/>
      <c r="K504" s="578">
        <f>17273+9061</f>
        <v>26334</v>
      </c>
      <c r="L504" s="39" t="s">
        <v>9</v>
      </c>
      <c r="M504" s="193" t="s">
        <v>47</v>
      </c>
      <c r="N504" s="52" t="str">
        <f>IF(AND('331-CT'!$E$7=TH!H520,OR(L504="331",M504="331")),"331",IF(AND(OR(L504="131",M504="131"),H504='131-CT'!$E$7),"131",""))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IF(OR(TH!L520=TH!$V$7,M504=TH!$V$7),"x","")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IF(AND(OR(LEFT(TH!L520,2)="15",LEFT(TH!M520,2)="15"),'152-CT'!$J$8=TH!F520),"x","")</f>
        <v/>
      </c>
      <c r="Y504" s="52" t="str">
        <f>IF(AND(OR(LEFT(TH!L520,2)="15",LEFT(TH!M520,2)="15"),TK!$E$7=TH!F520),"x","")</f>
        <v/>
      </c>
      <c r="Z504" s="52" t="str">
        <f>IF(AND(B504&lt;=NKC!$N$8,B504&gt;=NKC!$M$8),"x","")</f>
        <v>x</v>
      </c>
      <c r="AA504" s="817">
        <v>3</v>
      </c>
      <c r="AB504" s="570"/>
    </row>
    <row r="505" spans="1:28" ht="15.75" hidden="1" customHeight="1">
      <c r="A505" s="818" t="str">
        <f>IF(B505&lt;&gt;"",IF(AND(B505&gt;=_TM1,B505&lt;=_TM2,OR(TH!L471="1111",TH!M471="1111")),TH!D471,""),"")</f>
        <v/>
      </c>
      <c r="B505" s="36">
        <f t="shared" si="140"/>
        <v>8</v>
      </c>
      <c r="C505" s="190">
        <f t="shared" si="141"/>
        <v>42588</v>
      </c>
      <c r="D505" s="190"/>
      <c r="E505" s="779">
        <v>42588</v>
      </c>
      <c r="F505" s="191" t="s">
        <v>1706</v>
      </c>
      <c r="G505" s="824" t="s">
        <v>1712</v>
      </c>
      <c r="H505" s="192" t="s">
        <v>580</v>
      </c>
      <c r="I505" s="248"/>
      <c r="J505" s="248"/>
      <c r="K505" s="38">
        <f>214894+271363+401735</f>
        <v>887992</v>
      </c>
      <c r="L505" s="193" t="s">
        <v>252</v>
      </c>
      <c r="M505" s="579" t="s">
        <v>47</v>
      </c>
      <c r="N505" s="52" t="str">
        <f>IF(AND('331-CT'!$E$7=TH!H471,OR(L505="331",M505="331")),"331",IF(AND(OR(L505="131",M505="131"),H505='131-CT'!$E$7),"131",""))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641</v>
      </c>
      <c r="V505" s="52" t="str">
        <f>IF(OR(TH!L471=TH!$V$7,M505=TH!$V$7),"x","")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IF(AND(OR(LEFT(TH!L471,2)="15",LEFT(TH!M471,2)="15"),'152-CT'!$J$8=TH!F471),"x","")</f>
        <v/>
      </c>
      <c r="Y505" s="52" t="str">
        <f>IF(AND(OR(LEFT(TH!L471,2)="15",LEFT(TH!M471,2)="15"),TK!$E$7=TH!F471),"x","")</f>
        <v/>
      </c>
      <c r="Z505" s="52" t="str">
        <f>IF(AND(B505&lt;=NKC!$N$8,B505&gt;=NKC!$M$8),"x","")</f>
        <v>x</v>
      </c>
      <c r="AA505" s="817">
        <v>3</v>
      </c>
      <c r="AB505" s="570"/>
    </row>
    <row r="506" spans="1:28" ht="15.75" hidden="1" customHeight="1">
      <c r="A506" s="818" t="str">
        <f>IF(B506&lt;&gt;"",IF(AND(B506&gt;=_TM1,B506&lt;=_TM2,OR(TH!L472="1111",TH!M472="1111")),TH!D472,""),"")</f>
        <v/>
      </c>
      <c r="B506" s="36">
        <f t="shared" si="140"/>
        <v>8</v>
      </c>
      <c r="C506" s="190">
        <f t="shared" si="141"/>
        <v>42588</v>
      </c>
      <c r="D506" s="190"/>
      <c r="E506" s="779">
        <v>42588</v>
      </c>
      <c r="F506" s="191" t="s">
        <v>1701</v>
      </c>
      <c r="G506" s="824" t="s">
        <v>1712</v>
      </c>
      <c r="H506" s="192" t="s">
        <v>580</v>
      </c>
      <c r="I506" s="248"/>
      <c r="J506" s="248"/>
      <c r="K506" s="38">
        <f>21489+27136+40174</f>
        <v>88799</v>
      </c>
      <c r="L506" s="39" t="s">
        <v>9</v>
      </c>
      <c r="M506" s="579" t="s">
        <v>47</v>
      </c>
      <c r="N506" s="52" t="str">
        <f>IF(AND('331-CT'!$E$7=TH!H472,OR(L506="331",M506="331")),"331",IF(AND(OR(L506="131",M506="131"),H506='131-CT'!$E$7),"131",""))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IF(OR(TH!L472=TH!$V$7,M506=TH!$V$7),"x","")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IF(AND(OR(LEFT(TH!L472,2)="15",LEFT(TH!M472,2)="15"),'152-CT'!$J$8=TH!F472),"x","")</f>
        <v/>
      </c>
      <c r="Y506" s="52" t="str">
        <f>IF(AND(OR(LEFT(TH!L472,2)="15",LEFT(TH!M472,2)="15"),TK!$E$7=TH!F472),"x","")</f>
        <v/>
      </c>
      <c r="Z506" s="52" t="str">
        <f>IF(AND(B506&lt;=NKC!$N$8,B506&gt;=NKC!$M$8),"x","")</f>
        <v>x</v>
      </c>
      <c r="AA506" s="817">
        <v>3</v>
      </c>
      <c r="AB506" s="570"/>
    </row>
    <row r="507" spans="1:28" ht="15.75" hidden="1" customHeight="1">
      <c r="A507" s="818" t="str">
        <f>IF(B507&lt;&gt;"",IF(AND(B507&gt;=_TM1,B507&lt;=_TM2,OR(TH!L497="1111",TH!M497="1111")),TH!D497,""),"")</f>
        <v/>
      </c>
      <c r="B507" s="36">
        <f t="shared" si="140"/>
        <v>8</v>
      </c>
      <c r="C507" s="190">
        <f t="shared" si="141"/>
        <v>42600</v>
      </c>
      <c r="D507" s="37"/>
      <c r="E507" s="734">
        <v>42600</v>
      </c>
      <c r="F507" s="40" t="s">
        <v>586</v>
      </c>
      <c r="G507" s="824" t="s">
        <v>1349</v>
      </c>
      <c r="H507" s="7" t="s">
        <v>1347</v>
      </c>
      <c r="I507" s="248"/>
      <c r="J507" s="248"/>
      <c r="K507" s="834">
        <v>604545</v>
      </c>
      <c r="L507" s="579" t="s">
        <v>252</v>
      </c>
      <c r="M507" s="39" t="s">
        <v>47</v>
      </c>
      <c r="N507" s="52" t="str">
        <f>IF(AND('331-CT'!$E$7=TH!H497,OR(L507="331",M507="331")),"331",IF(AND(OR(L507="131",M507="131"),H507='131-CT'!$E$7),"131",""))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641</v>
      </c>
      <c r="V507" s="52" t="str">
        <f>IF(OR(TH!L497=TH!$V$7,M507=TH!$V$7),"x","")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IF(AND(OR(LEFT(TH!L497,2)="15",LEFT(TH!M497,2)="15"),'152-CT'!$J$8=TH!F497),"x","")</f>
        <v/>
      </c>
      <c r="Y507" s="52" t="str">
        <f>IF(AND(OR(LEFT(TH!L497,2)="15",LEFT(TH!M497,2)="15"),TK!$E$7=TH!F497),"x","")</f>
        <v/>
      </c>
      <c r="Z507" s="52" t="str">
        <f>IF(AND(B507&lt;=NKC!$N$8,B507&gt;=NKC!$M$8),"x","")</f>
        <v>x</v>
      </c>
      <c r="AA507" s="817">
        <v>3</v>
      </c>
    </row>
    <row r="508" spans="1:28" ht="15.75" hidden="1" customHeight="1">
      <c r="A508" s="818" t="str">
        <f>IF(B508&lt;&gt;"",IF(AND(B508&gt;=_TM1,B508&lt;=_TM2,OR(TH!L498="1111",TH!M498="1111")),TH!D498,""),"")</f>
        <v/>
      </c>
      <c r="B508" s="36">
        <f t="shared" si="140"/>
        <v>8</v>
      </c>
      <c r="C508" s="190">
        <f t="shared" si="141"/>
        <v>42600</v>
      </c>
      <c r="D508" s="37"/>
      <c r="E508" s="734">
        <v>42600</v>
      </c>
      <c r="F508" s="40" t="s">
        <v>587</v>
      </c>
      <c r="G508" s="824" t="s">
        <v>1349</v>
      </c>
      <c r="H508" s="7" t="s">
        <v>1347</v>
      </c>
      <c r="I508" s="248"/>
      <c r="J508" s="248"/>
      <c r="K508" s="834">
        <v>60455</v>
      </c>
      <c r="L508" s="193" t="s">
        <v>9</v>
      </c>
      <c r="M508" s="39" t="s">
        <v>47</v>
      </c>
      <c r="N508" s="52" t="str">
        <f>IF(AND('331-CT'!$E$7=TH!H498,OR(L508="331",M508="331")),"331",IF(AND(OR(L508="131",M508="131"),H508='131-CT'!$E$7),"131",""))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IF(OR(TH!L498=TH!$V$7,M508=TH!$V$7),"x","")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IF(AND(OR(LEFT(TH!L498,2)="15",LEFT(TH!M498,2)="15"),'152-CT'!$J$8=TH!F498),"x","")</f>
        <v/>
      </c>
      <c r="Y508" s="52" t="str">
        <f>IF(AND(OR(LEFT(TH!L498,2)="15",LEFT(TH!M498,2)="15"),TK!$E$7=TH!F498),"x","")</f>
        <v/>
      </c>
      <c r="Z508" s="52" t="str">
        <f>IF(AND(B508&lt;=NKC!$N$8,B508&gt;=NKC!$M$8),"x","")</f>
        <v>x</v>
      </c>
      <c r="AA508" s="817">
        <v>3</v>
      </c>
    </row>
    <row r="509" spans="1:28" ht="15.75" hidden="1" customHeight="1">
      <c r="A509" s="818" t="str">
        <f>IF(B509&lt;&gt;"",IF(AND(B509&gt;=_TM1,B509&lt;=_TM2,OR(TH!L493="1111",TH!M493="1111")),TH!D493,""),"")</f>
        <v/>
      </c>
      <c r="B509" s="36">
        <f t="shared" si="140"/>
        <v>8</v>
      </c>
      <c r="C509" s="190">
        <f t="shared" si="141"/>
        <v>42603</v>
      </c>
      <c r="D509" s="37"/>
      <c r="E509" s="734">
        <v>42603</v>
      </c>
      <c r="F509" s="40" t="s">
        <v>586</v>
      </c>
      <c r="G509" s="824" t="s">
        <v>1346</v>
      </c>
      <c r="H509" s="7" t="s">
        <v>1345</v>
      </c>
      <c r="I509" s="248"/>
      <c r="J509" s="248"/>
      <c r="K509" s="578">
        <v>421000</v>
      </c>
      <c r="L509" s="579" t="s">
        <v>252</v>
      </c>
      <c r="M509" s="39" t="s">
        <v>47</v>
      </c>
      <c r="N509" s="52" t="str">
        <f>IF(AND('331-CT'!$E$7=TH!H493,OR(L509="331",M509="331")),"331",IF(AND(OR(L509="131",M509="131"),H509='131-CT'!$E$7),"131",""))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641</v>
      </c>
      <c r="V509" s="52" t="str">
        <f>IF(OR(TH!L493=TH!$V$7,M509=TH!$V$7),"x","")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IF(AND(OR(LEFT(TH!L493,2)="15",LEFT(TH!M493,2)="15"),'152-CT'!$J$8=TH!F493),"x","")</f>
        <v/>
      </c>
      <c r="Y509" s="52" t="str">
        <f>IF(AND(OR(LEFT(TH!L493,2)="15",LEFT(TH!M493,2)="15"),TK!$E$7=TH!F493),"x","")</f>
        <v/>
      </c>
      <c r="Z509" s="52" t="str">
        <f>IF(AND(B509&lt;=NKC!$N$8,B509&gt;=NKC!$M$8),"x","")</f>
        <v>x</v>
      </c>
      <c r="AA509" s="817">
        <v>3</v>
      </c>
    </row>
    <row r="510" spans="1:28" ht="15.75" hidden="1" customHeight="1">
      <c r="A510" s="818" t="str">
        <f>IF(B510&lt;&gt;"",IF(AND(B510&gt;=_TM1,B510&lt;=_TM2,OR(TH!L494="1111",TH!M494="1111")),TH!D494,""),"")</f>
        <v/>
      </c>
      <c r="B510" s="36">
        <f t="shared" si="140"/>
        <v>8</v>
      </c>
      <c r="C510" s="190">
        <f t="shared" si="141"/>
        <v>42603</v>
      </c>
      <c r="D510" s="37"/>
      <c r="E510" s="734">
        <v>42603</v>
      </c>
      <c r="F510" s="40" t="s">
        <v>587</v>
      </c>
      <c r="G510" s="824" t="s">
        <v>1346</v>
      </c>
      <c r="H510" s="7" t="s">
        <v>1345</v>
      </c>
      <c r="I510" s="248"/>
      <c r="J510" s="248"/>
      <c r="K510" s="578">
        <v>42100</v>
      </c>
      <c r="L510" s="193" t="s">
        <v>9</v>
      </c>
      <c r="M510" s="39" t="s">
        <v>47</v>
      </c>
      <c r="N510" s="52" t="str">
        <f>IF(AND('331-CT'!$E$7=TH!H494,OR(L510="331",M510="331")),"331",IF(AND(OR(L510="131",M510="131"),H510='131-CT'!$E$7),"131",""))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IF(OR(TH!L494=TH!$V$7,M510=TH!$V$7),"x","")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IF(AND(OR(LEFT(TH!L494,2)="15",LEFT(TH!M494,2)="15"),'152-CT'!$J$8=TH!F494),"x","")</f>
        <v/>
      </c>
      <c r="Y510" s="52" t="str">
        <f>IF(AND(OR(LEFT(TH!L494,2)="15",LEFT(TH!M494,2)="15"),TK!$E$7=TH!F494),"x","")</f>
        <v/>
      </c>
      <c r="Z510" s="52" t="str">
        <f>IF(AND(B510&lt;=NKC!$N$8,B510&gt;=NKC!$M$8),"x","")</f>
        <v>x</v>
      </c>
      <c r="AA510" s="817">
        <v>3</v>
      </c>
    </row>
    <row r="511" spans="1:28" ht="15.75" hidden="1" customHeight="1">
      <c r="A511" s="818" t="str">
        <f>IF(B511&lt;&gt;"",IF(AND(B511&gt;=_TM1,B511&lt;=_TM2,OR(TH!L505="1111",TH!M505="1111")),TH!D505,""),"")</f>
        <v/>
      </c>
      <c r="B511" s="36">
        <f t="shared" si="140"/>
        <v>8</v>
      </c>
      <c r="C511" s="190">
        <f t="shared" si="141"/>
        <v>42603</v>
      </c>
      <c r="D511" s="37"/>
      <c r="E511" s="734">
        <v>42603</v>
      </c>
      <c r="F511" s="40" t="s">
        <v>586</v>
      </c>
      <c r="G511" s="828" t="s">
        <v>1358</v>
      </c>
      <c r="H511" s="816" t="s">
        <v>588</v>
      </c>
      <c r="I511" s="248"/>
      <c r="J511" s="248"/>
      <c r="K511" s="578">
        <f>304784+634729</f>
        <v>939513</v>
      </c>
      <c r="L511" s="579" t="s">
        <v>252</v>
      </c>
      <c r="M511" s="39" t="s">
        <v>47</v>
      </c>
      <c r="N511" s="52" t="str">
        <f>IF(AND('331-CT'!$E$7=TH!H505,OR(L511="331",M511="331")),"331",IF(AND(OR(L511="131",M511="131"),H511='131-CT'!$E$7),"131",""))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641</v>
      </c>
      <c r="V511" s="52" t="str">
        <f>IF(OR(TH!L505=TH!$V$7,M511=TH!$V$7),"x","")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IF(AND(OR(LEFT(TH!L505,2)="15",LEFT(TH!M505,2)="15"),'152-CT'!$J$8=TH!F505),"x","")</f>
        <v/>
      </c>
      <c r="Y511" s="52" t="str">
        <f>IF(AND(OR(LEFT(TH!L505,2)="15",LEFT(TH!M505,2)="15"),TK!$E$7=TH!F505),"x","")</f>
        <v/>
      </c>
      <c r="Z511" s="52" t="str">
        <f>IF(AND(B511&lt;=NKC!$N$8,B511&gt;=NKC!$M$8),"x","")</f>
        <v>x</v>
      </c>
      <c r="AA511" s="817">
        <v>3</v>
      </c>
    </row>
    <row r="512" spans="1:28" ht="15.75" hidden="1" customHeight="1">
      <c r="A512" s="818" t="str">
        <f>IF(B512&lt;&gt;"",IF(AND(B512&gt;=_TM1,B512&lt;=_TM2,OR(TH!L506="1111",TH!M506="1111")),TH!D506,""),"")</f>
        <v/>
      </c>
      <c r="B512" s="36">
        <f t="shared" si="140"/>
        <v>8</v>
      </c>
      <c r="C512" s="190">
        <f t="shared" si="141"/>
        <v>42603</v>
      </c>
      <c r="D512" s="37"/>
      <c r="E512" s="734">
        <v>42603</v>
      </c>
      <c r="F512" s="40" t="s">
        <v>587</v>
      </c>
      <c r="G512" s="828" t="s">
        <v>1358</v>
      </c>
      <c r="H512" s="816" t="s">
        <v>588</v>
      </c>
      <c r="I512" s="248"/>
      <c r="J512" s="248"/>
      <c r="K512" s="578">
        <f>15239+63471</f>
        <v>78710</v>
      </c>
      <c r="L512" s="193" t="s">
        <v>9</v>
      </c>
      <c r="M512" s="39" t="s">
        <v>47</v>
      </c>
      <c r="N512" s="52" t="str">
        <f>IF(AND('331-CT'!$E$7=TH!H506,OR(L512="331",M512="331")),"331",IF(AND(OR(L512="131",M512="131"),H512='131-CT'!$E$7),"131",""))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IF(OR(TH!L506=TH!$V$7,M512=TH!$V$7),"x","")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IF(AND(OR(LEFT(TH!L506,2)="15",LEFT(TH!M506,2)="15"),'152-CT'!$J$8=TH!F506),"x","")</f>
        <v/>
      </c>
      <c r="Y512" s="52" t="str">
        <f>IF(AND(OR(LEFT(TH!L506,2)="15",LEFT(TH!M506,2)="15"),TK!$E$7=TH!F506),"x","")</f>
        <v/>
      </c>
      <c r="Z512" s="52" t="str">
        <f>IF(AND(B512&lt;=NKC!$N$8,B512&gt;=NKC!$M$8),"x","")</f>
        <v>x</v>
      </c>
      <c r="AA512" s="817">
        <v>3</v>
      </c>
    </row>
    <row r="513" spans="1:28" ht="15.75" customHeight="1">
      <c r="A513" s="818" t="str">
        <f>IF(B513&lt;&gt;"",IF(AND(B513&gt;=_TM1,B513&lt;=_TM2,OR(TH!L511="1111",TH!M511="1111")),TH!D511,""),"")</f>
        <v/>
      </c>
      <c r="B513" s="36">
        <f t="shared" si="140"/>
        <v>8</v>
      </c>
      <c r="C513" s="190">
        <f t="shared" si="141"/>
        <v>42613</v>
      </c>
      <c r="D513" s="37"/>
      <c r="E513" s="734">
        <v>42613</v>
      </c>
      <c r="F513" s="188" t="s">
        <v>412</v>
      </c>
      <c r="G513" s="828" t="s">
        <v>1361</v>
      </c>
      <c r="H513" s="192" t="s">
        <v>410</v>
      </c>
      <c r="I513" s="248"/>
      <c r="J513" s="248"/>
      <c r="K513" s="578">
        <v>1818224</v>
      </c>
      <c r="L513" s="39" t="s">
        <v>83</v>
      </c>
      <c r="M513" s="39" t="s">
        <v>47</v>
      </c>
      <c r="N513" s="52" t="str">
        <f>IF(AND('331-CT'!$E$7=TH!H511,OR(L513="331",M513="331")),"331",IF(AND(OR(L513="131",M513="131"),H513='131-CT'!$E$7),"131",""))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IF(OR(TH!L511=TH!$V$7,M513=TH!$V$7),"x","")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IF(AND(OR(LEFT(TH!L511,2)="15",LEFT(TH!M511,2)="15"),'152-CT'!$J$8=TH!F511),"x","")</f>
        <v/>
      </c>
      <c r="Y513" s="52" t="str">
        <f>IF(AND(OR(LEFT(TH!L511,2)="15",LEFT(TH!M511,2)="15"),TK!$E$7=TH!F511),"x","")</f>
        <v/>
      </c>
      <c r="Z513" s="52" t="str">
        <f>IF(AND(B513&lt;=NKC!$N$8,B513&gt;=NKC!$M$8),"x","")</f>
        <v>x</v>
      </c>
      <c r="AA513" s="817">
        <v>3</v>
      </c>
    </row>
    <row r="514" spans="1:28" ht="15.75" hidden="1" customHeight="1">
      <c r="A514" s="818" t="str">
        <f>IF(B514&lt;&gt;"",IF(AND(B514&gt;=_TM1,B514&lt;=_TM2,OR(TH!L512="1111",TH!M512="1111")),TH!D512,""),"")</f>
        <v/>
      </c>
      <c r="B514" s="36">
        <f t="shared" si="140"/>
        <v>8</v>
      </c>
      <c r="C514" s="190">
        <f t="shared" si="141"/>
        <v>42613</v>
      </c>
      <c r="D514" s="37"/>
      <c r="E514" s="734">
        <v>42613</v>
      </c>
      <c r="F514" s="188" t="s">
        <v>413</v>
      </c>
      <c r="G514" s="828" t="s">
        <v>1361</v>
      </c>
      <c r="H514" s="192" t="s">
        <v>410</v>
      </c>
      <c r="I514" s="248"/>
      <c r="J514" s="248"/>
      <c r="K514" s="578">
        <v>181822</v>
      </c>
      <c r="L514" s="193" t="s">
        <v>9</v>
      </c>
      <c r="M514" s="39" t="s">
        <v>47</v>
      </c>
      <c r="N514" s="52" t="str">
        <f>IF(AND('331-CT'!$E$7=TH!H512,OR(L514="331",M514="331")),"331",IF(AND(OR(L514="131",M514="131"),H514='131-CT'!$E$7),"131",""))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IF(OR(TH!L512=TH!$V$7,M514=TH!$V$7),"x","")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IF(AND(OR(LEFT(TH!L512,2)="15",LEFT(TH!M512,2)="15"),'152-CT'!$J$8=TH!F512),"x","")</f>
        <v/>
      </c>
      <c r="Y514" s="52" t="str">
        <f>IF(AND(OR(LEFT(TH!L512,2)="15",LEFT(TH!M512,2)="15"),TK!$E$7=TH!F512),"x","")</f>
        <v/>
      </c>
      <c r="Z514" s="52" t="str">
        <f>IF(AND(B514&lt;=NKC!$N$8,B514&gt;=NKC!$M$8),"x","")</f>
        <v>x</v>
      </c>
      <c r="AA514" s="817">
        <v>3</v>
      </c>
    </row>
    <row r="515" spans="1:28" ht="15.75" customHeight="1">
      <c r="A515" s="818" t="str">
        <f>IF(B515&lt;&gt;"",IF(AND(B515&gt;=_TM1,B515&lt;=_TM2,OR(TH!L521="1111",TH!M521="1111")),TH!D521,""),"")</f>
        <v/>
      </c>
      <c r="B515" s="36">
        <f t="shared" si="140"/>
        <v>9</v>
      </c>
      <c r="C515" s="190">
        <f t="shared" si="141"/>
        <v>42614</v>
      </c>
      <c r="D515" s="190"/>
      <c r="E515" s="779">
        <v>42614</v>
      </c>
      <c r="F515" s="191" t="s">
        <v>1087</v>
      </c>
      <c r="G515" s="824" t="s">
        <v>1697</v>
      </c>
      <c r="H515" s="192" t="s">
        <v>583</v>
      </c>
      <c r="I515" s="248"/>
      <c r="J515" s="248"/>
      <c r="K515" s="578">
        <f>172727+40060</f>
        <v>212787</v>
      </c>
      <c r="L515" s="193" t="s">
        <v>83</v>
      </c>
      <c r="M515" s="193" t="s">
        <v>47</v>
      </c>
      <c r="N515" s="52" t="str">
        <f>IF(AND('331-CT'!$E$7=TH!H521,OR(L515="331",M515="331")),"331",IF(AND(OR(L515="131",M515="131"),H515='131-CT'!$E$7),"131",""))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IF(OR(TH!L521=TH!$V$7,M515=TH!$V$7),"x","")</f>
        <v>x</v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IF(AND(OR(LEFT(TH!L521,2)="15",LEFT(TH!M521,2)="15"),'152-CT'!$J$8=TH!F521),"x","")</f>
        <v/>
      </c>
      <c r="Y515" s="52" t="str">
        <f>IF(AND(OR(LEFT(TH!L521,2)="15",LEFT(TH!M521,2)="15"),TK!$E$7=TH!F521),"x","")</f>
        <v/>
      </c>
      <c r="Z515" s="52" t="str">
        <f>IF(AND(B515&lt;=NKC!$N$8,B515&gt;=NKC!$M$8),"x","")</f>
        <v>x</v>
      </c>
      <c r="AA515" s="817">
        <v>3</v>
      </c>
      <c r="AB515" s="570"/>
    </row>
    <row r="516" spans="1:28" ht="15.75" hidden="1" customHeight="1">
      <c r="A516" s="818" t="str">
        <f>IF(B516&lt;&gt;"",IF(AND(B516&gt;=_TM1,B516&lt;=_TM2,OR(TH!L522="1111",TH!M522="1111")),TH!D522,""),"")</f>
        <v/>
      </c>
      <c r="B516" s="36">
        <f t="shared" si="140"/>
        <v>9</v>
      </c>
      <c r="C516" s="190">
        <f t="shared" si="141"/>
        <v>42614</v>
      </c>
      <c r="D516" s="190"/>
      <c r="E516" s="779">
        <v>42614</v>
      </c>
      <c r="F516" s="191" t="s">
        <v>1088</v>
      </c>
      <c r="G516" s="824" t="s">
        <v>1697</v>
      </c>
      <c r="H516" s="192" t="s">
        <v>583</v>
      </c>
      <c r="I516" s="251"/>
      <c r="J516" s="251"/>
      <c r="K516" s="578">
        <f>17273+4006</f>
        <v>21279</v>
      </c>
      <c r="L516" s="39" t="s">
        <v>9</v>
      </c>
      <c r="M516" s="193" t="s">
        <v>47</v>
      </c>
      <c r="N516" s="52" t="str">
        <f>IF(AND('331-CT'!$E$7=TH!H522,OR(L516="331",M516="331")),"331",IF(AND(OR(L516="131",M516="131"),H516='131-CT'!$E$7),"131",""))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IF(OR(TH!L522=TH!$V$7,M516=TH!$V$7),"x","")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IF(AND(OR(LEFT(TH!L522,2)="15",LEFT(TH!M522,2)="15"),'152-CT'!$J$8=TH!F522),"x","")</f>
        <v/>
      </c>
      <c r="Y516" s="52" t="str">
        <f>IF(AND(OR(LEFT(TH!L522,2)="15",LEFT(TH!M522,2)="15"),TK!$E$7=TH!F522),"x","")</f>
        <v/>
      </c>
      <c r="Z516" s="52" t="str">
        <f>IF(AND(B516&lt;=NKC!$N$8,B516&gt;=NKC!$M$8),"x","")</f>
        <v>x</v>
      </c>
      <c r="AA516" s="817">
        <v>3</v>
      </c>
      <c r="AB516" s="570"/>
    </row>
    <row r="517" spans="1:28" ht="15.75" hidden="1" customHeight="1">
      <c r="A517" s="818" t="str">
        <f>IF(B517&lt;&gt;"",IF(AND(B517&gt;=_TM1,B517&lt;=_TM2,OR(TH!L473="1111",TH!M473="1111")),TH!D473,""),"")</f>
        <v/>
      </c>
      <c r="B517" s="36">
        <f t="shared" si="140"/>
        <v>9</v>
      </c>
      <c r="C517" s="190">
        <f t="shared" si="141"/>
        <v>42618</v>
      </c>
      <c r="D517" s="190"/>
      <c r="E517" s="190">
        <v>42618</v>
      </c>
      <c r="F517" s="191" t="s">
        <v>1707</v>
      </c>
      <c r="G517" s="824" t="s">
        <v>1713</v>
      </c>
      <c r="H517" s="192" t="s">
        <v>580</v>
      </c>
      <c r="I517" s="248"/>
      <c r="J517" s="248"/>
      <c r="K517" s="38">
        <f>170851+304109+343289</f>
        <v>818249</v>
      </c>
      <c r="L517" s="193" t="s">
        <v>252</v>
      </c>
      <c r="M517" s="579" t="s">
        <v>47</v>
      </c>
      <c r="N517" s="52" t="str">
        <f>IF(AND('331-CT'!$E$7=TH!H473,OR(L517="331",M517="331")),"331",IF(AND(OR(L517="131",M517="131"),H517='131-CT'!$E$7),"131",""))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641</v>
      </c>
      <c r="V517" s="52" t="str">
        <f>IF(OR(TH!L473=TH!$V$7,M517=TH!$V$7),"x","")</f>
        <v>x</v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IF(AND(OR(LEFT(TH!L473,2)="15",LEFT(TH!M473,2)="15"),'152-CT'!$J$8=TH!F473),"x","")</f>
        <v/>
      </c>
      <c r="Y517" s="52" t="str">
        <f>IF(AND(OR(LEFT(TH!L473,2)="15",LEFT(TH!M473,2)="15"),TK!$E$7=TH!F473),"x","")</f>
        <v/>
      </c>
      <c r="Z517" s="52" t="str">
        <f>IF(AND(B517&lt;=NKC!$N$8,B517&gt;=NKC!$M$8),"x","")</f>
        <v>x</v>
      </c>
      <c r="AA517" s="817">
        <v>3</v>
      </c>
      <c r="AB517" s="570"/>
    </row>
    <row r="518" spans="1:28" ht="15.75" hidden="1" customHeight="1">
      <c r="A518" s="818" t="str">
        <f>IF(B518&lt;&gt;"",IF(AND(B518&gt;=_TM1,B518&lt;=_TM2,OR(TH!L474="1111",TH!M474="1111")),TH!D474,""),"")</f>
        <v/>
      </c>
      <c r="B518" s="36">
        <f t="shared" si="140"/>
        <v>9</v>
      </c>
      <c r="C518" s="190">
        <f t="shared" si="141"/>
        <v>42618</v>
      </c>
      <c r="D518" s="190"/>
      <c r="E518" s="190">
        <v>42618</v>
      </c>
      <c r="F518" s="191" t="s">
        <v>1703</v>
      </c>
      <c r="G518" s="824" t="s">
        <v>1713</v>
      </c>
      <c r="H518" s="192" t="s">
        <v>580</v>
      </c>
      <c r="I518" s="248"/>
      <c r="J518" s="248"/>
      <c r="K518" s="38">
        <f>17085+30411+34329</f>
        <v>81825</v>
      </c>
      <c r="L518" s="39" t="s">
        <v>9</v>
      </c>
      <c r="M518" s="579" t="s">
        <v>47</v>
      </c>
      <c r="N518" s="52" t="str">
        <f>IF(AND('331-CT'!$E$7=TH!H474,OR(L518="331",M518="331")),"331",IF(AND(OR(L518="131",M518="131"),H518='131-CT'!$E$7),"131",""))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IF(OR(TH!L474=TH!$V$7,M518=TH!$V$7),"x","")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IF(AND(OR(LEFT(TH!L474,2)="15",LEFT(TH!M474,2)="15"),'152-CT'!$J$8=TH!F474),"x","")</f>
        <v/>
      </c>
      <c r="Y518" s="52" t="str">
        <f>IF(AND(OR(LEFT(TH!L474,2)="15",LEFT(TH!M474,2)="15"),TK!$E$7=TH!F474),"x","")</f>
        <v/>
      </c>
      <c r="Z518" s="52" t="str">
        <f>IF(AND(B518&lt;=NKC!$N$8,B518&gt;=NKC!$M$8),"x","")</f>
        <v>x</v>
      </c>
      <c r="AA518" s="817">
        <v>3</v>
      </c>
      <c r="AB518" s="570"/>
    </row>
    <row r="519" spans="1:28" ht="15.75" customHeight="1">
      <c r="A519" s="818" t="str">
        <f>IF(B519&lt;&gt;"",IF(AND(B519&gt;=_TM1,B519&lt;=_TM2,OR(TH!L515="1111",TH!M515="1111")),TH!D515,""),"")</f>
        <v/>
      </c>
      <c r="B519" s="36">
        <f t="shared" si="140"/>
        <v>9</v>
      </c>
      <c r="C519" s="190">
        <f t="shared" si="141"/>
        <v>42620</v>
      </c>
      <c r="D519" s="37"/>
      <c r="E519" s="735">
        <v>42620</v>
      </c>
      <c r="F519" s="188" t="s">
        <v>1793</v>
      </c>
      <c r="G519" s="828" t="s">
        <v>1791</v>
      </c>
      <c r="H519" s="192" t="s">
        <v>1792</v>
      </c>
      <c r="I519" s="248"/>
      <c r="J519" s="248"/>
      <c r="K519" s="578">
        <v>4544545</v>
      </c>
      <c r="L519" s="39" t="s">
        <v>83</v>
      </c>
      <c r="M519" s="39" t="s">
        <v>47</v>
      </c>
      <c r="N519" s="52" t="str">
        <f>IF(AND('331-CT'!$E$7=TH!H515,OR(L519="331",M519="331")),"331",IF(AND(OR(L519="131",M519="131"),H519='131-CT'!$E$7),"131",""))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IF(OR(TH!L515=TH!$V$7,M519=TH!$V$7),"x","")</f>
        <v>x</v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IF(AND(OR(LEFT(TH!L515,2)="15",LEFT(TH!M515,2)="15"),'152-CT'!$J$8=TH!F515),"x","")</f>
        <v/>
      </c>
      <c r="Y519" s="52" t="str">
        <f>IF(AND(OR(LEFT(TH!L515,2)="15",LEFT(TH!M515,2)="15"),TK!$E$7=TH!F515),"x","")</f>
        <v/>
      </c>
      <c r="Z519" s="52" t="str">
        <f>IF(AND(B519&lt;=NKC!$N$8,B519&gt;=NKC!$M$8),"x","")</f>
        <v>x</v>
      </c>
      <c r="AA519" s="817">
        <v>3</v>
      </c>
    </row>
    <row r="520" spans="1:28" ht="15.75" hidden="1" customHeight="1">
      <c r="A520" s="818" t="str">
        <f>IF(B520&lt;&gt;"",IF(AND(B520&gt;=_TM1,B520&lt;=_TM2,OR(TH!L516="1111",TH!M516="1111")),TH!D516,""),"")</f>
        <v/>
      </c>
      <c r="B520" s="36">
        <f t="shared" si="140"/>
        <v>9</v>
      </c>
      <c r="C520" s="190">
        <f t="shared" si="141"/>
        <v>42620</v>
      </c>
      <c r="D520" s="37"/>
      <c r="E520" s="735">
        <v>42620</v>
      </c>
      <c r="F520" s="188" t="s">
        <v>1794</v>
      </c>
      <c r="G520" s="828" t="s">
        <v>1791</v>
      </c>
      <c r="H520" s="192" t="s">
        <v>1792</v>
      </c>
      <c r="I520" s="248"/>
      <c r="J520" s="248"/>
      <c r="K520" s="578">
        <v>454455</v>
      </c>
      <c r="L520" s="193" t="s">
        <v>9</v>
      </c>
      <c r="M520" s="39" t="s">
        <v>47</v>
      </c>
      <c r="N520" s="52" t="str">
        <f>IF(AND('331-CT'!$E$7=TH!H516,OR(L520="331",M520="331")),"331",IF(AND(OR(L520="131",M520="131"),H520='131-CT'!$E$7),"131",""))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IF(OR(TH!L516=TH!$V$7,M520=TH!$V$7),"x","")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IF(AND(OR(LEFT(TH!L516,2)="15",LEFT(TH!M516,2)="15"),'152-CT'!$J$8=TH!F516),"x","")</f>
        <v/>
      </c>
      <c r="Y520" s="52" t="str">
        <f>IF(AND(OR(LEFT(TH!L516,2)="15",LEFT(TH!M516,2)="15"),TK!$E$7=TH!F516),"x","")</f>
        <v/>
      </c>
      <c r="Z520" s="52" t="str">
        <f>IF(AND(B520&lt;=NKC!$N$8,B520&gt;=NKC!$M$8),"x","")</f>
        <v>x</v>
      </c>
      <c r="AA520" s="817">
        <v>3</v>
      </c>
    </row>
    <row r="521" spans="1:28" ht="15.75" customHeight="1">
      <c r="A521" s="818" t="str">
        <f>IF(B521&lt;&gt;"",IF(AND(B521&gt;=_TM1,B521&lt;=_TM2,OR(TH!L513="1111",TH!M513="1111")),TH!D513,""),"")</f>
        <v/>
      </c>
      <c r="B521" s="36">
        <f t="shared" si="140"/>
        <v>9</v>
      </c>
      <c r="C521" s="190">
        <f t="shared" si="141"/>
        <v>42641</v>
      </c>
      <c r="D521" s="37"/>
      <c r="E521" s="735">
        <v>42641</v>
      </c>
      <c r="F521" s="188" t="s">
        <v>412</v>
      </c>
      <c r="G521" s="828" t="s">
        <v>1790</v>
      </c>
      <c r="H521" s="192" t="s">
        <v>410</v>
      </c>
      <c r="I521" s="248"/>
      <c r="J521" s="248"/>
      <c r="K521" s="578">
        <v>1363648</v>
      </c>
      <c r="L521" s="39" t="s">
        <v>83</v>
      </c>
      <c r="M521" s="39" t="s">
        <v>47</v>
      </c>
      <c r="N521" s="52" t="str">
        <f>IF(AND('331-CT'!$E$7=TH!H513,OR(L521="331",M521="331")),"331",IF(AND(OR(L521="131",M521="131"),H521='131-CT'!$E$7),"131",""))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IF(OR(TH!L513=TH!$V$7,M521=TH!$V$7),"x","")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IF(AND(OR(LEFT(TH!L513,2)="15",LEFT(TH!M513,2)="15"),'152-CT'!$J$8=TH!F513),"x","")</f>
        <v/>
      </c>
      <c r="Y521" s="52" t="str">
        <f>IF(AND(OR(LEFT(TH!L513,2)="15",LEFT(TH!M513,2)="15"),TK!$E$7=TH!F513),"x","")</f>
        <v/>
      </c>
      <c r="Z521" s="52" t="str">
        <f>IF(AND(B521&lt;=NKC!$N$8,B521&gt;=NKC!$M$8),"x","")</f>
        <v>x</v>
      </c>
      <c r="AA521" s="817">
        <v>3</v>
      </c>
    </row>
    <row r="522" spans="1:28" ht="15.75" hidden="1" customHeight="1">
      <c r="A522" s="818" t="str">
        <f>IF(B522&lt;&gt;"",IF(AND(B522&gt;=_TM1,B522&lt;=_TM2,OR(TH!L514="1111",TH!M514="1111")),TH!D514,""),"")</f>
        <v/>
      </c>
      <c r="B522" s="36">
        <f t="shared" si="140"/>
        <v>9</v>
      </c>
      <c r="C522" s="190">
        <f t="shared" si="141"/>
        <v>42641</v>
      </c>
      <c r="D522" s="37"/>
      <c r="E522" s="735">
        <v>42641</v>
      </c>
      <c r="F522" s="188" t="s">
        <v>413</v>
      </c>
      <c r="G522" s="828" t="s">
        <v>1790</v>
      </c>
      <c r="H522" s="192" t="s">
        <v>410</v>
      </c>
      <c r="I522" s="248"/>
      <c r="J522" s="248"/>
      <c r="K522" s="578">
        <v>136365</v>
      </c>
      <c r="L522" s="193" t="s">
        <v>9</v>
      </c>
      <c r="M522" s="39" t="s">
        <v>47</v>
      </c>
      <c r="N522" s="52" t="str">
        <f>IF(AND('331-CT'!$E$7=TH!H514,OR(L522="331",M522="331")),"331",IF(AND(OR(L522="131",M522="131"),H522='131-CT'!$E$7),"131",""))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IF(OR(TH!L514=TH!$V$7,M522=TH!$V$7),"x","")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IF(AND(OR(LEFT(TH!L514,2)="15",LEFT(TH!M514,2)="15"),'152-CT'!$J$8=TH!F514),"x","")</f>
        <v/>
      </c>
      <c r="Y522" s="52" t="str">
        <f>IF(AND(OR(LEFT(TH!L514,2)="15",LEFT(TH!M514,2)="15"),TK!$E$7=TH!F514),"x","")</f>
        <v/>
      </c>
      <c r="Z522" s="52" t="str">
        <f>IF(AND(B522&lt;=NKC!$N$8,B522&gt;=NKC!$M$8),"x","")</f>
        <v>x</v>
      </c>
      <c r="AA522" s="817">
        <v>3</v>
      </c>
    </row>
    <row r="523" spans="1:28" ht="15.75" hidden="1" customHeight="1">
      <c r="A523" s="818" t="str">
        <f>IF(B523&lt;&gt;"",IF(AND(B523&gt;=_TM1,B523&lt;=_TM2,OR(TH!L523="1111",TH!M523="1111")),TH!D523,""),"")</f>
        <v/>
      </c>
      <c r="B523" s="36">
        <f t="shared" si="140"/>
        <v>1</v>
      </c>
      <c r="C523" s="190">
        <f t="shared" si="141"/>
        <v>42371</v>
      </c>
      <c r="D523" s="37" t="s">
        <v>1617</v>
      </c>
      <c r="E523" s="37">
        <v>42371</v>
      </c>
      <c r="F523" s="191" t="s">
        <v>957</v>
      </c>
      <c r="G523" s="828" t="s">
        <v>956</v>
      </c>
      <c r="H523" s="192" t="s">
        <v>432</v>
      </c>
      <c r="I523" s="248">
        <v>1000</v>
      </c>
      <c r="J523" s="248">
        <v>8265</v>
      </c>
      <c r="K523" s="578">
        <f>ROUND(I523*J523,0)</f>
        <v>8265000</v>
      </c>
      <c r="L523" s="579" t="s">
        <v>844</v>
      </c>
      <c r="M523" s="57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17">
        <v>1</v>
      </c>
      <c r="AB523" s="570" t="str">
        <f>IF(VLOOKUP(F523,NXT!$C$12:$C$795,1,0)=F523,"","x")</f>
        <v/>
      </c>
    </row>
    <row r="524" spans="1:28" ht="15.75" hidden="1" customHeight="1">
      <c r="A524" s="818" t="str">
        <f>IF(B524&lt;&gt;"",IF(AND(B524&gt;=_TM1,B524&lt;=_TM2,OR(TH!L524="1111",TH!M524="1111")),TH!D524,""),"")</f>
        <v/>
      </c>
      <c r="B524" s="36">
        <f t="shared" si="140"/>
        <v>1</v>
      </c>
      <c r="C524" s="190">
        <f t="shared" si="141"/>
        <v>42371</v>
      </c>
      <c r="D524" s="37" t="s">
        <v>1617</v>
      </c>
      <c r="E524" s="37">
        <v>42371</v>
      </c>
      <c r="F524" s="191" t="s">
        <v>1165</v>
      </c>
      <c r="G524" s="828" t="s">
        <v>956</v>
      </c>
      <c r="H524" s="192" t="s">
        <v>432</v>
      </c>
      <c r="I524" s="248">
        <v>200</v>
      </c>
      <c r="J524" s="248">
        <v>30875</v>
      </c>
      <c r="K524" s="578">
        <f>ROUND(I524*J524,0)</f>
        <v>6175000</v>
      </c>
      <c r="L524" s="579" t="s">
        <v>844</v>
      </c>
      <c r="M524" s="57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17">
        <v>1</v>
      </c>
      <c r="AB524" s="570" t="str">
        <f>IF(VLOOKUP(F524,NXT!$C$12:$C$795,1,0)=F524,"","x")</f>
        <v/>
      </c>
    </row>
    <row r="525" spans="1:28" ht="15.75" hidden="1" customHeight="1">
      <c r="A525" s="818" t="str">
        <f>IF(B525&lt;&gt;"",IF(AND(B525&gt;=_TM1,B525&lt;=_TM2,OR(TH!L525="1111",TH!M525="1111")),TH!D525,""),"")</f>
        <v/>
      </c>
      <c r="B525" s="36">
        <f t="shared" si="140"/>
        <v>1</v>
      </c>
      <c r="C525" s="190">
        <f t="shared" si="141"/>
        <v>42371</v>
      </c>
      <c r="D525" s="37" t="s">
        <v>1617</v>
      </c>
      <c r="E525" s="37">
        <v>42371</v>
      </c>
      <c r="F525" s="191" t="s">
        <v>1166</v>
      </c>
      <c r="G525" s="828" t="s">
        <v>956</v>
      </c>
      <c r="H525" s="192" t="s">
        <v>432</v>
      </c>
      <c r="I525" s="248">
        <v>200</v>
      </c>
      <c r="J525" s="248">
        <v>31155</v>
      </c>
      <c r="K525" s="578">
        <f>ROUND(I525*J525,0)</f>
        <v>6231000</v>
      </c>
      <c r="L525" s="579" t="s">
        <v>844</v>
      </c>
      <c r="M525" s="57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17">
        <v>1</v>
      </c>
      <c r="AB525" s="570" t="str">
        <f>IF(VLOOKUP(F525,NXT!$C$12:$C$795,1,0)=F525,"","x")</f>
        <v/>
      </c>
    </row>
    <row r="526" spans="1:28" ht="15.75" hidden="1" customHeight="1">
      <c r="A526" s="818" t="str">
        <f>IF(B526&lt;&gt;"",IF(AND(B526&gt;=_TM1,B526&lt;=_TM2,OR(TH!L526="1111",TH!M526="1111")),TH!D526,""),"")</f>
        <v/>
      </c>
      <c r="B526" s="36">
        <f t="shared" si="140"/>
        <v>1</v>
      </c>
      <c r="C526" s="190">
        <f t="shared" si="141"/>
        <v>42371</v>
      </c>
      <c r="D526" s="37" t="s">
        <v>1617</v>
      </c>
      <c r="E526" s="37">
        <v>42371</v>
      </c>
      <c r="F526" s="287" t="s">
        <v>437</v>
      </c>
      <c r="G526" s="828" t="s">
        <v>956</v>
      </c>
      <c r="H526" s="192" t="s">
        <v>432</v>
      </c>
      <c r="I526" s="248">
        <v>2000</v>
      </c>
      <c r="J526" s="248">
        <v>15675</v>
      </c>
      <c r="K526" s="578">
        <f>ROUND(I526*J526,0)</f>
        <v>31350000</v>
      </c>
      <c r="L526" s="579" t="s">
        <v>844</v>
      </c>
      <c r="M526" s="57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17">
        <v>1</v>
      </c>
      <c r="AB526" s="570" t="str">
        <f>IF(VLOOKUP(F526,NXT!$C$12:$C$795,1,0)=F526,"","x")</f>
        <v/>
      </c>
    </row>
    <row r="527" spans="1:28" ht="15.75" hidden="1" customHeight="1">
      <c r="A527" s="818" t="str">
        <f>IF(B527&lt;&gt;"",IF(AND(B527&gt;=_TM1,B527&lt;=_TM2,OR(TH!L527="1111",TH!M527="1111")),TH!D527,""),"")</f>
        <v/>
      </c>
      <c r="B527" s="36">
        <f t="shared" si="140"/>
        <v>1</v>
      </c>
      <c r="C527" s="190">
        <f t="shared" si="141"/>
        <v>42371</v>
      </c>
      <c r="D527" s="37" t="s">
        <v>1617</v>
      </c>
      <c r="E527" s="37">
        <v>42371</v>
      </c>
      <c r="F527" s="191" t="s">
        <v>926</v>
      </c>
      <c r="G527" s="828" t="s">
        <v>956</v>
      </c>
      <c r="H527" s="192" t="s">
        <v>432</v>
      </c>
      <c r="I527" s="248">
        <v>50</v>
      </c>
      <c r="J527" s="248">
        <v>21518</v>
      </c>
      <c r="K527" s="578">
        <f>ROUND(I527*J527,0)</f>
        <v>1075900</v>
      </c>
      <c r="L527" s="579" t="s">
        <v>844</v>
      </c>
      <c r="M527" s="57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17">
        <v>1</v>
      </c>
      <c r="AB527" s="570" t="str">
        <f>IF(VLOOKUP(F527,NXT!$C$12:$C$795,1,0)=F527,"","x")</f>
        <v/>
      </c>
    </row>
    <row r="528" spans="1:28" ht="15.75" hidden="1" customHeight="1">
      <c r="A528" s="818" t="str">
        <f>IF(B528&lt;&gt;"",IF(AND(B528&gt;=_TM1,B528&lt;=_TM2,OR(TH!L528="1111",TH!M528="1111")),TH!D528,""),"")</f>
        <v/>
      </c>
      <c r="B528" s="36">
        <f t="shared" si="140"/>
        <v>1</v>
      </c>
      <c r="C528" s="190">
        <f t="shared" si="141"/>
        <v>42371</v>
      </c>
      <c r="D528" s="37" t="s">
        <v>1617</v>
      </c>
      <c r="E528" s="37">
        <v>42371</v>
      </c>
      <c r="F528" s="191" t="s">
        <v>448</v>
      </c>
      <c r="G528" s="828" t="s">
        <v>956</v>
      </c>
      <c r="H528" s="192" t="s">
        <v>432</v>
      </c>
      <c r="I528" s="248"/>
      <c r="J528" s="248"/>
      <c r="K528" s="578">
        <v>5309690</v>
      </c>
      <c r="L528" s="579" t="s">
        <v>9</v>
      </c>
      <c r="M528" s="57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17">
        <v>1</v>
      </c>
    </row>
    <row r="529" spans="1:28" ht="15.75" hidden="1" customHeight="1">
      <c r="A529" s="818" t="str">
        <f>IF(B529&lt;&gt;"",IF(AND(B529&gt;=_TM1,B529&lt;=_TM2,OR(TH!L529="1111",TH!M529="1111")),TH!D529,""),"")</f>
        <v/>
      </c>
      <c r="B529" s="36">
        <f t="shared" si="140"/>
        <v>1</v>
      </c>
      <c r="C529" s="190">
        <f t="shared" si="141"/>
        <v>42374</v>
      </c>
      <c r="D529" s="37" t="s">
        <v>1618</v>
      </c>
      <c r="E529" s="37">
        <v>42374</v>
      </c>
      <c r="F529" s="191" t="s">
        <v>905</v>
      </c>
      <c r="G529" s="828" t="s">
        <v>904</v>
      </c>
      <c r="H529" s="192" t="s">
        <v>415</v>
      </c>
      <c r="I529" s="248">
        <v>300</v>
      </c>
      <c r="J529" s="248">
        <v>20500</v>
      </c>
      <c r="K529" s="578">
        <f>ROUND(I529*J529,0)</f>
        <v>6150000</v>
      </c>
      <c r="L529" s="579" t="s">
        <v>844</v>
      </c>
      <c r="M529" s="57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17">
        <v>1</v>
      </c>
      <c r="AB529" s="570" t="str">
        <f>IF(VLOOKUP(F529,NXT!$C$12:$C$795,1,0)=F529,"","x")</f>
        <v/>
      </c>
    </row>
    <row r="530" spans="1:28" ht="15.75" hidden="1" customHeight="1">
      <c r="A530" s="818" t="str">
        <f>IF(B530&lt;&gt;"",IF(AND(B530&gt;=_TM1,B530&lt;=_TM2,OR(TH!L530="1111",TH!M530="1111")),TH!D530,""),"")</f>
        <v/>
      </c>
      <c r="B530" s="36">
        <f t="shared" si="140"/>
        <v>1</v>
      </c>
      <c r="C530" s="190">
        <f t="shared" si="141"/>
        <v>42374</v>
      </c>
      <c r="D530" s="37" t="s">
        <v>1618</v>
      </c>
      <c r="E530" s="37">
        <v>42374</v>
      </c>
      <c r="F530" s="191" t="s">
        <v>725</v>
      </c>
      <c r="G530" s="828" t="s">
        <v>904</v>
      </c>
      <c r="H530" s="192" t="s">
        <v>415</v>
      </c>
      <c r="I530" s="248"/>
      <c r="J530" s="248"/>
      <c r="K530" s="578">
        <v>615000</v>
      </c>
      <c r="L530" s="579" t="s">
        <v>9</v>
      </c>
      <c r="M530" s="57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17">
        <v>1</v>
      </c>
    </row>
    <row r="531" spans="1:28" ht="15.75" hidden="1" customHeight="1">
      <c r="A531" s="818" t="str">
        <f>IF(B531&lt;&gt;"",IF(AND(B531&gt;=_TM1,B531&lt;=_TM2,OR(TH!L531="1111",TH!M531="1111")),TH!D531,""),"")</f>
        <v/>
      </c>
      <c r="B531" s="36">
        <f t="shared" si="140"/>
        <v>1</v>
      </c>
      <c r="C531" s="190">
        <f t="shared" si="141"/>
        <v>42376</v>
      </c>
      <c r="D531" s="37" t="s">
        <v>1619</v>
      </c>
      <c r="E531" s="37">
        <v>42376</v>
      </c>
      <c r="F531" s="191" t="s">
        <v>907</v>
      </c>
      <c r="G531" s="828" t="s">
        <v>906</v>
      </c>
      <c r="H531" s="192" t="s">
        <v>415</v>
      </c>
      <c r="I531" s="248">
        <v>500</v>
      </c>
      <c r="J531" s="248">
        <v>9635</v>
      </c>
      <c r="K531" s="578">
        <f>ROUND(I531*J531,0)</f>
        <v>4817500</v>
      </c>
      <c r="L531" s="579" t="s">
        <v>844</v>
      </c>
      <c r="M531" s="57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17">
        <v>1</v>
      </c>
      <c r="AB531" s="570" t="str">
        <f>IF(VLOOKUP(F531,NXT!$C$12:$C$795,1,0)=F531,"","x")</f>
        <v/>
      </c>
    </row>
    <row r="532" spans="1:28" ht="15.75" hidden="1" customHeight="1">
      <c r="A532" s="818" t="str">
        <f>IF(B532&lt;&gt;"",IF(AND(B532&gt;=_TM1,B532&lt;=_TM2,OR(TH!L532="1111",TH!M532="1111")),TH!D532,""),"")</f>
        <v/>
      </c>
      <c r="B532" s="36">
        <f t="shared" si="140"/>
        <v>1</v>
      </c>
      <c r="C532" s="190">
        <f t="shared" si="141"/>
        <v>42376</v>
      </c>
      <c r="D532" s="37" t="s">
        <v>1619</v>
      </c>
      <c r="E532" s="37">
        <v>42376</v>
      </c>
      <c r="F532" s="191" t="s">
        <v>908</v>
      </c>
      <c r="G532" s="828" t="s">
        <v>906</v>
      </c>
      <c r="H532" s="192" t="s">
        <v>415</v>
      </c>
      <c r="I532" s="248">
        <v>1000</v>
      </c>
      <c r="J532" s="248">
        <v>6470</v>
      </c>
      <c r="K532" s="578">
        <f>ROUND(I532*J532,0)</f>
        <v>6470000</v>
      </c>
      <c r="L532" s="579" t="s">
        <v>844</v>
      </c>
      <c r="M532" s="57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17">
        <v>1</v>
      </c>
      <c r="AB532" s="570" t="str">
        <f>IF(VLOOKUP(F532,NXT!$C$12:$C$795,1,0)=F532,"","x")</f>
        <v/>
      </c>
    </row>
    <row r="533" spans="1:28" ht="15.75" hidden="1" customHeight="1">
      <c r="A533" s="818" t="str">
        <f>IF(B533&lt;&gt;"",IF(AND(B533&gt;=_TM1,B533&lt;=_TM2,OR(TH!L533="1111",TH!M533="1111")),TH!D533,""),"")</f>
        <v/>
      </c>
      <c r="B533" s="36">
        <f t="shared" si="140"/>
        <v>1</v>
      </c>
      <c r="C533" s="190">
        <f t="shared" si="141"/>
        <v>42376</v>
      </c>
      <c r="D533" s="37" t="s">
        <v>1619</v>
      </c>
      <c r="E533" s="37">
        <v>42376</v>
      </c>
      <c r="F533" s="191" t="s">
        <v>624</v>
      </c>
      <c r="G533" s="828" t="s">
        <v>906</v>
      </c>
      <c r="H533" s="192" t="s">
        <v>415</v>
      </c>
      <c r="I533" s="248">
        <v>1000</v>
      </c>
      <c r="J533" s="248">
        <v>5942</v>
      </c>
      <c r="K533" s="578">
        <f>ROUND(I533*J533,0)</f>
        <v>5942000</v>
      </c>
      <c r="L533" s="579" t="s">
        <v>844</v>
      </c>
      <c r="M533" s="57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17">
        <v>1</v>
      </c>
      <c r="AB533" s="570" t="str">
        <f>IF(VLOOKUP(F533,NXT!$C$12:$C$795,1,0)=F533,"","x")</f>
        <v/>
      </c>
    </row>
    <row r="534" spans="1:28" ht="15.75" hidden="1" customHeight="1">
      <c r="A534" s="818" t="str">
        <f>IF(B534&lt;&gt;"",IF(AND(B534&gt;=_TM1,B534&lt;=_TM2,OR(TH!L534="1111",TH!M534="1111")),TH!D534,""),"")</f>
        <v/>
      </c>
      <c r="B534" s="36">
        <f t="shared" si="140"/>
        <v>1</v>
      </c>
      <c r="C534" s="190">
        <f t="shared" si="141"/>
        <v>42376</v>
      </c>
      <c r="D534" s="37" t="s">
        <v>1619</v>
      </c>
      <c r="E534" s="37">
        <v>42376</v>
      </c>
      <c r="F534" s="191" t="s">
        <v>909</v>
      </c>
      <c r="G534" s="828" t="s">
        <v>906</v>
      </c>
      <c r="H534" s="192" t="s">
        <v>415</v>
      </c>
      <c r="I534" s="248">
        <v>200</v>
      </c>
      <c r="J534" s="248">
        <v>10013</v>
      </c>
      <c r="K534" s="578">
        <f>ROUND(I534*J534,0)</f>
        <v>2002600</v>
      </c>
      <c r="L534" s="579" t="s">
        <v>844</v>
      </c>
      <c r="M534" s="57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17">
        <v>1</v>
      </c>
      <c r="AB534" s="570" t="str">
        <f>IF(VLOOKUP(F534,NXT!$C$12:$C$795,1,0)=F534,"","x")</f>
        <v/>
      </c>
    </row>
    <row r="535" spans="1:28" ht="15.75" hidden="1" customHeight="1">
      <c r="A535" s="818" t="str">
        <f>IF(B535&lt;&gt;"",IF(AND(B535&gt;=_TM1,B535&lt;=_TM2,OR(TH!L535="1111",TH!M535="1111")),TH!D535,""),"")</f>
        <v/>
      </c>
      <c r="B535" s="36">
        <f t="shared" si="140"/>
        <v>1</v>
      </c>
      <c r="C535" s="190">
        <f t="shared" si="141"/>
        <v>42376</v>
      </c>
      <c r="D535" s="37" t="s">
        <v>1619</v>
      </c>
      <c r="E535" s="37">
        <v>42376</v>
      </c>
      <c r="F535" s="191" t="s">
        <v>448</v>
      </c>
      <c r="G535" s="828" t="s">
        <v>906</v>
      </c>
      <c r="H535" s="192" t="s">
        <v>415</v>
      </c>
      <c r="I535" s="248"/>
      <c r="J535" s="248"/>
      <c r="K535" s="578">
        <v>1923210</v>
      </c>
      <c r="L535" s="579" t="s">
        <v>9</v>
      </c>
      <c r="M535" s="57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17">
        <v>1</v>
      </c>
    </row>
    <row r="536" spans="1:28" ht="15.75" hidden="1" customHeight="1">
      <c r="A536" s="818" t="str">
        <f>IF(B536&lt;&gt;"",IF(AND(B536&gt;=_TM1,B536&lt;=_TM2,OR(TH!L536="1111",TH!M536="1111")),TH!D536,""),"")</f>
        <v/>
      </c>
      <c r="B536" s="36">
        <f t="shared" si="140"/>
        <v>1</v>
      </c>
      <c r="C536" s="190">
        <f t="shared" si="141"/>
        <v>42377</v>
      </c>
      <c r="D536" s="37" t="s">
        <v>1620</v>
      </c>
      <c r="E536" s="735">
        <v>42377</v>
      </c>
      <c r="F536" s="191" t="s">
        <v>913</v>
      </c>
      <c r="G536" s="828" t="s">
        <v>912</v>
      </c>
      <c r="H536" s="192" t="s">
        <v>415</v>
      </c>
      <c r="I536" s="248">
        <v>200</v>
      </c>
      <c r="J536" s="248">
        <v>34590</v>
      </c>
      <c r="K536" s="578">
        <f>ROUND(I536*J536,0)</f>
        <v>6918000</v>
      </c>
      <c r="L536" s="579" t="s">
        <v>844</v>
      </c>
      <c r="M536" s="57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17">
        <v>1</v>
      </c>
      <c r="AB536" s="570" t="str">
        <f>IF(VLOOKUP(F536,NXT!$C$12:$C$795,1,0)=F536,"","x")</f>
        <v/>
      </c>
    </row>
    <row r="537" spans="1:28" ht="15.75" hidden="1" customHeight="1">
      <c r="A537" s="818" t="str">
        <f>IF(B537&lt;&gt;"",IF(AND(B537&gt;=_TM1,B537&lt;=_TM2,OR(TH!L537="1111",TH!M537="1111")),TH!D537,""),"")</f>
        <v/>
      </c>
      <c r="B537" s="36">
        <f t="shared" si="140"/>
        <v>1</v>
      </c>
      <c r="C537" s="190">
        <f t="shared" si="141"/>
        <v>42377</v>
      </c>
      <c r="D537" s="37" t="s">
        <v>1620</v>
      </c>
      <c r="E537" s="735">
        <v>42377</v>
      </c>
      <c r="F537" s="191" t="s">
        <v>725</v>
      </c>
      <c r="G537" s="828" t="s">
        <v>912</v>
      </c>
      <c r="H537" s="192" t="s">
        <v>415</v>
      </c>
      <c r="I537" s="248"/>
      <c r="J537" s="248"/>
      <c r="K537" s="578">
        <v>691800</v>
      </c>
      <c r="L537" s="579" t="s">
        <v>9</v>
      </c>
      <c r="M537" s="57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17">
        <v>1</v>
      </c>
    </row>
    <row r="538" spans="1:28" ht="15.75" hidden="1" customHeight="1">
      <c r="A538" s="818" t="str">
        <f>IF(B538&lt;&gt;"",IF(AND(B538&gt;=_TM1,B538&lt;=_TM2,OR(TH!L538="1111",TH!M538="1111")),TH!D538,""),"")</f>
        <v/>
      </c>
      <c r="B538" s="36">
        <f t="shared" si="140"/>
        <v>1</v>
      </c>
      <c r="C538" s="190">
        <f t="shared" si="141"/>
        <v>42378</v>
      </c>
      <c r="D538" s="37" t="s">
        <v>1621</v>
      </c>
      <c r="E538" s="735">
        <v>42378</v>
      </c>
      <c r="F538" s="191" t="s">
        <v>642</v>
      </c>
      <c r="G538" s="828" t="s">
        <v>914</v>
      </c>
      <c r="H538" s="192" t="s">
        <v>415</v>
      </c>
      <c r="I538" s="248">
        <v>2600</v>
      </c>
      <c r="J538" s="248">
        <v>6552</v>
      </c>
      <c r="K538" s="578">
        <f>ROUND(I538*J538,0)</f>
        <v>17035200</v>
      </c>
      <c r="L538" s="579" t="s">
        <v>844</v>
      </c>
      <c r="M538" s="57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17">
        <v>1</v>
      </c>
      <c r="AB538" s="570" t="str">
        <f>IF(VLOOKUP(F538,NXT!$C$12:$C$795,1,0)=F538,"","x")</f>
        <v/>
      </c>
    </row>
    <row r="539" spans="1:28" ht="15.75" hidden="1" customHeight="1">
      <c r="A539" s="818" t="str">
        <f>IF(B539&lt;&gt;"",IF(AND(B539&gt;=_TM1,B539&lt;=_TM2,OR(TH!L539="1111",TH!M539="1111")),TH!D539,""),"")</f>
        <v/>
      </c>
      <c r="B539" s="36">
        <f t="shared" si="140"/>
        <v>1</v>
      </c>
      <c r="C539" s="190">
        <f t="shared" si="141"/>
        <v>42378</v>
      </c>
      <c r="D539" s="37" t="s">
        <v>1621</v>
      </c>
      <c r="E539" s="735">
        <v>42378</v>
      </c>
      <c r="F539" s="191" t="s">
        <v>448</v>
      </c>
      <c r="G539" s="828" t="s">
        <v>914</v>
      </c>
      <c r="H539" s="192" t="s">
        <v>415</v>
      </c>
      <c r="I539" s="248"/>
      <c r="J539" s="248"/>
      <c r="K539" s="578">
        <v>1703520</v>
      </c>
      <c r="L539" s="579" t="s">
        <v>9</v>
      </c>
      <c r="M539" s="57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17">
        <v>1</v>
      </c>
    </row>
    <row r="540" spans="1:28" ht="15.75" hidden="1" customHeight="1">
      <c r="A540" s="818" t="str">
        <f>IF(B540&lt;&gt;"",IF(AND(B540&gt;=_TM1,B540&lt;=_TM2,OR(TH!L540="1111",TH!M540="1111")),TH!D540,""),"")</f>
        <v/>
      </c>
      <c r="B540" s="36">
        <f t="shared" si="140"/>
        <v>1</v>
      </c>
      <c r="C540" s="190">
        <f t="shared" si="141"/>
        <v>42381</v>
      </c>
      <c r="D540" s="37" t="s">
        <v>1622</v>
      </c>
      <c r="E540" s="37">
        <v>42381</v>
      </c>
      <c r="F540" s="191" t="s">
        <v>903</v>
      </c>
      <c r="G540" s="828" t="s">
        <v>902</v>
      </c>
      <c r="H540" s="192" t="s">
        <v>415</v>
      </c>
      <c r="I540" s="248">
        <v>200</v>
      </c>
      <c r="J540" s="248">
        <v>17397</v>
      </c>
      <c r="K540" s="578">
        <f>ROUND(I540*J540,0)</f>
        <v>3479400</v>
      </c>
      <c r="L540" s="579" t="s">
        <v>844</v>
      </c>
      <c r="M540" s="57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17">
        <v>1</v>
      </c>
      <c r="AB540" s="570" t="str">
        <f>IF(VLOOKUP(F540,NXT!$C$12:$C$795,1,0)=F540,"","x")</f>
        <v/>
      </c>
    </row>
    <row r="541" spans="1:28" ht="15.75" hidden="1" customHeight="1">
      <c r="A541" s="818" t="str">
        <f>IF(B541&lt;&gt;"",IF(AND(B541&gt;=_TM1,B541&lt;=_TM2,OR(TH!L541="1111",TH!M541="1111")),TH!D541,""),"")</f>
        <v/>
      </c>
      <c r="B541" s="36">
        <f t="shared" si="140"/>
        <v>1</v>
      </c>
      <c r="C541" s="190">
        <f t="shared" si="141"/>
        <v>42381</v>
      </c>
      <c r="D541" s="37" t="s">
        <v>1622</v>
      </c>
      <c r="E541" s="37">
        <v>42381</v>
      </c>
      <c r="F541" s="191" t="s">
        <v>725</v>
      </c>
      <c r="G541" s="828" t="s">
        <v>902</v>
      </c>
      <c r="H541" s="192" t="s">
        <v>415</v>
      </c>
      <c r="I541" s="248"/>
      <c r="J541" s="248"/>
      <c r="K541" s="578">
        <v>347940</v>
      </c>
      <c r="L541" s="579" t="s">
        <v>9</v>
      </c>
      <c r="M541" s="57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17">
        <v>1</v>
      </c>
    </row>
    <row r="542" spans="1:28" ht="15.75" hidden="1" customHeight="1">
      <c r="A542" s="818" t="str">
        <f>IF(B542&lt;&gt;"",IF(AND(B542&gt;=_TM1,B542&lt;=_TM2,OR(TH!L542="1111",TH!M542="1111")),TH!D542,""),"")</f>
        <v/>
      </c>
      <c r="B542" s="36">
        <f t="shared" si="140"/>
        <v>1</v>
      </c>
      <c r="C542" s="190">
        <f t="shared" si="141"/>
        <v>42385</v>
      </c>
      <c r="D542" s="37" t="s">
        <v>1623</v>
      </c>
      <c r="E542" s="190">
        <v>42385</v>
      </c>
      <c r="F542" s="191" t="s">
        <v>911</v>
      </c>
      <c r="G542" s="820" t="s">
        <v>910</v>
      </c>
      <c r="H542" s="192" t="s">
        <v>415</v>
      </c>
      <c r="I542" s="248">
        <v>450</v>
      </c>
      <c r="J542" s="248">
        <v>18113</v>
      </c>
      <c r="K542" s="578">
        <f>ROUND(I542*J542,0)</f>
        <v>8150850</v>
      </c>
      <c r="L542" s="579" t="s">
        <v>844</v>
      </c>
      <c r="M542" s="57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17">
        <v>1</v>
      </c>
      <c r="AB542" s="570" t="str">
        <f>IF(VLOOKUP(F542,NXT!$C$12:$C$795,1,0)=F542,"","x")</f>
        <v/>
      </c>
    </row>
    <row r="543" spans="1:28" ht="15.75" hidden="1" customHeight="1">
      <c r="A543" s="818" t="str">
        <f>IF(B543&lt;&gt;"",IF(AND(B543&gt;=_TM1,B543&lt;=_TM2,OR(TH!L543="1111",TH!M543="1111")),TH!D543,""),"")</f>
        <v/>
      </c>
      <c r="B543" s="36">
        <f t="shared" si="140"/>
        <v>1</v>
      </c>
      <c r="C543" s="190">
        <f t="shared" si="141"/>
        <v>42385</v>
      </c>
      <c r="D543" s="37" t="s">
        <v>1623</v>
      </c>
      <c r="E543" s="190">
        <v>42385</v>
      </c>
      <c r="F543" s="191" t="s">
        <v>614</v>
      </c>
      <c r="G543" s="820" t="s">
        <v>910</v>
      </c>
      <c r="H543" s="192" t="s">
        <v>415</v>
      </c>
      <c r="I543" s="248">
        <v>3000</v>
      </c>
      <c r="J543" s="248">
        <v>6209</v>
      </c>
      <c r="K543" s="578">
        <f>ROUND(I543*J543,0)</f>
        <v>18627000</v>
      </c>
      <c r="L543" s="579" t="s">
        <v>844</v>
      </c>
      <c r="M543" s="57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17">
        <v>1</v>
      </c>
      <c r="AB543" s="570" t="str">
        <f>IF(VLOOKUP(F543,NXT!$C$12:$C$795,1,0)=F543,"","x")</f>
        <v/>
      </c>
    </row>
    <row r="544" spans="1:28" ht="15.75" hidden="1" customHeight="1">
      <c r="A544" s="818" t="str">
        <f>IF(B544&lt;&gt;"",IF(AND(B544&gt;=_TM1,B544&lt;=_TM2,OR(TH!L544="1111",TH!M544="1111")),TH!D544,""),"")</f>
        <v/>
      </c>
      <c r="B544" s="36">
        <f t="shared" si="140"/>
        <v>1</v>
      </c>
      <c r="C544" s="190">
        <f t="shared" si="141"/>
        <v>42385</v>
      </c>
      <c r="D544" s="37" t="s">
        <v>1623</v>
      </c>
      <c r="E544" s="190">
        <v>42385</v>
      </c>
      <c r="F544" s="191" t="s">
        <v>643</v>
      </c>
      <c r="G544" s="820" t="s">
        <v>910</v>
      </c>
      <c r="H544" s="192" t="s">
        <v>415</v>
      </c>
      <c r="I544" s="248">
        <v>1005</v>
      </c>
      <c r="J544" s="248">
        <v>4251</v>
      </c>
      <c r="K544" s="578">
        <f>ROUND(I544*J544,0)</f>
        <v>4272255</v>
      </c>
      <c r="L544" s="579" t="s">
        <v>844</v>
      </c>
      <c r="M544" s="57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17">
        <v>1</v>
      </c>
      <c r="AB544" s="570" t="str">
        <f>IF(VLOOKUP(F544,NXT!$C$12:$C$795,1,0)=F544,"","x")</f>
        <v/>
      </c>
    </row>
    <row r="545" spans="1:28" ht="15.75" hidden="1" customHeight="1">
      <c r="A545" s="818" t="str">
        <f>IF(B545&lt;&gt;"",IF(AND(B545&gt;=_TM1,B545&lt;=_TM2,OR(TH!L545="1111",TH!M545="1111")),TH!D545,""),"")</f>
        <v/>
      </c>
      <c r="B545" s="36">
        <f t="shared" ref="B545:B608" si="142">IF(C545&lt;&gt;"",MONTH(C545),"")</f>
        <v>1</v>
      </c>
      <c r="C545" s="190">
        <f t="shared" ref="C545:C608" si="143">E545</f>
        <v>42385</v>
      </c>
      <c r="D545" s="37" t="s">
        <v>1623</v>
      </c>
      <c r="E545" s="190">
        <v>42385</v>
      </c>
      <c r="F545" s="191" t="s">
        <v>448</v>
      </c>
      <c r="G545" s="820" t="s">
        <v>910</v>
      </c>
      <c r="H545" s="192" t="s">
        <v>415</v>
      </c>
      <c r="I545" s="248"/>
      <c r="J545" s="248"/>
      <c r="K545" s="578">
        <v>3105011</v>
      </c>
      <c r="L545" s="579" t="s">
        <v>9</v>
      </c>
      <c r="M545" s="57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17">
        <v>1</v>
      </c>
    </row>
    <row r="546" spans="1:28" ht="15.75" hidden="1" customHeight="1">
      <c r="A546" s="818" t="str">
        <f>IF(B546&lt;&gt;"",IF(AND(B546&gt;=_TM1,B546&lt;=_TM2,OR(TH!L546="1111",TH!M546="1111")),TH!D546,""),"")</f>
        <v/>
      </c>
      <c r="B546" s="36">
        <f t="shared" si="142"/>
        <v>1</v>
      </c>
      <c r="C546" s="190">
        <f t="shared" si="143"/>
        <v>42388</v>
      </c>
      <c r="D546" s="37" t="s">
        <v>1624</v>
      </c>
      <c r="E546" s="735">
        <v>42388</v>
      </c>
      <c r="F546" s="191" t="s">
        <v>667</v>
      </c>
      <c r="G546" s="828" t="s">
        <v>915</v>
      </c>
      <c r="H546" s="192" t="s">
        <v>415</v>
      </c>
      <c r="I546" s="248">
        <v>600</v>
      </c>
      <c r="J546" s="248">
        <v>7663</v>
      </c>
      <c r="K546" s="578">
        <f>ROUND(I546*J546,0)</f>
        <v>4597800</v>
      </c>
      <c r="L546" s="579" t="s">
        <v>844</v>
      </c>
      <c r="M546" s="57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17">
        <v>1</v>
      </c>
      <c r="AB546" s="570" t="str">
        <f>IF(VLOOKUP(F546,NXT!$C$12:$C$795,1,0)=F546,"","x")</f>
        <v/>
      </c>
    </row>
    <row r="547" spans="1:28" ht="15.75" hidden="1" customHeight="1">
      <c r="A547" s="818" t="str">
        <f>IF(B547&lt;&gt;"",IF(AND(B547&gt;=_TM1,B547&lt;=_TM2,OR(TH!L547="1111",TH!M547="1111")),TH!D547,""),"")</f>
        <v/>
      </c>
      <c r="B547" s="36">
        <f t="shared" si="142"/>
        <v>1</v>
      </c>
      <c r="C547" s="190">
        <f t="shared" si="143"/>
        <v>42388</v>
      </c>
      <c r="D547" s="37" t="s">
        <v>1624</v>
      </c>
      <c r="E547" s="735">
        <v>42388</v>
      </c>
      <c r="F547" s="191" t="s">
        <v>448</v>
      </c>
      <c r="G547" s="828" t="s">
        <v>915</v>
      </c>
      <c r="H547" s="192" t="s">
        <v>415</v>
      </c>
      <c r="I547" s="248"/>
      <c r="J547" s="248"/>
      <c r="K547" s="578">
        <v>459780</v>
      </c>
      <c r="L547" s="579" t="s">
        <v>9</v>
      </c>
      <c r="M547" s="57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17">
        <v>1</v>
      </c>
    </row>
    <row r="548" spans="1:28" ht="15.75" hidden="1" customHeight="1">
      <c r="A548" s="818" t="str">
        <f>IF(B548&lt;&gt;"",IF(AND(B548&gt;=_TM1,B548&lt;=_TM2,OR(TH!L548="1111",TH!M548="1111")),TH!D548,""),"")</f>
        <v/>
      </c>
      <c r="B548" s="36">
        <f t="shared" si="142"/>
        <v>1</v>
      </c>
      <c r="C548" s="190">
        <f t="shared" si="143"/>
        <v>42391</v>
      </c>
      <c r="D548" s="37" t="s">
        <v>1625</v>
      </c>
      <c r="E548" s="190">
        <v>42391</v>
      </c>
      <c r="F548" s="191" t="s">
        <v>646</v>
      </c>
      <c r="G548" s="824" t="s">
        <v>916</v>
      </c>
      <c r="H548" s="192" t="s">
        <v>415</v>
      </c>
      <c r="I548" s="248">
        <v>2000</v>
      </c>
      <c r="J548" s="248">
        <v>8771</v>
      </c>
      <c r="K548" s="578">
        <f>ROUND(I548*J548,0)</f>
        <v>17542000</v>
      </c>
      <c r="L548" s="579" t="s">
        <v>844</v>
      </c>
      <c r="M548" s="57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17">
        <v>1</v>
      </c>
      <c r="AB548" s="570" t="str">
        <f>IF(VLOOKUP(F548,NXT!$C$12:$C$795,1,0)=F548,"","x")</f>
        <v/>
      </c>
    </row>
    <row r="549" spans="1:28" ht="15.75" hidden="1" customHeight="1">
      <c r="A549" s="818" t="str">
        <f>IF(B549&lt;&gt;"",IF(AND(B549&gt;=_TM1,B549&lt;=_TM2,OR(TH!L549="1111",TH!M549="1111")),TH!D549,""),"")</f>
        <v/>
      </c>
      <c r="B549" s="36">
        <f t="shared" si="142"/>
        <v>1</v>
      </c>
      <c r="C549" s="190">
        <f t="shared" si="143"/>
        <v>42391</v>
      </c>
      <c r="D549" s="37" t="s">
        <v>1625</v>
      </c>
      <c r="E549" s="190">
        <v>42391</v>
      </c>
      <c r="F549" s="191" t="s">
        <v>668</v>
      </c>
      <c r="G549" s="824" t="s">
        <v>916</v>
      </c>
      <c r="H549" s="192" t="s">
        <v>415</v>
      </c>
      <c r="I549" s="248">
        <v>500</v>
      </c>
      <c r="J549" s="248">
        <v>9598</v>
      </c>
      <c r="K549" s="578">
        <f>ROUND(I549*J549,0)</f>
        <v>4799000</v>
      </c>
      <c r="L549" s="579" t="s">
        <v>844</v>
      </c>
      <c r="M549" s="57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17">
        <v>1</v>
      </c>
      <c r="AB549" s="570" t="str">
        <f>IF(VLOOKUP(F549,NXT!$C$12:$C$795,1,0)=F549,"","x")</f>
        <v/>
      </c>
    </row>
    <row r="550" spans="1:28" ht="15.75" hidden="1" customHeight="1">
      <c r="A550" s="818" t="str">
        <f>IF(B550&lt;&gt;"",IF(AND(B550&gt;=_TM1,B550&lt;=_TM2,OR(TH!L550="1111",TH!M550="1111")),TH!D550,""),"")</f>
        <v/>
      </c>
      <c r="B550" s="36">
        <f t="shared" si="142"/>
        <v>1</v>
      </c>
      <c r="C550" s="190">
        <f t="shared" si="143"/>
        <v>42391</v>
      </c>
      <c r="D550" s="37" t="s">
        <v>1625</v>
      </c>
      <c r="E550" s="190">
        <v>42391</v>
      </c>
      <c r="F550" s="191" t="s">
        <v>643</v>
      </c>
      <c r="G550" s="824" t="s">
        <v>916</v>
      </c>
      <c r="H550" s="192" t="s">
        <v>415</v>
      </c>
      <c r="I550" s="248">
        <v>1500</v>
      </c>
      <c r="J550" s="248">
        <v>4251</v>
      </c>
      <c r="K550" s="578">
        <f>ROUND(I550*J550,0)</f>
        <v>6376500</v>
      </c>
      <c r="L550" s="579" t="s">
        <v>844</v>
      </c>
      <c r="M550" s="57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17">
        <v>1</v>
      </c>
      <c r="AB550" s="570" t="str">
        <f>IF(VLOOKUP(F550,NXT!$C$12:$C$795,1,0)=F550,"","x")</f>
        <v/>
      </c>
    </row>
    <row r="551" spans="1:28" ht="15.75" hidden="1" customHeight="1">
      <c r="A551" s="818" t="str">
        <f>IF(B551&lt;&gt;"",IF(AND(B551&gt;=_TM1,B551&lt;=_TM2,OR(TH!L551="1111",TH!M551="1111")),TH!D551,""),"")</f>
        <v/>
      </c>
      <c r="B551" s="36">
        <f t="shared" si="142"/>
        <v>1</v>
      </c>
      <c r="C551" s="190">
        <f t="shared" si="143"/>
        <v>42391</v>
      </c>
      <c r="D551" s="37" t="s">
        <v>1625</v>
      </c>
      <c r="E551" s="190">
        <v>42391</v>
      </c>
      <c r="F551" s="191" t="s">
        <v>917</v>
      </c>
      <c r="G551" s="824" t="s">
        <v>916</v>
      </c>
      <c r="H551" s="192" t="s">
        <v>415</v>
      </c>
      <c r="I551" s="248">
        <v>270</v>
      </c>
      <c r="J551" s="248">
        <v>20147</v>
      </c>
      <c r="K551" s="578">
        <f>ROUND(I551*J551,0)</f>
        <v>5439690</v>
      </c>
      <c r="L551" s="579" t="s">
        <v>844</v>
      </c>
      <c r="M551" s="57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17">
        <v>1</v>
      </c>
      <c r="AB551" s="570" t="str">
        <f>IF(VLOOKUP(F551,NXT!$C$12:$C$795,1,0)=F551,"","x")</f>
        <v/>
      </c>
    </row>
    <row r="552" spans="1:28" ht="15.75" hidden="1" customHeight="1">
      <c r="A552" s="818" t="str">
        <f>IF(B552&lt;&gt;"",IF(AND(B552&gt;=_TM1,B552&lt;=_TM2,OR(TH!L552="1111",TH!M552="1111")),TH!D552,""),"")</f>
        <v/>
      </c>
      <c r="B552" s="36">
        <f t="shared" si="142"/>
        <v>1</v>
      </c>
      <c r="C552" s="190">
        <f t="shared" si="143"/>
        <v>42391</v>
      </c>
      <c r="D552" s="37" t="s">
        <v>1625</v>
      </c>
      <c r="E552" s="190">
        <v>42391</v>
      </c>
      <c r="F552" s="191" t="s">
        <v>448</v>
      </c>
      <c r="G552" s="824" t="s">
        <v>916</v>
      </c>
      <c r="H552" s="192" t="s">
        <v>415</v>
      </c>
      <c r="I552" s="248"/>
      <c r="J552" s="248"/>
      <c r="K552" s="578">
        <v>3415719</v>
      </c>
      <c r="L552" s="579" t="s">
        <v>9</v>
      </c>
      <c r="M552" s="57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17">
        <v>1</v>
      </c>
    </row>
    <row r="553" spans="1:28" ht="15.75" hidden="1" customHeight="1">
      <c r="A553" s="818" t="str">
        <f>IF(B553&lt;&gt;"",IF(AND(B553&gt;=_TM1,B553&lt;=_TM2,OR(TH!L553="1111",TH!M553="1111")),TH!D553,""),"")</f>
        <v/>
      </c>
      <c r="B553" s="36">
        <f t="shared" si="142"/>
        <v>1</v>
      </c>
      <c r="C553" s="190">
        <f t="shared" si="143"/>
        <v>42392</v>
      </c>
      <c r="D553" s="37" t="s">
        <v>1626</v>
      </c>
      <c r="E553" s="190">
        <v>42392</v>
      </c>
      <c r="F553" s="191" t="s">
        <v>677</v>
      </c>
      <c r="G553" s="824" t="s">
        <v>918</v>
      </c>
      <c r="H553" s="192" t="s">
        <v>415</v>
      </c>
      <c r="I553" s="248">
        <v>500</v>
      </c>
      <c r="J553" s="248">
        <v>4557</v>
      </c>
      <c r="K553" s="578">
        <f>ROUND(I553*J553,0)</f>
        <v>2278500</v>
      </c>
      <c r="L553" s="579" t="s">
        <v>844</v>
      </c>
      <c r="M553" s="57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17">
        <v>1</v>
      </c>
      <c r="AB553" s="570" t="str">
        <f>IF(VLOOKUP(F553,NXT!$C$12:$C$795,1,0)=F553,"","x")</f>
        <v/>
      </c>
    </row>
    <row r="554" spans="1:28" ht="15.75" hidden="1" customHeight="1">
      <c r="A554" s="818" t="str">
        <f>IF(B554&lt;&gt;"",IF(AND(B554&gt;=_TM1,B554&lt;=_TM2,OR(TH!L554="1111",TH!M554="1111")),TH!D554,""),"")</f>
        <v/>
      </c>
      <c r="B554" s="36">
        <f t="shared" si="142"/>
        <v>1</v>
      </c>
      <c r="C554" s="190">
        <f t="shared" si="143"/>
        <v>42392</v>
      </c>
      <c r="D554" s="37" t="s">
        <v>1626</v>
      </c>
      <c r="E554" s="190">
        <v>42392</v>
      </c>
      <c r="F554" s="191" t="s">
        <v>614</v>
      </c>
      <c r="G554" s="824" t="s">
        <v>918</v>
      </c>
      <c r="H554" s="192" t="s">
        <v>415</v>
      </c>
      <c r="I554" s="248">
        <v>5000</v>
      </c>
      <c r="J554" s="248">
        <v>6209</v>
      </c>
      <c r="K554" s="578">
        <f>ROUND(I554*J554,0)</f>
        <v>31045000</v>
      </c>
      <c r="L554" s="579" t="s">
        <v>844</v>
      </c>
      <c r="M554" s="57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17">
        <v>1</v>
      </c>
      <c r="AB554" s="570" t="str">
        <f>IF(VLOOKUP(F554,NXT!$C$12:$C$795,1,0)=F554,"","x")</f>
        <v/>
      </c>
    </row>
    <row r="555" spans="1:28" ht="15.75" hidden="1" customHeight="1">
      <c r="A555" s="818" t="str">
        <f>IF(B555&lt;&gt;"",IF(AND(B555&gt;=_TM1,B555&lt;=_TM2,OR(TH!L555="1111",TH!M555="1111")),TH!D555,""),"")</f>
        <v/>
      </c>
      <c r="B555" s="36">
        <f t="shared" si="142"/>
        <v>1</v>
      </c>
      <c r="C555" s="190">
        <f t="shared" si="143"/>
        <v>42392</v>
      </c>
      <c r="D555" s="37" t="s">
        <v>1626</v>
      </c>
      <c r="E555" s="190">
        <v>42392</v>
      </c>
      <c r="F555" s="191" t="s">
        <v>643</v>
      </c>
      <c r="G555" s="824" t="s">
        <v>918</v>
      </c>
      <c r="H555" s="192" t="s">
        <v>415</v>
      </c>
      <c r="I555" s="248">
        <v>5000</v>
      </c>
      <c r="J555" s="248">
        <v>4217</v>
      </c>
      <c r="K555" s="578">
        <f>ROUND(I555*J555,0)</f>
        <v>21085000</v>
      </c>
      <c r="L555" s="579" t="s">
        <v>844</v>
      </c>
      <c r="M555" s="57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17">
        <v>1</v>
      </c>
      <c r="AB555" s="570" t="str">
        <f>IF(VLOOKUP(F555,NXT!$C$12:$C$795,1,0)=F555,"","x")</f>
        <v/>
      </c>
    </row>
    <row r="556" spans="1:28" ht="15.75" hidden="1" customHeight="1">
      <c r="A556" s="818" t="str">
        <f>IF(B556&lt;&gt;"",IF(AND(B556&gt;=_TM1,B556&lt;=_TM2,OR(TH!L556="1111",TH!M556="1111")),TH!D556,""),"")</f>
        <v/>
      </c>
      <c r="B556" s="36">
        <f t="shared" si="142"/>
        <v>1</v>
      </c>
      <c r="C556" s="190">
        <f t="shared" si="143"/>
        <v>42392</v>
      </c>
      <c r="D556" s="37" t="s">
        <v>1626</v>
      </c>
      <c r="E556" s="190">
        <v>42392</v>
      </c>
      <c r="F556" s="191" t="s">
        <v>448</v>
      </c>
      <c r="G556" s="824" t="s">
        <v>918</v>
      </c>
      <c r="H556" s="192" t="s">
        <v>415</v>
      </c>
      <c r="I556" s="248"/>
      <c r="J556" s="248"/>
      <c r="K556" s="578">
        <v>5440850</v>
      </c>
      <c r="L556" s="579" t="s">
        <v>9</v>
      </c>
      <c r="M556" s="57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17">
        <v>1</v>
      </c>
    </row>
    <row r="557" spans="1:28" ht="15.75" hidden="1" customHeight="1">
      <c r="A557" s="818" t="str">
        <f>IF(B557&lt;&gt;"",IF(AND(B557&gt;=_TM1,B557&lt;=_TM2,OR(TH!L557="1111",TH!M557="1111")),TH!D557,""),"")</f>
        <v/>
      </c>
      <c r="B557" s="36">
        <f t="shared" si="142"/>
        <v>1</v>
      </c>
      <c r="C557" s="190">
        <f t="shared" si="143"/>
        <v>42392</v>
      </c>
      <c r="D557" s="37" t="s">
        <v>1627</v>
      </c>
      <c r="E557" s="190">
        <v>42392</v>
      </c>
      <c r="F557" s="191" t="s">
        <v>920</v>
      </c>
      <c r="G557" s="828" t="s">
        <v>919</v>
      </c>
      <c r="H557" s="192" t="s">
        <v>415</v>
      </c>
      <c r="I557" s="248">
        <v>500</v>
      </c>
      <c r="J557" s="248">
        <v>6209</v>
      </c>
      <c r="K557" s="578">
        <f>ROUND(I557*J557,0)</f>
        <v>3104500</v>
      </c>
      <c r="L557" s="579" t="s">
        <v>844</v>
      </c>
      <c r="M557" s="57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17">
        <v>1</v>
      </c>
      <c r="AB557" s="570" t="str">
        <f>IF(VLOOKUP(F557,NXT!$C$12:$C$795,1,0)=F557,"","x")</f>
        <v/>
      </c>
    </row>
    <row r="558" spans="1:28" ht="15.75" hidden="1" customHeight="1">
      <c r="A558" s="818" t="str">
        <f>IF(B558&lt;&gt;"",IF(AND(B558&gt;=_TM1,B558&lt;=_TM2,OR(TH!L558="1111",TH!M558="1111")),TH!D558,""),"")</f>
        <v/>
      </c>
      <c r="B558" s="36">
        <f t="shared" si="142"/>
        <v>1</v>
      </c>
      <c r="C558" s="190">
        <f t="shared" si="143"/>
        <v>42392</v>
      </c>
      <c r="D558" s="37" t="s">
        <v>1627</v>
      </c>
      <c r="E558" s="190">
        <v>42392</v>
      </c>
      <c r="F558" s="191" t="s">
        <v>921</v>
      </c>
      <c r="G558" s="828" t="s">
        <v>919</v>
      </c>
      <c r="H558" s="192" t="s">
        <v>415</v>
      </c>
      <c r="I558" s="248">
        <v>180</v>
      </c>
      <c r="J558" s="248">
        <v>35156</v>
      </c>
      <c r="K558" s="578">
        <f>ROUND(I558*J558,0)</f>
        <v>6328080</v>
      </c>
      <c r="L558" s="579" t="s">
        <v>844</v>
      </c>
      <c r="M558" s="57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17">
        <v>1</v>
      </c>
      <c r="AB558" s="570" t="str">
        <f>IF(VLOOKUP(F558,NXT!$C$12:$C$795,1,0)=F558,"","x")</f>
        <v/>
      </c>
    </row>
    <row r="559" spans="1:28" ht="15.75" hidden="1" customHeight="1">
      <c r="A559" s="818" t="str">
        <f>IF(B559&lt;&gt;"",IF(AND(B559&gt;=_TM1,B559&lt;=_TM2,OR(TH!L559="1111",TH!M559="1111")),TH!D559,""),"")</f>
        <v/>
      </c>
      <c r="B559" s="36">
        <f t="shared" si="142"/>
        <v>1</v>
      </c>
      <c r="C559" s="190">
        <f t="shared" si="143"/>
        <v>42392</v>
      </c>
      <c r="D559" s="37" t="s">
        <v>1627</v>
      </c>
      <c r="E559" s="190">
        <v>42392</v>
      </c>
      <c r="F559" s="191" t="s">
        <v>448</v>
      </c>
      <c r="G559" s="828" t="s">
        <v>919</v>
      </c>
      <c r="H559" s="192" t="s">
        <v>415</v>
      </c>
      <c r="I559" s="248"/>
      <c r="J559" s="248"/>
      <c r="K559" s="578">
        <v>943258</v>
      </c>
      <c r="L559" s="579" t="s">
        <v>9</v>
      </c>
      <c r="M559" s="57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17">
        <v>1</v>
      </c>
    </row>
    <row r="560" spans="1:28" ht="15.75" hidden="1" customHeight="1">
      <c r="A560" s="818" t="str">
        <f>IF(B560&lt;&gt;"",IF(AND(B560&gt;=_TM1,B560&lt;=_TM2,OR(TH!L560="1111",TH!M560="1111")),TH!D560,""),"")</f>
        <v/>
      </c>
      <c r="B560" s="36">
        <f t="shared" si="142"/>
        <v>1</v>
      </c>
      <c r="C560" s="190">
        <f t="shared" si="143"/>
        <v>42392</v>
      </c>
      <c r="D560" s="37" t="s">
        <v>1628</v>
      </c>
      <c r="E560" s="190">
        <v>42392</v>
      </c>
      <c r="F560" s="191" t="s">
        <v>651</v>
      </c>
      <c r="G560" s="828" t="s">
        <v>922</v>
      </c>
      <c r="H560" s="192" t="s">
        <v>415</v>
      </c>
      <c r="I560" s="248">
        <v>210</v>
      </c>
      <c r="J560" s="248">
        <v>82473</v>
      </c>
      <c r="K560" s="578">
        <f>ROUND(I560*J560,0)</f>
        <v>17319330</v>
      </c>
      <c r="L560" s="579" t="s">
        <v>844</v>
      </c>
      <c r="M560" s="57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17">
        <v>1</v>
      </c>
      <c r="AB560" s="570" t="str">
        <f>IF(VLOOKUP(F560,NXT!$C$12:$C$795,1,0)=F560,"","x")</f>
        <v/>
      </c>
    </row>
    <row r="561" spans="1:28" ht="15.75" hidden="1" customHeight="1">
      <c r="A561" s="818" t="str">
        <f>IF(B561&lt;&gt;"",IF(AND(B561&gt;=_TM1,B561&lt;=_TM2,OR(TH!L561="1111",TH!M561="1111")),TH!D561,""),"")</f>
        <v/>
      </c>
      <c r="B561" s="36">
        <f t="shared" si="142"/>
        <v>1</v>
      </c>
      <c r="C561" s="190">
        <f t="shared" si="143"/>
        <v>42392</v>
      </c>
      <c r="D561" s="37" t="s">
        <v>1628</v>
      </c>
      <c r="E561" s="190">
        <v>42392</v>
      </c>
      <c r="F561" s="191" t="s">
        <v>670</v>
      </c>
      <c r="G561" s="828" t="s">
        <v>922</v>
      </c>
      <c r="H561" s="192" t="s">
        <v>415</v>
      </c>
      <c r="I561" s="248">
        <v>210</v>
      </c>
      <c r="J561" s="248">
        <v>54982</v>
      </c>
      <c r="K561" s="578">
        <f>ROUND(I561*J561,0)</f>
        <v>11546220</v>
      </c>
      <c r="L561" s="579" t="s">
        <v>844</v>
      </c>
      <c r="M561" s="57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17">
        <v>1</v>
      </c>
      <c r="AB561" s="570" t="str">
        <f>IF(VLOOKUP(F561,NXT!$C$12:$C$795,1,0)=F561,"","x")</f>
        <v/>
      </c>
    </row>
    <row r="562" spans="1:28" ht="15.75" hidden="1" customHeight="1">
      <c r="A562" s="818" t="str">
        <f>IF(B562&lt;&gt;"",IF(AND(B562&gt;=_TM1,B562&lt;=_TM2,OR(TH!L562="1111",TH!M562="1111")),TH!D562,""),"")</f>
        <v/>
      </c>
      <c r="B562" s="36">
        <f t="shared" si="142"/>
        <v>1</v>
      </c>
      <c r="C562" s="190">
        <f t="shared" si="143"/>
        <v>42392</v>
      </c>
      <c r="D562" s="37" t="s">
        <v>1628</v>
      </c>
      <c r="E562" s="190">
        <v>42392</v>
      </c>
      <c r="F562" s="191" t="s">
        <v>448</v>
      </c>
      <c r="G562" s="828" t="s">
        <v>922</v>
      </c>
      <c r="H562" s="192" t="s">
        <v>415</v>
      </c>
      <c r="I562" s="248"/>
      <c r="J562" s="248"/>
      <c r="K562" s="578">
        <v>2886555</v>
      </c>
      <c r="L562" s="579" t="s">
        <v>9</v>
      </c>
      <c r="M562" s="57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17">
        <v>1</v>
      </c>
    </row>
    <row r="563" spans="1:28" ht="15.75" hidden="1" customHeight="1">
      <c r="A563" s="818" t="str">
        <f>IF(B563&lt;&gt;"",IF(AND(B563&gt;=_TM1,B563&lt;=_TM2,OR(TH!L563="1111",TH!M563="1111")),TH!D563,""),"")</f>
        <v/>
      </c>
      <c r="B563" s="36">
        <f t="shared" si="142"/>
        <v>1</v>
      </c>
      <c r="C563" s="190">
        <f t="shared" si="143"/>
        <v>42394</v>
      </c>
      <c r="D563" s="37" t="s">
        <v>1629</v>
      </c>
      <c r="E563" s="37">
        <v>42394</v>
      </c>
      <c r="F563" s="191" t="s">
        <v>959</v>
      </c>
      <c r="G563" s="824" t="s">
        <v>958</v>
      </c>
      <c r="H563" s="192" t="s">
        <v>432</v>
      </c>
      <c r="I563" s="248">
        <v>50</v>
      </c>
      <c r="J563" s="248">
        <v>37478</v>
      </c>
      <c r="K563" s="578">
        <f t="shared" ref="K563:K589" si="144">ROUND(I563*J563,0)</f>
        <v>1873900</v>
      </c>
      <c r="L563" s="579" t="s">
        <v>844</v>
      </c>
      <c r="M563" s="57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17">
        <v>1</v>
      </c>
      <c r="AB563" s="570" t="str">
        <f>IF(VLOOKUP(F563,NXT!$C$12:$C$795,1,0)=F563,"","x")</f>
        <v/>
      </c>
    </row>
    <row r="564" spans="1:28" ht="15.75" hidden="1" customHeight="1">
      <c r="A564" s="818" t="str">
        <f>IF(B564&lt;&gt;"",IF(AND(B564&gt;=_TM1,B564&lt;=_TM2,OR(TH!L564="1111",TH!M564="1111")),TH!D564,""),"")</f>
        <v/>
      </c>
      <c r="B564" s="36">
        <f t="shared" si="142"/>
        <v>1</v>
      </c>
      <c r="C564" s="190">
        <f t="shared" si="143"/>
        <v>42394</v>
      </c>
      <c r="D564" s="37" t="s">
        <v>1629</v>
      </c>
      <c r="E564" s="37">
        <v>42394</v>
      </c>
      <c r="F564" s="191" t="s">
        <v>960</v>
      </c>
      <c r="G564" s="824" t="s">
        <v>958</v>
      </c>
      <c r="H564" s="192" t="s">
        <v>432</v>
      </c>
      <c r="I564" s="248">
        <v>14</v>
      </c>
      <c r="J564" s="248">
        <v>57615</v>
      </c>
      <c r="K564" s="578">
        <f t="shared" si="144"/>
        <v>806610</v>
      </c>
      <c r="L564" s="579" t="s">
        <v>844</v>
      </c>
      <c r="M564" s="57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17">
        <v>1</v>
      </c>
      <c r="AB564" s="570" t="str">
        <f>IF(VLOOKUP(F564,NXT!$C$12:$C$795,1,0)=F564,"","x")</f>
        <v/>
      </c>
    </row>
    <row r="565" spans="1:28" ht="15.75" hidden="1" customHeight="1">
      <c r="A565" s="818" t="str">
        <f>IF(B565&lt;&gt;"",IF(AND(B565&gt;=_TM1,B565&lt;=_TM2,OR(TH!L565="1111",TH!M565="1111")),TH!D565,""),"")</f>
        <v/>
      </c>
      <c r="B565" s="36">
        <f t="shared" si="142"/>
        <v>1</v>
      </c>
      <c r="C565" s="190">
        <f t="shared" si="143"/>
        <v>42394</v>
      </c>
      <c r="D565" s="37" t="s">
        <v>1629</v>
      </c>
      <c r="E565" s="37">
        <v>42394</v>
      </c>
      <c r="F565" s="191" t="s">
        <v>961</v>
      </c>
      <c r="G565" s="824" t="s">
        <v>958</v>
      </c>
      <c r="H565" s="192" t="s">
        <v>432</v>
      </c>
      <c r="I565" s="248">
        <v>12</v>
      </c>
      <c r="J565" s="248">
        <v>65702</v>
      </c>
      <c r="K565" s="578">
        <f t="shared" si="144"/>
        <v>788424</v>
      </c>
      <c r="L565" s="579" t="s">
        <v>844</v>
      </c>
      <c r="M565" s="57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17">
        <v>1</v>
      </c>
      <c r="AB565" s="570" t="str">
        <f>IF(VLOOKUP(F565,NXT!$C$12:$C$795,1,0)=F565,"","x")</f>
        <v/>
      </c>
    </row>
    <row r="566" spans="1:28" ht="15.75" hidden="1" customHeight="1">
      <c r="A566" s="818" t="str">
        <f>IF(B566&lt;&gt;"",IF(AND(B566&gt;=_TM1,B566&lt;=_TM2,OR(TH!L566="1111",TH!M566="1111")),TH!D566,""),"")</f>
        <v/>
      </c>
      <c r="B566" s="36">
        <f t="shared" si="142"/>
        <v>1</v>
      </c>
      <c r="C566" s="190">
        <f t="shared" si="143"/>
        <v>42394</v>
      </c>
      <c r="D566" s="37" t="s">
        <v>1629</v>
      </c>
      <c r="E566" s="37">
        <v>42394</v>
      </c>
      <c r="F566" s="191" t="s">
        <v>961</v>
      </c>
      <c r="G566" s="824" t="s">
        <v>958</v>
      </c>
      <c r="H566" s="192" t="s">
        <v>432</v>
      </c>
      <c r="I566" s="248">
        <v>12</v>
      </c>
      <c r="J566" s="248">
        <v>65702</v>
      </c>
      <c r="K566" s="578">
        <f t="shared" si="144"/>
        <v>788424</v>
      </c>
      <c r="L566" s="579" t="s">
        <v>844</v>
      </c>
      <c r="M566" s="57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17">
        <v>1</v>
      </c>
      <c r="AB566" s="570" t="str">
        <f>IF(VLOOKUP(F566,NXT!$C$12:$C$795,1,0)=F566,"","x")</f>
        <v/>
      </c>
    </row>
    <row r="567" spans="1:28" ht="15.75" hidden="1" customHeight="1">
      <c r="A567" s="818" t="str">
        <f>IF(B567&lt;&gt;"",IF(AND(B567&gt;=_TM1,B567&lt;=_TM2,OR(TH!L567="1111",TH!M567="1111")),TH!D567,""),"")</f>
        <v/>
      </c>
      <c r="B567" s="36">
        <f t="shared" si="142"/>
        <v>1</v>
      </c>
      <c r="C567" s="190">
        <f t="shared" si="143"/>
        <v>42394</v>
      </c>
      <c r="D567" s="37" t="s">
        <v>1629</v>
      </c>
      <c r="E567" s="37">
        <v>42394</v>
      </c>
      <c r="F567" s="191" t="s">
        <v>962</v>
      </c>
      <c r="G567" s="824" t="s">
        <v>958</v>
      </c>
      <c r="H567" s="192" t="s">
        <v>432</v>
      </c>
      <c r="I567" s="248">
        <v>18</v>
      </c>
      <c r="J567" s="248">
        <v>42345</v>
      </c>
      <c r="K567" s="578">
        <f t="shared" si="144"/>
        <v>762210</v>
      </c>
      <c r="L567" s="579" t="s">
        <v>844</v>
      </c>
      <c r="M567" s="57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7">
        <v>1</v>
      </c>
      <c r="AB567" s="570" t="str">
        <f>IF(VLOOKUP(F567,NXT!$C$12:$C$795,1,0)=F567,"","x")</f>
        <v/>
      </c>
    </row>
    <row r="568" spans="1:28" ht="15.75" hidden="1" customHeight="1">
      <c r="A568" s="818" t="str">
        <f>IF(B568&lt;&gt;"",IF(AND(B568&gt;=_TM1,B568&lt;=_TM2,OR(TH!L568="1111",TH!M568="1111")),TH!D568,""),"")</f>
        <v/>
      </c>
      <c r="B568" s="36">
        <f t="shared" si="142"/>
        <v>1</v>
      </c>
      <c r="C568" s="190">
        <f t="shared" si="143"/>
        <v>42394</v>
      </c>
      <c r="D568" s="37" t="s">
        <v>1629</v>
      </c>
      <c r="E568" s="37">
        <v>42394</v>
      </c>
      <c r="F568" s="191" t="s">
        <v>962</v>
      </c>
      <c r="G568" s="824" t="s">
        <v>958</v>
      </c>
      <c r="H568" s="192" t="s">
        <v>432</v>
      </c>
      <c r="I568" s="248">
        <v>18</v>
      </c>
      <c r="J568" s="248">
        <v>42345</v>
      </c>
      <c r="K568" s="578">
        <f t="shared" si="144"/>
        <v>762210</v>
      </c>
      <c r="L568" s="579" t="s">
        <v>844</v>
      </c>
      <c r="M568" s="57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7">
        <v>1</v>
      </c>
      <c r="AB568" s="570" t="str">
        <f>IF(VLOOKUP(F568,NXT!$C$12:$C$795,1,0)=F568,"","x")</f>
        <v/>
      </c>
    </row>
    <row r="569" spans="1:28" ht="15.75" hidden="1" customHeight="1">
      <c r="A569" s="818" t="str">
        <f>IF(B569&lt;&gt;"",IF(AND(B569&gt;=_TM1,B569&lt;=_TM2,OR(TH!L569="1111",TH!M569="1111")),TH!D569,""),"")</f>
        <v/>
      </c>
      <c r="B569" s="36">
        <f t="shared" si="142"/>
        <v>1</v>
      </c>
      <c r="C569" s="190">
        <f t="shared" si="143"/>
        <v>42394</v>
      </c>
      <c r="D569" s="37" t="s">
        <v>1629</v>
      </c>
      <c r="E569" s="37">
        <v>42394</v>
      </c>
      <c r="F569" s="191" t="s">
        <v>963</v>
      </c>
      <c r="G569" s="824" t="s">
        <v>958</v>
      </c>
      <c r="H569" s="192" t="s">
        <v>432</v>
      </c>
      <c r="I569" s="248">
        <v>5</v>
      </c>
      <c r="J569" s="248">
        <v>137324</v>
      </c>
      <c r="K569" s="578">
        <f t="shared" si="144"/>
        <v>686620</v>
      </c>
      <c r="L569" s="579" t="s">
        <v>844</v>
      </c>
      <c r="M569" s="57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17">
        <v>1</v>
      </c>
      <c r="AB569" s="570" t="str">
        <f>IF(VLOOKUP(F569,NXT!$C$12:$C$795,1,0)=F569,"","x")</f>
        <v/>
      </c>
    </row>
    <row r="570" spans="1:28" ht="15.75" hidden="1" customHeight="1">
      <c r="A570" s="818" t="str">
        <f>IF(B570&lt;&gt;"",IF(AND(B570&gt;=_TM1,B570&lt;=_TM2,OR(TH!L570="1111",TH!M570="1111")),TH!D570,""),"")</f>
        <v/>
      </c>
      <c r="B570" s="36">
        <f t="shared" si="142"/>
        <v>1</v>
      </c>
      <c r="C570" s="190">
        <f t="shared" si="143"/>
        <v>42394</v>
      </c>
      <c r="D570" s="37" t="s">
        <v>1629</v>
      </c>
      <c r="E570" s="37">
        <v>42394</v>
      </c>
      <c r="F570" s="191" t="s">
        <v>964</v>
      </c>
      <c r="G570" s="824" t="s">
        <v>958</v>
      </c>
      <c r="H570" s="192" t="s">
        <v>432</v>
      </c>
      <c r="I570" s="248">
        <v>14</v>
      </c>
      <c r="J570" s="248">
        <v>45847</v>
      </c>
      <c r="K570" s="578">
        <f t="shared" si="144"/>
        <v>641858</v>
      </c>
      <c r="L570" s="579" t="s">
        <v>844</v>
      </c>
      <c r="M570" s="57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17">
        <v>1</v>
      </c>
      <c r="AB570" s="570" t="str">
        <f>IF(VLOOKUP(F570,NXT!$C$12:$C$795,1,0)=F570,"","x")</f>
        <v/>
      </c>
    </row>
    <row r="571" spans="1:28" ht="15.75" hidden="1" customHeight="1">
      <c r="A571" s="818" t="str">
        <f>IF(B571&lt;&gt;"",IF(AND(B571&gt;=_TM1,B571&lt;=_TM2,OR(TH!L571="1111",TH!M571="1111")),TH!D571,""),"")</f>
        <v/>
      </c>
      <c r="B571" s="36">
        <f t="shared" si="142"/>
        <v>1</v>
      </c>
      <c r="C571" s="190">
        <f t="shared" si="143"/>
        <v>42394</v>
      </c>
      <c r="D571" s="37" t="s">
        <v>1629</v>
      </c>
      <c r="E571" s="37">
        <v>42394</v>
      </c>
      <c r="F571" s="191" t="s">
        <v>964</v>
      </c>
      <c r="G571" s="824" t="s">
        <v>958</v>
      </c>
      <c r="H571" s="192" t="s">
        <v>432</v>
      </c>
      <c r="I571" s="248">
        <v>14</v>
      </c>
      <c r="J571" s="248">
        <v>45847</v>
      </c>
      <c r="K571" s="578">
        <f t="shared" si="144"/>
        <v>641858</v>
      </c>
      <c r="L571" s="579" t="s">
        <v>844</v>
      </c>
      <c r="M571" s="57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17">
        <v>1</v>
      </c>
      <c r="AB571" s="570" t="str">
        <f>IF(VLOOKUP(F571,NXT!$C$12:$C$795,1,0)=F571,"","x")</f>
        <v/>
      </c>
    </row>
    <row r="572" spans="1:28" ht="15.75" hidden="1" customHeight="1">
      <c r="A572" s="818" t="str">
        <f>IF(B572&lt;&gt;"",IF(AND(B572&gt;=_TM1,B572&lt;=_TM2,OR(TH!L572="1111",TH!M572="1111")),TH!D572,""),"")</f>
        <v/>
      </c>
      <c r="B572" s="36">
        <f t="shared" si="142"/>
        <v>1</v>
      </c>
      <c r="C572" s="190">
        <f t="shared" si="143"/>
        <v>42394</v>
      </c>
      <c r="D572" s="37" t="s">
        <v>1629</v>
      </c>
      <c r="E572" s="37">
        <v>42394</v>
      </c>
      <c r="F572" s="191" t="s">
        <v>965</v>
      </c>
      <c r="G572" s="824" t="s">
        <v>958</v>
      </c>
      <c r="H572" s="192" t="s">
        <v>432</v>
      </c>
      <c r="I572" s="248">
        <v>8</v>
      </c>
      <c r="J572" s="248">
        <v>49818</v>
      </c>
      <c r="K572" s="578">
        <f t="shared" si="144"/>
        <v>398544</v>
      </c>
      <c r="L572" s="579" t="s">
        <v>844</v>
      </c>
      <c r="M572" s="57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17">
        <v>1</v>
      </c>
      <c r="AB572" s="570" t="str">
        <f>IF(VLOOKUP(F572,NXT!$C$12:$C$795,1,0)=F572,"","x")</f>
        <v/>
      </c>
    </row>
    <row r="573" spans="1:28" ht="15.75" hidden="1" customHeight="1">
      <c r="A573" s="818" t="str">
        <f>IF(B573&lt;&gt;"",IF(AND(B573&gt;=_TM1,B573&lt;=_TM2,OR(TH!L573="1111",TH!M573="1111")),TH!D573,""),"")</f>
        <v/>
      </c>
      <c r="B573" s="36">
        <f t="shared" si="142"/>
        <v>1</v>
      </c>
      <c r="C573" s="190">
        <f t="shared" si="143"/>
        <v>42394</v>
      </c>
      <c r="D573" s="37" t="s">
        <v>1629</v>
      </c>
      <c r="E573" s="37">
        <v>42394</v>
      </c>
      <c r="F573" s="191" t="s">
        <v>966</v>
      </c>
      <c r="G573" s="824" t="s">
        <v>958</v>
      </c>
      <c r="H573" s="192" t="s">
        <v>432</v>
      </c>
      <c r="I573" s="248">
        <v>8</v>
      </c>
      <c r="J573" s="248">
        <v>69492</v>
      </c>
      <c r="K573" s="578">
        <f t="shared" si="144"/>
        <v>555936</v>
      </c>
      <c r="L573" s="579" t="s">
        <v>844</v>
      </c>
      <c r="M573" s="57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17">
        <v>1</v>
      </c>
      <c r="AB573" s="570" t="str">
        <f>IF(VLOOKUP(F573,NXT!$C$12:$C$795,1,0)=F573,"","x")</f>
        <v/>
      </c>
    </row>
    <row r="574" spans="1:28" ht="15.75" hidden="1" customHeight="1">
      <c r="A574" s="818" t="str">
        <f>IF(B574&lt;&gt;"",IF(AND(B574&gt;=_TM1,B574&lt;=_TM2,OR(TH!L574="1111",TH!M574="1111")),TH!D574,""),"")</f>
        <v/>
      </c>
      <c r="B574" s="36">
        <f t="shared" si="142"/>
        <v>1</v>
      </c>
      <c r="C574" s="190">
        <f t="shared" si="143"/>
        <v>42394</v>
      </c>
      <c r="D574" s="37" t="s">
        <v>1629</v>
      </c>
      <c r="E574" s="37">
        <v>42394</v>
      </c>
      <c r="F574" s="191" t="s">
        <v>967</v>
      </c>
      <c r="G574" s="824" t="s">
        <v>958</v>
      </c>
      <c r="H574" s="192" t="s">
        <v>432</v>
      </c>
      <c r="I574" s="248">
        <v>8</v>
      </c>
      <c r="J574" s="248">
        <v>61370</v>
      </c>
      <c r="K574" s="578">
        <f t="shared" si="144"/>
        <v>490960</v>
      </c>
      <c r="L574" s="579" t="s">
        <v>844</v>
      </c>
      <c r="M574" s="57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17">
        <v>1</v>
      </c>
      <c r="AB574" s="570" t="str">
        <f>IF(VLOOKUP(F574,NXT!$C$12:$C$795,1,0)=F574,"","x")</f>
        <v/>
      </c>
    </row>
    <row r="575" spans="1:28" ht="15.75" hidden="1" customHeight="1">
      <c r="A575" s="818" t="str">
        <f>IF(B575&lt;&gt;"",IF(AND(B575&gt;=_TM1,B575&lt;=_TM2,OR(TH!L575="1111",TH!M575="1111")),TH!D575,""),"")</f>
        <v/>
      </c>
      <c r="B575" s="36">
        <f t="shared" si="142"/>
        <v>1</v>
      </c>
      <c r="C575" s="190">
        <f t="shared" si="143"/>
        <v>42394</v>
      </c>
      <c r="D575" s="37" t="s">
        <v>1629</v>
      </c>
      <c r="E575" s="37">
        <v>42394</v>
      </c>
      <c r="F575" s="191" t="s">
        <v>968</v>
      </c>
      <c r="G575" s="824" t="s">
        <v>958</v>
      </c>
      <c r="H575" s="192" t="s">
        <v>432</v>
      </c>
      <c r="I575" s="248">
        <v>10</v>
      </c>
      <c r="J575" s="248">
        <v>51893</v>
      </c>
      <c r="K575" s="578">
        <f t="shared" si="144"/>
        <v>518930</v>
      </c>
      <c r="L575" s="579" t="s">
        <v>844</v>
      </c>
      <c r="M575" s="57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17">
        <v>1</v>
      </c>
      <c r="AB575" s="570" t="str">
        <f>IF(VLOOKUP(F575,NXT!$C$12:$C$795,1,0)=F575,"","x")</f>
        <v/>
      </c>
    </row>
    <row r="576" spans="1:28" ht="15.75" hidden="1" customHeight="1">
      <c r="A576" s="818" t="str">
        <f>IF(B576&lt;&gt;"",IF(AND(B576&gt;=_TM1,B576&lt;=_TM2,OR(TH!L576="1111",TH!M576="1111")),TH!D576,""),"")</f>
        <v/>
      </c>
      <c r="B576" s="36">
        <f t="shared" si="142"/>
        <v>1</v>
      </c>
      <c r="C576" s="190">
        <f t="shared" si="143"/>
        <v>42394</v>
      </c>
      <c r="D576" s="37" t="s">
        <v>1629</v>
      </c>
      <c r="E576" s="37">
        <v>42394</v>
      </c>
      <c r="F576" s="191" t="s">
        <v>969</v>
      </c>
      <c r="G576" s="824" t="s">
        <v>958</v>
      </c>
      <c r="H576" s="192" t="s">
        <v>432</v>
      </c>
      <c r="I576" s="248">
        <v>12</v>
      </c>
      <c r="J576" s="248">
        <v>30548</v>
      </c>
      <c r="K576" s="578">
        <f t="shared" si="144"/>
        <v>366576</v>
      </c>
      <c r="L576" s="579" t="s">
        <v>844</v>
      </c>
      <c r="M576" s="57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17">
        <v>1</v>
      </c>
      <c r="AB576" s="570" t="str">
        <f>IF(VLOOKUP(F576,NXT!$C$12:$C$795,1,0)=F576,"","x")</f>
        <v/>
      </c>
    </row>
    <row r="577" spans="1:28" ht="15.75" hidden="1" customHeight="1">
      <c r="A577" s="818" t="str">
        <f>IF(B577&lt;&gt;"",IF(AND(B577&gt;=_TM1,B577&lt;=_TM2,OR(TH!L577="1111",TH!M577="1111")),TH!D577,""),"")</f>
        <v/>
      </c>
      <c r="B577" s="36">
        <f t="shared" si="142"/>
        <v>1</v>
      </c>
      <c r="C577" s="190">
        <f t="shared" si="143"/>
        <v>42394</v>
      </c>
      <c r="D577" s="37" t="s">
        <v>1629</v>
      </c>
      <c r="E577" s="37">
        <v>42394</v>
      </c>
      <c r="F577" s="191" t="s">
        <v>454</v>
      </c>
      <c r="G577" s="824" t="s">
        <v>958</v>
      </c>
      <c r="H577" s="192" t="s">
        <v>432</v>
      </c>
      <c r="I577" s="248">
        <v>12</v>
      </c>
      <c r="J577" s="248">
        <v>30031</v>
      </c>
      <c r="K577" s="578">
        <f t="shared" si="144"/>
        <v>360372</v>
      </c>
      <c r="L577" s="579" t="s">
        <v>844</v>
      </c>
      <c r="M577" s="57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17">
        <v>1</v>
      </c>
      <c r="AB577" s="570" t="str">
        <f>IF(VLOOKUP(F577,NXT!$C$12:$C$795,1,0)=F577,"","x")</f>
        <v/>
      </c>
    </row>
    <row r="578" spans="1:28" ht="15.75" hidden="1" customHeight="1">
      <c r="A578" s="818" t="str">
        <f>IF(B578&lt;&gt;"",IF(AND(B578&gt;=_TM1,B578&lt;=_TM2,OR(TH!L578="1111",TH!M578="1111")),TH!D578,""),"")</f>
        <v/>
      </c>
      <c r="B578" s="36">
        <f t="shared" si="142"/>
        <v>1</v>
      </c>
      <c r="C578" s="190">
        <f t="shared" si="143"/>
        <v>42394</v>
      </c>
      <c r="D578" s="37" t="s">
        <v>1629</v>
      </c>
      <c r="E578" s="37">
        <v>42394</v>
      </c>
      <c r="F578" s="191" t="s">
        <v>970</v>
      </c>
      <c r="G578" s="824" t="s">
        <v>958</v>
      </c>
      <c r="H578" s="192" t="s">
        <v>432</v>
      </c>
      <c r="I578" s="248">
        <v>6</v>
      </c>
      <c r="J578" s="248">
        <v>71080</v>
      </c>
      <c r="K578" s="578">
        <f t="shared" si="144"/>
        <v>426480</v>
      </c>
      <c r="L578" s="579" t="s">
        <v>844</v>
      </c>
      <c r="M578" s="57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17">
        <v>1</v>
      </c>
      <c r="AB578" s="570" t="str">
        <f>IF(VLOOKUP(F578,NXT!$C$12:$C$795,1,0)=F578,"","x")</f>
        <v/>
      </c>
    </row>
    <row r="579" spans="1:28" ht="15.75" hidden="1" customHeight="1">
      <c r="A579" s="818" t="str">
        <f>IF(B579&lt;&gt;"",IF(AND(B579&gt;=_TM1,B579&lt;=_TM2,OR(TH!L579="1111",TH!M579="1111")),TH!D579,""),"")</f>
        <v/>
      </c>
      <c r="B579" s="36">
        <f t="shared" si="142"/>
        <v>1</v>
      </c>
      <c r="C579" s="190">
        <f t="shared" si="143"/>
        <v>42394</v>
      </c>
      <c r="D579" s="37" t="s">
        <v>1629</v>
      </c>
      <c r="E579" s="37">
        <v>42394</v>
      </c>
      <c r="F579" s="191" t="s">
        <v>971</v>
      </c>
      <c r="G579" s="824" t="s">
        <v>958</v>
      </c>
      <c r="H579" s="192" t="s">
        <v>432</v>
      </c>
      <c r="I579" s="248">
        <v>8</v>
      </c>
      <c r="J579" s="248">
        <v>20995</v>
      </c>
      <c r="K579" s="578">
        <f t="shared" si="144"/>
        <v>167960</v>
      </c>
      <c r="L579" s="579" t="s">
        <v>844</v>
      </c>
      <c r="M579" s="57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17">
        <v>1</v>
      </c>
      <c r="AB579" s="570" t="str">
        <f>IF(VLOOKUP(F579,NXT!$C$12:$C$795,1,0)=F579,"","x")</f>
        <v/>
      </c>
    </row>
    <row r="580" spans="1:28" ht="15.75" hidden="1" customHeight="1">
      <c r="A580" s="818" t="str">
        <f>IF(B580&lt;&gt;"",IF(AND(B580&gt;=_TM1,B580&lt;=_TM2,OR(TH!L580="1111",TH!M580="1111")),TH!D580,""),"")</f>
        <v/>
      </c>
      <c r="B580" s="36">
        <f t="shared" si="142"/>
        <v>1</v>
      </c>
      <c r="C580" s="190">
        <f t="shared" si="143"/>
        <v>42394</v>
      </c>
      <c r="D580" s="37" t="s">
        <v>1629</v>
      </c>
      <c r="E580" s="37">
        <v>42394</v>
      </c>
      <c r="F580" s="191" t="s">
        <v>972</v>
      </c>
      <c r="G580" s="824" t="s">
        <v>958</v>
      </c>
      <c r="H580" s="192" t="s">
        <v>432</v>
      </c>
      <c r="I580" s="248">
        <v>6</v>
      </c>
      <c r="J580" s="248">
        <v>33820</v>
      </c>
      <c r="K580" s="578">
        <f t="shared" si="144"/>
        <v>202920</v>
      </c>
      <c r="L580" s="579" t="s">
        <v>844</v>
      </c>
      <c r="M580" s="57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17">
        <v>1</v>
      </c>
      <c r="AB580" s="570" t="str">
        <f>IF(VLOOKUP(F580,NXT!$C$12:$C$795,1,0)=F580,"","x")</f>
        <v/>
      </c>
    </row>
    <row r="581" spans="1:28" ht="15.75" hidden="1" customHeight="1">
      <c r="A581" s="818" t="str">
        <f>IF(B581&lt;&gt;"",IF(AND(B581&gt;=_TM1,B581&lt;=_TM2,OR(TH!L581="1111",TH!M581="1111")),TH!D581,""),"")</f>
        <v/>
      </c>
      <c r="B581" s="36">
        <f t="shared" si="142"/>
        <v>1</v>
      </c>
      <c r="C581" s="190">
        <f t="shared" si="143"/>
        <v>42394</v>
      </c>
      <c r="D581" s="37" t="s">
        <v>1629</v>
      </c>
      <c r="E581" s="37">
        <v>42394</v>
      </c>
      <c r="F581" s="191" t="s">
        <v>855</v>
      </c>
      <c r="G581" s="824" t="s">
        <v>958</v>
      </c>
      <c r="H581" s="192" t="s">
        <v>432</v>
      </c>
      <c r="I581" s="248">
        <v>4</v>
      </c>
      <c r="J581" s="248">
        <v>25251</v>
      </c>
      <c r="K581" s="578">
        <f t="shared" si="144"/>
        <v>101004</v>
      </c>
      <c r="L581" s="579" t="s">
        <v>844</v>
      </c>
      <c r="M581" s="57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17">
        <v>1</v>
      </c>
      <c r="AB581" s="570" t="str">
        <f>IF(VLOOKUP(F581,NXT!$C$12:$C$795,1,0)=F581,"","x")</f>
        <v/>
      </c>
    </row>
    <row r="582" spans="1:28" ht="15.75" hidden="1" customHeight="1">
      <c r="A582" s="818" t="str">
        <f>IF(B582&lt;&gt;"",IF(AND(B582&gt;=_TM1,B582&lt;=_TM2,OR(TH!L582="1111",TH!M582="1111")),TH!D582,""),"")</f>
        <v/>
      </c>
      <c r="B582" s="36">
        <f t="shared" si="142"/>
        <v>1</v>
      </c>
      <c r="C582" s="190">
        <f t="shared" si="143"/>
        <v>42394</v>
      </c>
      <c r="D582" s="37" t="s">
        <v>1629</v>
      </c>
      <c r="E582" s="37">
        <v>42394</v>
      </c>
      <c r="F582" s="191" t="s">
        <v>973</v>
      </c>
      <c r="G582" s="824" t="s">
        <v>958</v>
      </c>
      <c r="H582" s="192" t="s">
        <v>432</v>
      </c>
      <c r="I582" s="248">
        <v>10</v>
      </c>
      <c r="J582" s="248">
        <v>97297</v>
      </c>
      <c r="K582" s="578">
        <f t="shared" si="144"/>
        <v>972970</v>
      </c>
      <c r="L582" s="579" t="s">
        <v>844</v>
      </c>
      <c r="M582" s="57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17">
        <v>1</v>
      </c>
      <c r="AB582" s="570" t="str">
        <f>IF(VLOOKUP(F582,NXT!$C$12:$C$795,1,0)=F582,"","x")</f>
        <v/>
      </c>
    </row>
    <row r="583" spans="1:28" ht="15.75" hidden="1" customHeight="1">
      <c r="A583" s="818" t="str">
        <f>IF(B583&lt;&gt;"",IF(AND(B583&gt;=_TM1,B583&lt;=_TM2,OR(TH!L583="1111",TH!M583="1111")),TH!D583,""),"")</f>
        <v/>
      </c>
      <c r="B583" s="36">
        <f t="shared" si="142"/>
        <v>1</v>
      </c>
      <c r="C583" s="190">
        <f t="shared" si="143"/>
        <v>42394</v>
      </c>
      <c r="D583" s="37" t="s">
        <v>1629</v>
      </c>
      <c r="E583" s="37">
        <v>42394</v>
      </c>
      <c r="F583" s="191" t="s">
        <v>974</v>
      </c>
      <c r="G583" s="824" t="s">
        <v>958</v>
      </c>
      <c r="H583" s="192" t="s">
        <v>432</v>
      </c>
      <c r="I583" s="248">
        <v>10</v>
      </c>
      <c r="J583" s="248">
        <v>75503</v>
      </c>
      <c r="K583" s="578">
        <f t="shared" si="144"/>
        <v>755030</v>
      </c>
      <c r="L583" s="579" t="s">
        <v>844</v>
      </c>
      <c r="M583" s="57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17">
        <v>1</v>
      </c>
      <c r="AB583" s="570" t="str">
        <f>IF(VLOOKUP(F583,NXT!$C$12:$C$795,1,0)=F583,"","x")</f>
        <v/>
      </c>
    </row>
    <row r="584" spans="1:28" ht="15.75" hidden="1" customHeight="1">
      <c r="A584" s="818" t="str">
        <f>IF(B584&lt;&gt;"",IF(AND(B584&gt;=_TM1,B584&lt;=_TM2,OR(TH!L584="1111",TH!M584="1111")),TH!D584,""),"")</f>
        <v/>
      </c>
      <c r="B584" s="36">
        <f t="shared" si="142"/>
        <v>1</v>
      </c>
      <c r="C584" s="190">
        <f t="shared" si="143"/>
        <v>42394</v>
      </c>
      <c r="D584" s="37" t="s">
        <v>1629</v>
      </c>
      <c r="E584" s="37">
        <v>42394</v>
      </c>
      <c r="F584" s="191" t="s">
        <v>975</v>
      </c>
      <c r="G584" s="824" t="s">
        <v>958</v>
      </c>
      <c r="H584" s="192" t="s">
        <v>432</v>
      </c>
      <c r="I584" s="248">
        <v>12</v>
      </c>
      <c r="J584" s="248">
        <v>66205</v>
      </c>
      <c r="K584" s="578">
        <f t="shared" si="144"/>
        <v>794460</v>
      </c>
      <c r="L584" s="579" t="s">
        <v>844</v>
      </c>
      <c r="M584" s="57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17">
        <v>1</v>
      </c>
      <c r="AB584" s="570" t="str">
        <f>IF(VLOOKUP(F584,NXT!$C$12:$C$795,1,0)=F584,"","x")</f>
        <v/>
      </c>
    </row>
    <row r="585" spans="1:28" ht="15.75" hidden="1" customHeight="1">
      <c r="A585" s="818" t="str">
        <f>IF(B585&lt;&gt;"",IF(AND(B585&gt;=_TM1,B585&lt;=_TM2,OR(TH!L585="1111",TH!M585="1111")),TH!D585,""),"")</f>
        <v/>
      </c>
      <c r="B585" s="36">
        <f t="shared" si="142"/>
        <v>1</v>
      </c>
      <c r="C585" s="190">
        <f t="shared" si="143"/>
        <v>42394</v>
      </c>
      <c r="D585" s="37" t="s">
        <v>1629</v>
      </c>
      <c r="E585" s="37">
        <v>42394</v>
      </c>
      <c r="F585" s="191" t="s">
        <v>976</v>
      </c>
      <c r="G585" s="824" t="s">
        <v>958</v>
      </c>
      <c r="H585" s="192" t="s">
        <v>432</v>
      </c>
      <c r="I585" s="248">
        <v>10</v>
      </c>
      <c r="J585" s="248">
        <v>131455</v>
      </c>
      <c r="K585" s="578">
        <f t="shared" si="144"/>
        <v>1314550</v>
      </c>
      <c r="L585" s="579" t="s">
        <v>844</v>
      </c>
      <c r="M585" s="57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7">
        <v>1</v>
      </c>
      <c r="AB585" s="570" t="str">
        <f>IF(VLOOKUP(F585,NXT!$C$12:$C$795,1,0)=F585,"","x")</f>
        <v/>
      </c>
    </row>
    <row r="586" spans="1:28" ht="15.75" hidden="1" customHeight="1">
      <c r="A586" s="818" t="str">
        <f>IF(B586&lt;&gt;"",IF(AND(B586&gt;=_TM1,B586&lt;=_TM2,OR(TH!L586="1111",TH!M586="1111")),TH!D586,""),"")</f>
        <v/>
      </c>
      <c r="B586" s="36">
        <f t="shared" si="142"/>
        <v>1</v>
      </c>
      <c r="C586" s="190">
        <f t="shared" si="143"/>
        <v>42394</v>
      </c>
      <c r="D586" s="37" t="s">
        <v>1629</v>
      </c>
      <c r="E586" s="37">
        <v>42394</v>
      </c>
      <c r="F586" s="191" t="s">
        <v>977</v>
      </c>
      <c r="G586" s="824" t="s">
        <v>958</v>
      </c>
      <c r="H586" s="192" t="s">
        <v>432</v>
      </c>
      <c r="I586" s="248">
        <v>10</v>
      </c>
      <c r="J586" s="248">
        <v>150948</v>
      </c>
      <c r="K586" s="578">
        <f t="shared" si="144"/>
        <v>1509480</v>
      </c>
      <c r="L586" s="579" t="s">
        <v>844</v>
      </c>
      <c r="M586" s="57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7">
        <v>1</v>
      </c>
      <c r="AB586" s="570" t="str">
        <f>IF(VLOOKUP(F586,NXT!$C$12:$C$795,1,0)=F586,"","x")</f>
        <v/>
      </c>
    </row>
    <row r="587" spans="1:28" ht="15.75" hidden="1" customHeight="1">
      <c r="A587" s="818" t="str">
        <f>IF(B587&lt;&gt;"",IF(AND(B587&gt;=_TM1,B587&lt;=_TM2,OR(TH!L587="1111",TH!M587="1111")),TH!D587,""),"")</f>
        <v/>
      </c>
      <c r="B587" s="36">
        <f t="shared" si="142"/>
        <v>1</v>
      </c>
      <c r="C587" s="190">
        <f t="shared" si="143"/>
        <v>42394</v>
      </c>
      <c r="D587" s="37" t="s">
        <v>1629</v>
      </c>
      <c r="E587" s="37">
        <v>42394</v>
      </c>
      <c r="F587" s="191" t="s">
        <v>978</v>
      </c>
      <c r="G587" s="824" t="s">
        <v>958</v>
      </c>
      <c r="H587" s="192" t="s">
        <v>432</v>
      </c>
      <c r="I587" s="248">
        <v>16</v>
      </c>
      <c r="J587" s="248">
        <v>63125</v>
      </c>
      <c r="K587" s="578">
        <f t="shared" si="144"/>
        <v>1010000</v>
      </c>
      <c r="L587" s="579" t="s">
        <v>844</v>
      </c>
      <c r="M587" s="57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7">
        <v>1</v>
      </c>
      <c r="AB587" s="570" t="str">
        <f>IF(VLOOKUP(F587,NXT!$C$12:$C$795,1,0)=F587,"","x")</f>
        <v/>
      </c>
    </row>
    <row r="588" spans="1:28" ht="15.75" hidden="1" customHeight="1">
      <c r="A588" s="818" t="str">
        <f>IF(B588&lt;&gt;"",IF(AND(B588&gt;=_TM1,B588&lt;=_TM2,OR(TH!L588="1111",TH!M588="1111")),TH!D588,""),"")</f>
        <v/>
      </c>
      <c r="B588" s="36">
        <f t="shared" si="142"/>
        <v>1</v>
      </c>
      <c r="C588" s="190">
        <f t="shared" si="143"/>
        <v>42394</v>
      </c>
      <c r="D588" s="37" t="s">
        <v>1629</v>
      </c>
      <c r="E588" s="37">
        <v>42394</v>
      </c>
      <c r="F588" s="191" t="s">
        <v>979</v>
      </c>
      <c r="G588" s="824" t="s">
        <v>958</v>
      </c>
      <c r="H588" s="192" t="s">
        <v>432</v>
      </c>
      <c r="I588" s="248">
        <v>10</v>
      </c>
      <c r="J588" s="248">
        <v>45595</v>
      </c>
      <c r="K588" s="578">
        <f t="shared" si="144"/>
        <v>455950</v>
      </c>
      <c r="L588" s="579" t="s">
        <v>844</v>
      </c>
      <c r="M588" s="57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7">
        <v>1</v>
      </c>
      <c r="AB588" s="570" t="str">
        <f>IF(VLOOKUP(F588,NXT!$C$12:$C$795,1,0)=F588,"","x")</f>
        <v/>
      </c>
    </row>
    <row r="589" spans="1:28" ht="15.75" hidden="1" customHeight="1">
      <c r="A589" s="818" t="str">
        <f>IF(B589&lt;&gt;"",IF(AND(B589&gt;=_TM1,B589&lt;=_TM2,OR(TH!L589="1111",TH!M589="1111")),TH!D589,""),"")</f>
        <v/>
      </c>
      <c r="B589" s="36">
        <f t="shared" si="142"/>
        <v>1</v>
      </c>
      <c r="C589" s="190">
        <f t="shared" si="143"/>
        <v>42394</v>
      </c>
      <c r="D589" s="37" t="s">
        <v>1629</v>
      </c>
      <c r="E589" s="37">
        <v>42394</v>
      </c>
      <c r="F589" s="191" t="s">
        <v>980</v>
      </c>
      <c r="G589" s="824" t="s">
        <v>958</v>
      </c>
      <c r="H589" s="192" t="s">
        <v>432</v>
      </c>
      <c r="I589" s="248">
        <v>20</v>
      </c>
      <c r="J589" s="248">
        <v>40788</v>
      </c>
      <c r="K589" s="578">
        <f t="shared" si="144"/>
        <v>815760</v>
      </c>
      <c r="L589" s="579" t="s">
        <v>844</v>
      </c>
      <c r="M589" s="57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7">
        <v>1</v>
      </c>
      <c r="AB589" s="570" t="str">
        <f>IF(VLOOKUP(F589,NXT!$C$12:$C$795,1,0)=F589,"","x")</f>
        <v/>
      </c>
    </row>
    <row r="590" spans="1:28" ht="15.75" hidden="1" customHeight="1">
      <c r="A590" s="818" t="str">
        <f>IF(B590&lt;&gt;"",IF(AND(B590&gt;=_TM1,B590&lt;=_TM2,OR(TH!L590="1111",TH!M590="1111")),TH!D590,""),"")</f>
        <v/>
      </c>
      <c r="B590" s="36">
        <f t="shared" si="142"/>
        <v>1</v>
      </c>
      <c r="C590" s="190">
        <f t="shared" si="143"/>
        <v>42394</v>
      </c>
      <c r="D590" s="37" t="s">
        <v>1629</v>
      </c>
      <c r="E590" s="37">
        <v>42394</v>
      </c>
      <c r="F590" s="191" t="s">
        <v>448</v>
      </c>
      <c r="G590" s="824" t="s">
        <v>958</v>
      </c>
      <c r="H590" s="192" t="s">
        <v>432</v>
      </c>
      <c r="I590" s="248"/>
      <c r="J590" s="248"/>
      <c r="K590" s="578">
        <v>1897000</v>
      </c>
      <c r="L590" s="579" t="s">
        <v>9</v>
      </c>
      <c r="M590" s="57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7">
        <v>1</v>
      </c>
    </row>
    <row r="591" spans="1:28" ht="15.75" hidden="1" customHeight="1">
      <c r="A591" s="818" t="str">
        <f>IF(B591&lt;&gt;"",IF(AND(B591&gt;=_TM1,B591&lt;=_TM2,OR(TH!L591="1111",TH!M591="1111")),TH!D591,""),"")</f>
        <v/>
      </c>
      <c r="B591" s="36">
        <f t="shared" si="142"/>
        <v>1</v>
      </c>
      <c r="C591" s="190">
        <f t="shared" si="143"/>
        <v>42399</v>
      </c>
      <c r="D591" s="37" t="s">
        <v>1630</v>
      </c>
      <c r="E591" s="183">
        <v>42399</v>
      </c>
      <c r="F591" s="191" t="s">
        <v>924</v>
      </c>
      <c r="G591" s="825" t="s">
        <v>923</v>
      </c>
      <c r="H591" s="192" t="s">
        <v>415</v>
      </c>
      <c r="I591" s="248">
        <v>400</v>
      </c>
      <c r="J591" s="248">
        <v>18113</v>
      </c>
      <c r="K591" s="578">
        <f>ROUND(I591*J591,0)</f>
        <v>7245200</v>
      </c>
      <c r="L591" s="579" t="s">
        <v>844</v>
      </c>
      <c r="M591" s="57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7">
        <v>1</v>
      </c>
      <c r="AB591" s="570" t="str">
        <f>IF(VLOOKUP(F591,NXT!$C$12:$C$795,1,0)=F591,"","x")</f>
        <v/>
      </c>
    </row>
    <row r="592" spans="1:28" ht="15.75" hidden="1" customHeight="1">
      <c r="A592" s="818" t="str">
        <f>IF(B592&lt;&gt;"",IF(AND(B592&gt;=_TM1,B592&lt;=_TM2,OR(TH!L592="1111",TH!M592="1111")),TH!D592,""),"")</f>
        <v/>
      </c>
      <c r="B592" s="36">
        <f t="shared" si="142"/>
        <v>1</v>
      </c>
      <c r="C592" s="190">
        <f t="shared" si="143"/>
        <v>42399</v>
      </c>
      <c r="D592" s="37" t="s">
        <v>1630</v>
      </c>
      <c r="E592" s="183">
        <v>42399</v>
      </c>
      <c r="F592" s="191" t="s">
        <v>925</v>
      </c>
      <c r="G592" s="825" t="s">
        <v>923</v>
      </c>
      <c r="H592" s="192" t="s">
        <v>415</v>
      </c>
      <c r="I592" s="248">
        <v>125</v>
      </c>
      <c r="J592" s="248">
        <v>18548</v>
      </c>
      <c r="K592" s="578">
        <f>ROUND(I592*J592,0)</f>
        <v>2318500</v>
      </c>
      <c r="L592" s="579" t="s">
        <v>844</v>
      </c>
      <c r="M592" s="57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7">
        <v>1</v>
      </c>
      <c r="AB592" s="570" t="str">
        <f>IF(VLOOKUP(F592,NXT!$C$12:$C$795,1,0)=F592,"","x")</f>
        <v/>
      </c>
    </row>
    <row r="593" spans="1:28" ht="15.75" hidden="1" customHeight="1">
      <c r="A593" s="818" t="str">
        <f>IF(B593&lt;&gt;"",IF(AND(B593&gt;=_TM1,B593&lt;=_TM2,OR(TH!L593="1111",TH!M593="1111")),TH!D593,""),"")</f>
        <v/>
      </c>
      <c r="B593" s="36">
        <f t="shared" si="142"/>
        <v>1</v>
      </c>
      <c r="C593" s="190">
        <f t="shared" si="143"/>
        <v>42399</v>
      </c>
      <c r="D593" s="37" t="s">
        <v>1630</v>
      </c>
      <c r="E593" s="183">
        <v>42399</v>
      </c>
      <c r="F593" s="191" t="s">
        <v>926</v>
      </c>
      <c r="G593" s="825" t="s">
        <v>923</v>
      </c>
      <c r="H593" s="192" t="s">
        <v>415</v>
      </c>
      <c r="I593" s="248">
        <v>200</v>
      </c>
      <c r="J593" s="248">
        <v>14466</v>
      </c>
      <c r="K593" s="578">
        <f>ROUND(I593*J593,0)</f>
        <v>2893200</v>
      </c>
      <c r="L593" s="579" t="s">
        <v>844</v>
      </c>
      <c r="M593" s="57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7">
        <v>1</v>
      </c>
      <c r="AB593" s="570" t="str">
        <f>IF(VLOOKUP(F593,NXT!$C$12:$C$795,1,0)=F593,"","x")</f>
        <v/>
      </c>
    </row>
    <row r="594" spans="1:28" ht="15.75" hidden="1" customHeight="1">
      <c r="A594" s="818" t="str">
        <f>IF(B594&lt;&gt;"",IF(AND(B594&gt;=_TM1,B594&lt;=_TM2,OR(TH!L594="1111",TH!M594="1111")),TH!D594,""),"")</f>
        <v/>
      </c>
      <c r="B594" s="36">
        <f t="shared" si="142"/>
        <v>1</v>
      </c>
      <c r="C594" s="190">
        <f t="shared" si="143"/>
        <v>42399</v>
      </c>
      <c r="D594" s="37" t="s">
        <v>1630</v>
      </c>
      <c r="E594" s="183">
        <v>42399</v>
      </c>
      <c r="F594" s="191" t="s">
        <v>448</v>
      </c>
      <c r="G594" s="825" t="s">
        <v>923</v>
      </c>
      <c r="H594" s="192" t="s">
        <v>415</v>
      </c>
      <c r="I594" s="248"/>
      <c r="J594" s="248"/>
      <c r="K594" s="578">
        <v>1245690</v>
      </c>
      <c r="L594" s="579" t="s">
        <v>9</v>
      </c>
      <c r="M594" s="57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7">
        <v>1</v>
      </c>
    </row>
    <row r="595" spans="1:28" ht="15.75" hidden="1" customHeight="1">
      <c r="A595" s="818" t="str">
        <f>IF(B595&lt;&gt;"",IF(AND(B595&gt;=_TM1,B595&lt;=_TM2,OR(TH!L595="1111",TH!M595="1111")),TH!D595,""),"")</f>
        <v/>
      </c>
      <c r="B595" s="36">
        <f t="shared" si="142"/>
        <v>2</v>
      </c>
      <c r="C595" s="190">
        <f t="shared" si="143"/>
        <v>42402</v>
      </c>
      <c r="D595" s="37" t="s">
        <v>1631</v>
      </c>
      <c r="E595" s="190">
        <v>42402</v>
      </c>
      <c r="F595" s="191" t="s">
        <v>646</v>
      </c>
      <c r="G595" s="824" t="s">
        <v>927</v>
      </c>
      <c r="H595" s="192" t="s">
        <v>415</v>
      </c>
      <c r="I595" s="248">
        <v>3984</v>
      </c>
      <c r="J595" s="248">
        <v>8771</v>
      </c>
      <c r="K595" s="578">
        <f>ROUND(I595*J595,0)</f>
        <v>34943664</v>
      </c>
      <c r="L595" s="579" t="s">
        <v>844</v>
      </c>
      <c r="M595" s="57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7">
        <v>1</v>
      </c>
      <c r="AB595" s="570" t="str">
        <f>IF(VLOOKUP(F595,NXT!$C$12:$C$795,1,0)=F595,"","x")</f>
        <v/>
      </c>
    </row>
    <row r="596" spans="1:28" ht="15.75" hidden="1" customHeight="1">
      <c r="A596" s="818" t="str">
        <f>IF(B596&lt;&gt;"",IF(AND(B596&gt;=_TM1,B596&lt;=_TM2,OR(TH!L596="1111",TH!M596="1111")),TH!D596,""),"")</f>
        <v/>
      </c>
      <c r="B596" s="36">
        <f t="shared" si="142"/>
        <v>2</v>
      </c>
      <c r="C596" s="190">
        <f t="shared" si="143"/>
        <v>42402</v>
      </c>
      <c r="D596" s="37" t="s">
        <v>1631</v>
      </c>
      <c r="E596" s="190">
        <v>42402</v>
      </c>
      <c r="F596" s="191" t="s">
        <v>448</v>
      </c>
      <c r="G596" s="824" t="s">
        <v>927</v>
      </c>
      <c r="H596" s="192" t="s">
        <v>415</v>
      </c>
      <c r="I596" s="248"/>
      <c r="J596" s="248"/>
      <c r="K596" s="578">
        <v>3494366</v>
      </c>
      <c r="L596" s="579" t="s">
        <v>9</v>
      </c>
      <c r="M596" s="57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7">
        <v>1</v>
      </c>
    </row>
    <row r="597" spans="1:28" ht="15.75" hidden="1" customHeight="1">
      <c r="A597" s="818" t="str">
        <f>IF(B597&lt;&gt;"",IF(AND(B597&gt;=_TM1,B597&lt;=_TM2,OR(TH!L597="1111",TH!M597="1111")),TH!D597,""),"")</f>
        <v/>
      </c>
      <c r="B597" s="36">
        <f t="shared" si="142"/>
        <v>2</v>
      </c>
      <c r="C597" s="190">
        <f t="shared" si="143"/>
        <v>42419</v>
      </c>
      <c r="D597" s="37" t="s">
        <v>1632</v>
      </c>
      <c r="E597" s="190">
        <v>42419</v>
      </c>
      <c r="F597" s="191" t="s">
        <v>926</v>
      </c>
      <c r="G597" s="824" t="s">
        <v>928</v>
      </c>
      <c r="H597" s="192" t="s">
        <v>415</v>
      </c>
      <c r="I597" s="248">
        <v>50</v>
      </c>
      <c r="J597" s="248">
        <v>32416</v>
      </c>
      <c r="K597" s="578">
        <f>ROUND(I597*J597,0)</f>
        <v>1620800</v>
      </c>
      <c r="L597" s="579" t="s">
        <v>844</v>
      </c>
      <c r="M597" s="57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7">
        <v>1</v>
      </c>
      <c r="AB597" s="570" t="str">
        <f>IF(VLOOKUP(F597,NXT!$C$12:$C$795,1,0)=F597,"","x")</f>
        <v/>
      </c>
    </row>
    <row r="598" spans="1:28" ht="15.75" hidden="1" customHeight="1">
      <c r="A598" s="818" t="str">
        <f>IF(B598&lt;&gt;"",IF(AND(B598&gt;=_TM1,B598&lt;=_TM2,OR(TH!L598="1111",TH!M598="1111")),TH!D598,""),"")</f>
        <v/>
      </c>
      <c r="B598" s="36">
        <f t="shared" si="142"/>
        <v>2</v>
      </c>
      <c r="C598" s="190">
        <f t="shared" si="143"/>
        <v>42419</v>
      </c>
      <c r="D598" s="37" t="s">
        <v>1632</v>
      </c>
      <c r="E598" s="190">
        <v>42419</v>
      </c>
      <c r="F598" s="191" t="s">
        <v>929</v>
      </c>
      <c r="G598" s="824" t="s">
        <v>928</v>
      </c>
      <c r="H598" s="192" t="s">
        <v>415</v>
      </c>
      <c r="I598" s="248">
        <v>90</v>
      </c>
      <c r="J598" s="248">
        <v>48420</v>
      </c>
      <c r="K598" s="578">
        <f>ROUND(I598*J598,0)</f>
        <v>4357800</v>
      </c>
      <c r="L598" s="579" t="s">
        <v>844</v>
      </c>
      <c r="M598" s="57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7">
        <v>1</v>
      </c>
      <c r="AB598" s="570" t="str">
        <f>IF(VLOOKUP(F598,NXT!$C$12:$C$795,1,0)=F598,"","x")</f>
        <v/>
      </c>
    </row>
    <row r="599" spans="1:28" ht="15.75" hidden="1" customHeight="1">
      <c r="A599" s="818" t="str">
        <f>IF(B599&lt;&gt;"",IF(AND(B599&gt;=_TM1,B599&lt;=_TM2,OR(TH!L599="1111",TH!M599="1111")),TH!D599,""),"")</f>
        <v/>
      </c>
      <c r="B599" s="36">
        <f t="shared" si="142"/>
        <v>2</v>
      </c>
      <c r="C599" s="190">
        <f t="shared" si="143"/>
        <v>42419</v>
      </c>
      <c r="D599" s="37" t="s">
        <v>1632</v>
      </c>
      <c r="E599" s="190">
        <v>42419</v>
      </c>
      <c r="F599" s="191" t="s">
        <v>930</v>
      </c>
      <c r="G599" s="824" t="s">
        <v>928</v>
      </c>
      <c r="H599" s="192" t="s">
        <v>415</v>
      </c>
      <c r="I599" s="248">
        <v>61</v>
      </c>
      <c r="J599" s="248">
        <v>46021</v>
      </c>
      <c r="K599" s="578">
        <f>ROUND(I599*J599,0)</f>
        <v>2807281</v>
      </c>
      <c r="L599" s="579" t="s">
        <v>844</v>
      </c>
      <c r="M599" s="57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7">
        <v>1</v>
      </c>
      <c r="AB599" s="570" t="str">
        <f>IF(VLOOKUP(F599,NXT!$C$12:$C$795,1,0)=F599,"","x")</f>
        <v/>
      </c>
    </row>
    <row r="600" spans="1:28" ht="15.75" hidden="1" customHeight="1">
      <c r="A600" s="818" t="str">
        <f>IF(B600&lt;&gt;"",IF(AND(B600&gt;=_TM1,B600&lt;=_TM2,OR(TH!L600="1111",TH!M600="1111")),TH!D600,""),"")</f>
        <v/>
      </c>
      <c r="B600" s="36">
        <f t="shared" si="142"/>
        <v>2</v>
      </c>
      <c r="C600" s="190">
        <f t="shared" si="143"/>
        <v>42419</v>
      </c>
      <c r="D600" s="37" t="s">
        <v>1632</v>
      </c>
      <c r="E600" s="190">
        <v>42419</v>
      </c>
      <c r="F600" s="191" t="s">
        <v>1001</v>
      </c>
      <c r="G600" s="824" t="s">
        <v>928</v>
      </c>
      <c r="H600" s="192" t="s">
        <v>415</v>
      </c>
      <c r="I600" s="248">
        <v>200</v>
      </c>
      <c r="J600" s="248">
        <v>56265</v>
      </c>
      <c r="K600" s="578">
        <f>ROUND(I600*J600,0)</f>
        <v>11253000</v>
      </c>
      <c r="L600" s="579" t="s">
        <v>844</v>
      </c>
      <c r="M600" s="57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7">
        <v>1</v>
      </c>
      <c r="AB600" s="570" t="str">
        <f>IF(VLOOKUP(F600,NXT!$C$12:$C$795,1,0)=F600,"","x")</f>
        <v/>
      </c>
    </row>
    <row r="601" spans="1:28" ht="15.75" hidden="1" customHeight="1">
      <c r="A601" s="818" t="str">
        <f>IF(B601&lt;&gt;"",IF(AND(B601&gt;=_TM1,B601&lt;=_TM2,OR(TH!L601="1111",TH!M601="1111")),TH!D601,""),"")</f>
        <v/>
      </c>
      <c r="B601" s="36">
        <f t="shared" si="142"/>
        <v>2</v>
      </c>
      <c r="C601" s="190">
        <f t="shared" si="143"/>
        <v>42419</v>
      </c>
      <c r="D601" s="37" t="s">
        <v>1632</v>
      </c>
      <c r="E601" s="190">
        <v>42419</v>
      </c>
      <c r="F601" s="191" t="s">
        <v>448</v>
      </c>
      <c r="G601" s="824" t="s">
        <v>928</v>
      </c>
      <c r="H601" s="192" t="s">
        <v>415</v>
      </c>
      <c r="I601" s="248"/>
      <c r="J601" s="248"/>
      <c r="K601" s="578">
        <v>2003888</v>
      </c>
      <c r="L601" s="579" t="s">
        <v>9</v>
      </c>
      <c r="M601" s="57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7">
        <v>1</v>
      </c>
    </row>
    <row r="602" spans="1:28" ht="15.75" hidden="1" customHeight="1">
      <c r="A602" s="818" t="str">
        <f>IF(B602&lt;&gt;"",IF(AND(B602&gt;=_TM1,B602&lt;=_TM2,OR(TH!L602="1111",TH!M602="1111")),TH!D602,""),"")</f>
        <v/>
      </c>
      <c r="B602" s="36">
        <f t="shared" si="142"/>
        <v>2</v>
      </c>
      <c r="C602" s="190">
        <f t="shared" si="143"/>
        <v>42419</v>
      </c>
      <c r="D602" s="37" t="s">
        <v>1633</v>
      </c>
      <c r="E602" s="190">
        <v>42419</v>
      </c>
      <c r="F602" s="191" t="s">
        <v>933</v>
      </c>
      <c r="G602" s="824" t="s">
        <v>931</v>
      </c>
      <c r="H602" s="192" t="s">
        <v>415</v>
      </c>
      <c r="I602" s="248">
        <v>200</v>
      </c>
      <c r="J602" s="248">
        <v>10355</v>
      </c>
      <c r="K602" s="578">
        <f t="shared" ref="K602:K609" si="145">ROUND(I602*J602,0)</f>
        <v>2071000</v>
      </c>
      <c r="L602" s="579" t="s">
        <v>844</v>
      </c>
      <c r="M602" s="57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7">
        <v>1</v>
      </c>
      <c r="AB602" s="570" t="str">
        <f>IF(VLOOKUP(F602,NXT!$C$12:$C$795,1,0)=F602,"","x")</f>
        <v/>
      </c>
    </row>
    <row r="603" spans="1:28" ht="15.75" hidden="1" customHeight="1">
      <c r="A603" s="818" t="str">
        <f>IF(B603&lt;&gt;"",IF(AND(B603&gt;=_TM1,B603&lt;=_TM2,OR(TH!L603="1111",TH!M603="1111")),TH!D603,""),"")</f>
        <v/>
      </c>
      <c r="B603" s="36">
        <f t="shared" si="142"/>
        <v>2</v>
      </c>
      <c r="C603" s="190">
        <f t="shared" si="143"/>
        <v>42419</v>
      </c>
      <c r="D603" s="37" t="s">
        <v>1633</v>
      </c>
      <c r="E603" s="190">
        <v>42419</v>
      </c>
      <c r="F603" s="191" t="s">
        <v>932</v>
      </c>
      <c r="G603" s="824" t="s">
        <v>931</v>
      </c>
      <c r="H603" s="192" t="s">
        <v>415</v>
      </c>
      <c r="I603" s="248">
        <v>500</v>
      </c>
      <c r="J603" s="248">
        <v>12341</v>
      </c>
      <c r="K603" s="578">
        <f t="shared" si="145"/>
        <v>6170500</v>
      </c>
      <c r="L603" s="579" t="s">
        <v>844</v>
      </c>
      <c r="M603" s="57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7">
        <v>1</v>
      </c>
      <c r="AB603" s="570" t="str">
        <f>IF(VLOOKUP(F603,NXT!$C$12:$C$795,1,0)=F603,"","x")</f>
        <v/>
      </c>
    </row>
    <row r="604" spans="1:28" ht="15.75" hidden="1" customHeight="1">
      <c r="A604" s="818" t="str">
        <f>IF(B604&lt;&gt;"",IF(AND(B604&gt;=_TM1,B604&lt;=_TM2,OR(TH!L604="1111",TH!M604="1111")),TH!D604,""),"")</f>
        <v/>
      </c>
      <c r="B604" s="36">
        <f t="shared" si="142"/>
        <v>2</v>
      </c>
      <c r="C604" s="190">
        <f t="shared" si="143"/>
        <v>42419</v>
      </c>
      <c r="D604" s="37" t="s">
        <v>1633</v>
      </c>
      <c r="E604" s="190">
        <v>42419</v>
      </c>
      <c r="F604" s="191" t="s">
        <v>934</v>
      </c>
      <c r="G604" s="824" t="s">
        <v>931</v>
      </c>
      <c r="H604" s="192" t="s">
        <v>415</v>
      </c>
      <c r="I604" s="248">
        <v>300</v>
      </c>
      <c r="J604" s="248">
        <v>12752</v>
      </c>
      <c r="K604" s="578">
        <f t="shared" si="145"/>
        <v>3825600</v>
      </c>
      <c r="L604" s="579" t="s">
        <v>844</v>
      </c>
      <c r="M604" s="57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7">
        <v>1</v>
      </c>
      <c r="AB604" s="570" t="str">
        <f>IF(VLOOKUP(F604,NXT!$C$12:$C$795,1,0)=F604,"","x")</f>
        <v/>
      </c>
    </row>
    <row r="605" spans="1:28" ht="15.75" hidden="1" customHeight="1">
      <c r="A605" s="818" t="str">
        <f>IF(B605&lt;&gt;"",IF(AND(B605&gt;=_TM1,B605&lt;=_TM2,OR(TH!L605="1111",TH!M605="1111")),TH!D605,""),"")</f>
        <v/>
      </c>
      <c r="B605" s="36">
        <f t="shared" si="142"/>
        <v>2</v>
      </c>
      <c r="C605" s="190">
        <f t="shared" si="143"/>
        <v>42419</v>
      </c>
      <c r="D605" s="37" t="s">
        <v>1633</v>
      </c>
      <c r="E605" s="190">
        <v>42419</v>
      </c>
      <c r="F605" s="191" t="s">
        <v>935</v>
      </c>
      <c r="G605" s="824" t="s">
        <v>931</v>
      </c>
      <c r="H605" s="192" t="s">
        <v>415</v>
      </c>
      <c r="I605" s="248">
        <v>260</v>
      </c>
      <c r="J605" s="248">
        <v>12379</v>
      </c>
      <c r="K605" s="578">
        <f t="shared" si="145"/>
        <v>3218540</v>
      </c>
      <c r="L605" s="579" t="s">
        <v>844</v>
      </c>
      <c r="M605" s="57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7">
        <v>1</v>
      </c>
      <c r="AB605" s="570" t="str">
        <f>IF(VLOOKUP(F605,NXT!$C$12:$C$795,1,0)=F605,"","x")</f>
        <v/>
      </c>
    </row>
    <row r="606" spans="1:28" ht="15.75" hidden="1" customHeight="1">
      <c r="A606" s="818" t="str">
        <f>IF(B606&lt;&gt;"",IF(AND(B606&gt;=_TM1,B606&lt;=_TM2,OR(TH!L606="1111",TH!M606="1111")),TH!D606,""),"")</f>
        <v/>
      </c>
      <c r="B606" s="36">
        <f t="shared" si="142"/>
        <v>2</v>
      </c>
      <c r="C606" s="190">
        <f t="shared" si="143"/>
        <v>42419</v>
      </c>
      <c r="D606" s="37" t="s">
        <v>1633</v>
      </c>
      <c r="E606" s="190">
        <v>42419</v>
      </c>
      <c r="F606" s="191" t="s">
        <v>936</v>
      </c>
      <c r="G606" s="824" t="s">
        <v>931</v>
      </c>
      <c r="H606" s="192" t="s">
        <v>415</v>
      </c>
      <c r="I606" s="248">
        <v>36</v>
      </c>
      <c r="J606" s="248">
        <v>55264</v>
      </c>
      <c r="K606" s="578">
        <f t="shared" si="145"/>
        <v>1989504</v>
      </c>
      <c r="L606" s="579" t="s">
        <v>844</v>
      </c>
      <c r="M606" s="57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7">
        <v>1</v>
      </c>
      <c r="AB606" s="570" t="str">
        <f>IF(VLOOKUP(F606,NXT!$C$12:$C$795,1,0)=F606,"","x")</f>
        <v/>
      </c>
    </row>
    <row r="607" spans="1:28" ht="15.75" hidden="1" customHeight="1">
      <c r="A607" s="818" t="str">
        <f>IF(B607&lt;&gt;"",IF(AND(B607&gt;=_TM1,B607&lt;=_TM2,OR(TH!L607="1111",TH!M607="1111")),TH!D607,""),"")</f>
        <v/>
      </c>
      <c r="B607" s="36">
        <f t="shared" si="142"/>
        <v>2</v>
      </c>
      <c r="C607" s="190">
        <f t="shared" si="143"/>
        <v>42419</v>
      </c>
      <c r="D607" s="37" t="s">
        <v>1633</v>
      </c>
      <c r="E607" s="190">
        <v>42419</v>
      </c>
      <c r="F607" s="191" t="s">
        <v>939</v>
      </c>
      <c r="G607" s="824" t="s">
        <v>931</v>
      </c>
      <c r="H607" s="192" t="s">
        <v>415</v>
      </c>
      <c r="I607" s="248">
        <v>72</v>
      </c>
      <c r="J607" s="248">
        <v>22641</v>
      </c>
      <c r="K607" s="578">
        <f t="shared" si="145"/>
        <v>1630152</v>
      </c>
      <c r="L607" s="579" t="s">
        <v>844</v>
      </c>
      <c r="M607" s="57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7">
        <v>1</v>
      </c>
      <c r="AB607" s="570" t="str">
        <f>IF(VLOOKUP(F607,NXT!$C$12:$C$795,1,0)=F607,"","x")</f>
        <v/>
      </c>
    </row>
    <row r="608" spans="1:28" ht="15.75" hidden="1" customHeight="1">
      <c r="A608" s="818" t="str">
        <f>IF(B608&lt;&gt;"",IF(AND(B608&gt;=_TM1,B608&lt;=_TM2,OR(TH!L608="1111",TH!M608="1111")),TH!D608,""),"")</f>
        <v/>
      </c>
      <c r="B608" s="36">
        <f t="shared" si="142"/>
        <v>2</v>
      </c>
      <c r="C608" s="190">
        <f t="shared" si="143"/>
        <v>42419</v>
      </c>
      <c r="D608" s="37" t="s">
        <v>1633</v>
      </c>
      <c r="E608" s="190">
        <v>42419</v>
      </c>
      <c r="F608" s="191" t="s">
        <v>937</v>
      </c>
      <c r="G608" s="824" t="s">
        <v>931</v>
      </c>
      <c r="H608" s="192" t="s">
        <v>415</v>
      </c>
      <c r="I608" s="248">
        <v>54</v>
      </c>
      <c r="J608" s="248">
        <v>35219</v>
      </c>
      <c r="K608" s="578">
        <f t="shared" si="145"/>
        <v>1901826</v>
      </c>
      <c r="L608" s="579" t="s">
        <v>844</v>
      </c>
      <c r="M608" s="57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7">
        <v>1</v>
      </c>
      <c r="AB608" s="570" t="str">
        <f>IF(VLOOKUP(F608,NXT!$C$12:$C$795,1,0)=F608,"","x")</f>
        <v/>
      </c>
    </row>
    <row r="609" spans="1:28" ht="15.75" hidden="1" customHeight="1">
      <c r="A609" s="818" t="str">
        <f>IF(B609&lt;&gt;"",IF(AND(B609&gt;=_TM1,B609&lt;=_TM2,OR(TH!L609="1111",TH!M609="1111")),TH!D609,""),"")</f>
        <v/>
      </c>
      <c r="B609" s="36">
        <f t="shared" ref="B609:B672" si="146">IF(C609&lt;&gt;"",MONTH(C609),"")</f>
        <v>2</v>
      </c>
      <c r="C609" s="190">
        <f t="shared" ref="C609:C672" si="147">E609</f>
        <v>42419</v>
      </c>
      <c r="D609" s="37" t="s">
        <v>1633</v>
      </c>
      <c r="E609" s="190">
        <v>42419</v>
      </c>
      <c r="F609" s="191" t="s">
        <v>938</v>
      </c>
      <c r="G609" s="824" t="s">
        <v>931</v>
      </c>
      <c r="H609" s="192" t="s">
        <v>415</v>
      </c>
      <c r="I609" s="248">
        <v>30</v>
      </c>
      <c r="J609" s="248">
        <v>84084</v>
      </c>
      <c r="K609" s="578">
        <f t="shared" si="145"/>
        <v>2522520</v>
      </c>
      <c r="L609" s="579" t="s">
        <v>844</v>
      </c>
      <c r="M609" s="57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7">
        <v>1</v>
      </c>
      <c r="AB609" s="570" t="str">
        <f>IF(VLOOKUP(F609,NXT!$C$12:$C$795,1,0)=F609,"","x")</f>
        <v/>
      </c>
    </row>
    <row r="610" spans="1:28" ht="15.75" hidden="1" customHeight="1">
      <c r="A610" s="818" t="str">
        <f>IF(B610&lt;&gt;"",IF(AND(B610&gt;=_TM1,B610&lt;=_TM2,OR(TH!L610="1111",TH!M610="1111")),TH!D610,""),"")</f>
        <v/>
      </c>
      <c r="B610" s="36">
        <f t="shared" si="146"/>
        <v>2</v>
      </c>
      <c r="C610" s="190">
        <f t="shared" si="147"/>
        <v>42419</v>
      </c>
      <c r="D610" s="37" t="s">
        <v>1633</v>
      </c>
      <c r="E610" s="190">
        <v>42419</v>
      </c>
      <c r="F610" s="191" t="s">
        <v>448</v>
      </c>
      <c r="G610" s="824" t="s">
        <v>931</v>
      </c>
      <c r="H610" s="192" t="s">
        <v>415</v>
      </c>
      <c r="I610" s="248"/>
      <c r="J610" s="248"/>
      <c r="K610" s="578">
        <v>2332964</v>
      </c>
      <c r="L610" s="579" t="s">
        <v>9</v>
      </c>
      <c r="M610" s="57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7">
        <v>1</v>
      </c>
    </row>
    <row r="611" spans="1:28" ht="15.75" hidden="1" customHeight="1">
      <c r="A611" s="818" t="str">
        <f>IF(B611&lt;&gt;"",IF(AND(B611&gt;=_TM1,B611&lt;=_TM2,OR(TH!L611="1111",TH!M611="1111")),TH!D611,""),"")</f>
        <v/>
      </c>
      <c r="B611" s="36">
        <f t="shared" si="146"/>
        <v>2</v>
      </c>
      <c r="C611" s="190">
        <f t="shared" si="147"/>
        <v>42420</v>
      </c>
      <c r="D611" s="37" t="s">
        <v>1634</v>
      </c>
      <c r="E611" s="37">
        <v>42420</v>
      </c>
      <c r="F611" s="191" t="s">
        <v>1165</v>
      </c>
      <c r="G611" s="828" t="s">
        <v>981</v>
      </c>
      <c r="H611" s="192" t="s">
        <v>432</v>
      </c>
      <c r="I611" s="248">
        <v>850</v>
      </c>
      <c r="J611" s="248">
        <v>30875</v>
      </c>
      <c r="K611" s="578">
        <f>ROUND(I611*J611,0)</f>
        <v>26243750</v>
      </c>
      <c r="L611" s="579" t="s">
        <v>844</v>
      </c>
      <c r="M611" s="57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7">
        <v>1</v>
      </c>
      <c r="AB611" s="570" t="str">
        <f>IF(VLOOKUP(F611,NXT!$C$12:$C$795,1,0)=F611,"","x")</f>
        <v/>
      </c>
    </row>
    <row r="612" spans="1:28" ht="15.75" hidden="1" customHeight="1">
      <c r="A612" s="818" t="str">
        <f>IF(B612&lt;&gt;"",IF(AND(B612&gt;=_TM1,B612&lt;=_TM2,OR(TH!L612="1111",TH!M612="1111")),TH!D612,""),"")</f>
        <v/>
      </c>
      <c r="B612" s="36">
        <f t="shared" si="146"/>
        <v>2</v>
      </c>
      <c r="C612" s="190">
        <f t="shared" si="147"/>
        <v>42420</v>
      </c>
      <c r="D612" s="37" t="s">
        <v>1634</v>
      </c>
      <c r="E612" s="37">
        <v>42420</v>
      </c>
      <c r="F612" s="191" t="s">
        <v>1166</v>
      </c>
      <c r="G612" s="828" t="s">
        <v>981</v>
      </c>
      <c r="H612" s="192" t="s">
        <v>432</v>
      </c>
      <c r="I612" s="248">
        <v>850</v>
      </c>
      <c r="J612" s="248">
        <v>31155</v>
      </c>
      <c r="K612" s="578">
        <f>ROUND(I612*J612,0)</f>
        <v>26481750</v>
      </c>
      <c r="L612" s="579" t="s">
        <v>844</v>
      </c>
      <c r="M612" s="57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7">
        <v>1</v>
      </c>
      <c r="AB612" s="570" t="str">
        <f>IF(VLOOKUP(F612,NXT!$C$12:$C$795,1,0)=F612,"","x")</f>
        <v/>
      </c>
    </row>
    <row r="613" spans="1:28" ht="15.75" hidden="1" customHeight="1">
      <c r="A613" s="818" t="str">
        <f>IF(B613&lt;&gt;"",IF(AND(B613&gt;=_TM1,B613&lt;=_TM2,OR(TH!L613="1111",TH!M613="1111")),TH!D613,""),"")</f>
        <v/>
      </c>
      <c r="B613" s="36">
        <f t="shared" si="146"/>
        <v>2</v>
      </c>
      <c r="C613" s="190">
        <f t="shared" si="147"/>
        <v>42420</v>
      </c>
      <c r="D613" s="37" t="s">
        <v>1634</v>
      </c>
      <c r="E613" s="37">
        <v>42420</v>
      </c>
      <c r="F613" s="287" t="s">
        <v>437</v>
      </c>
      <c r="G613" s="828" t="s">
        <v>981</v>
      </c>
      <c r="H613" s="192" t="s">
        <v>432</v>
      </c>
      <c r="I613" s="248">
        <v>3000</v>
      </c>
      <c r="J613" s="248">
        <v>15675</v>
      </c>
      <c r="K613" s="578">
        <f>ROUND(I613*J613,0)</f>
        <v>47025000</v>
      </c>
      <c r="L613" s="579" t="s">
        <v>844</v>
      </c>
      <c r="M613" s="57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7">
        <v>1</v>
      </c>
      <c r="AB613" s="570" t="str">
        <f>IF(VLOOKUP(F613,NXT!$C$12:$C$795,1,0)=F613,"","x")</f>
        <v/>
      </c>
    </row>
    <row r="614" spans="1:28" ht="15.75" hidden="1" customHeight="1">
      <c r="A614" s="818" t="str">
        <f>IF(B614&lt;&gt;"",IF(AND(B614&gt;=_TM1,B614&lt;=_TM2,OR(TH!L614="1111",TH!M614="1111")),TH!D614,""),"")</f>
        <v/>
      </c>
      <c r="B614" s="36">
        <f t="shared" si="146"/>
        <v>2</v>
      </c>
      <c r="C614" s="190">
        <f t="shared" si="147"/>
        <v>42420</v>
      </c>
      <c r="D614" s="37" t="s">
        <v>1634</v>
      </c>
      <c r="E614" s="37">
        <v>42420</v>
      </c>
      <c r="F614" s="287" t="s">
        <v>438</v>
      </c>
      <c r="G614" s="828" t="s">
        <v>981</v>
      </c>
      <c r="H614" s="192" t="s">
        <v>432</v>
      </c>
      <c r="I614" s="248">
        <v>2500</v>
      </c>
      <c r="J614" s="248">
        <v>14250</v>
      </c>
      <c r="K614" s="578">
        <f>ROUND(I614*J614,0)</f>
        <v>35625000</v>
      </c>
      <c r="L614" s="579" t="s">
        <v>844</v>
      </c>
      <c r="M614" s="57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>x</v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7">
        <v>1</v>
      </c>
      <c r="AB614" s="570" t="str">
        <f>IF(VLOOKUP(F614,NXT!$C$12:$C$795,1,0)=F614,"","x")</f>
        <v/>
      </c>
    </row>
    <row r="615" spans="1:28" ht="15.75" hidden="1" customHeight="1">
      <c r="A615" s="818" t="str">
        <f>IF(B615&lt;&gt;"",IF(AND(B615&gt;=_TM1,B615&lt;=_TM2,OR(TH!L615="1111",TH!M615="1111")),TH!D615,""),"")</f>
        <v/>
      </c>
      <c r="B615" s="36">
        <f t="shared" si="146"/>
        <v>2</v>
      </c>
      <c r="C615" s="190">
        <f t="shared" si="147"/>
        <v>42420</v>
      </c>
      <c r="D615" s="37" t="s">
        <v>1634</v>
      </c>
      <c r="E615" s="37">
        <v>42420</v>
      </c>
      <c r="F615" s="191" t="s">
        <v>448</v>
      </c>
      <c r="G615" s="828" t="s">
        <v>981</v>
      </c>
      <c r="H615" s="192" t="s">
        <v>432</v>
      </c>
      <c r="I615" s="248"/>
      <c r="J615" s="248"/>
      <c r="K615" s="578">
        <v>13537550</v>
      </c>
      <c r="L615" s="579" t="s">
        <v>9</v>
      </c>
      <c r="M615" s="57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7">
        <v>1</v>
      </c>
    </row>
    <row r="616" spans="1:28" ht="15.75" hidden="1" customHeight="1">
      <c r="A616" s="818" t="str">
        <f>IF(B616&lt;&gt;"",IF(AND(B616&gt;=_TM1,B616&lt;=_TM2,OR(TH!L616="1111",TH!M616="1111")),TH!D616,""),"")</f>
        <v/>
      </c>
      <c r="B616" s="36">
        <f t="shared" si="146"/>
        <v>2</v>
      </c>
      <c r="C616" s="190">
        <f t="shared" si="147"/>
        <v>42424</v>
      </c>
      <c r="D616" s="37" t="s">
        <v>1635</v>
      </c>
      <c r="E616" s="37">
        <v>42424</v>
      </c>
      <c r="F616" s="191" t="s">
        <v>941</v>
      </c>
      <c r="G616" s="828" t="s">
        <v>940</v>
      </c>
      <c r="H616" s="192" t="s">
        <v>415</v>
      </c>
      <c r="I616" s="248">
        <v>500</v>
      </c>
      <c r="J616" s="248">
        <v>17334</v>
      </c>
      <c r="K616" s="578">
        <f>ROUND(I616*J616,0)</f>
        <v>8667000</v>
      </c>
      <c r="L616" s="579" t="s">
        <v>844</v>
      </c>
      <c r="M616" s="57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7">
        <v>1</v>
      </c>
      <c r="AB616" s="570" t="str">
        <f>IF(VLOOKUP(F616,NXT!$C$12:$C$795,1,0)=F616,"","x")</f>
        <v/>
      </c>
    </row>
    <row r="617" spans="1:28" ht="15.75" hidden="1" customHeight="1">
      <c r="A617" s="818" t="str">
        <f>IF(B617&lt;&gt;"",IF(AND(B617&gt;=_TM1,B617&lt;=_TM2,OR(TH!L617="1111",TH!M617="1111")),TH!D617,""),"")</f>
        <v/>
      </c>
      <c r="B617" s="36">
        <f t="shared" si="146"/>
        <v>2</v>
      </c>
      <c r="C617" s="190">
        <f t="shared" si="147"/>
        <v>42424</v>
      </c>
      <c r="D617" s="37" t="s">
        <v>1635</v>
      </c>
      <c r="E617" s="37">
        <v>42424</v>
      </c>
      <c r="F617" s="191" t="s">
        <v>669</v>
      </c>
      <c r="G617" s="828" t="s">
        <v>940</v>
      </c>
      <c r="H617" s="192" t="s">
        <v>415</v>
      </c>
      <c r="I617" s="248">
        <v>1000</v>
      </c>
      <c r="J617" s="248">
        <v>763</v>
      </c>
      <c r="K617" s="578">
        <f>ROUND(I617*J617,0)</f>
        <v>763000</v>
      </c>
      <c r="L617" s="579" t="s">
        <v>844</v>
      </c>
      <c r="M617" s="57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7">
        <v>1</v>
      </c>
      <c r="AB617" s="570" t="str">
        <f>IF(VLOOKUP(F617,NXT!$C$12:$C$795,1,0)=F617,"","x")</f>
        <v/>
      </c>
    </row>
    <row r="618" spans="1:28" ht="15.75" hidden="1" customHeight="1">
      <c r="A618" s="818" t="str">
        <f>IF(B618&lt;&gt;"",IF(AND(B618&gt;=_TM1,B618&lt;=_TM2,OR(TH!L618="1111",TH!M618="1111")),TH!D618,""),"")</f>
        <v/>
      </c>
      <c r="B618" s="36">
        <f t="shared" si="146"/>
        <v>2</v>
      </c>
      <c r="C618" s="190">
        <f t="shared" si="147"/>
        <v>42424</v>
      </c>
      <c r="D618" s="37" t="s">
        <v>1635</v>
      </c>
      <c r="E618" s="37">
        <v>42424</v>
      </c>
      <c r="F618" s="191" t="s">
        <v>741</v>
      </c>
      <c r="G618" s="828" t="s">
        <v>940</v>
      </c>
      <c r="H618" s="192" t="s">
        <v>415</v>
      </c>
      <c r="I618" s="248">
        <v>1000</v>
      </c>
      <c r="J618" s="248">
        <v>763</v>
      </c>
      <c r="K618" s="578">
        <f>ROUND(I618*J618,0)</f>
        <v>763000</v>
      </c>
      <c r="L618" s="579" t="s">
        <v>844</v>
      </c>
      <c r="M618" s="57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7">
        <v>1</v>
      </c>
      <c r="AB618" s="570" t="str">
        <f>IF(VLOOKUP(F618,NXT!$C$12:$C$795,1,0)=F618,"","x")</f>
        <v/>
      </c>
    </row>
    <row r="619" spans="1:28" ht="15.75" hidden="1" customHeight="1">
      <c r="A619" s="818" t="str">
        <f>IF(B619&lt;&gt;"",IF(AND(B619&gt;=_TM1,B619&lt;=_TM2,OR(TH!L619="1111",TH!M619="1111")),TH!D619,""),"")</f>
        <v/>
      </c>
      <c r="B619" s="36">
        <f t="shared" si="146"/>
        <v>2</v>
      </c>
      <c r="C619" s="190">
        <f t="shared" si="147"/>
        <v>42424</v>
      </c>
      <c r="D619" s="37" t="s">
        <v>1635</v>
      </c>
      <c r="E619" s="37">
        <v>42424</v>
      </c>
      <c r="F619" s="191" t="s">
        <v>942</v>
      </c>
      <c r="G619" s="828" t="s">
        <v>940</v>
      </c>
      <c r="H619" s="192" t="s">
        <v>415</v>
      </c>
      <c r="I619" s="248">
        <v>200</v>
      </c>
      <c r="J619" s="248">
        <v>6750</v>
      </c>
      <c r="K619" s="578">
        <f>ROUND(I619*J619,0)</f>
        <v>1350000</v>
      </c>
      <c r="L619" s="579" t="s">
        <v>844</v>
      </c>
      <c r="M619" s="57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7">
        <v>1</v>
      </c>
      <c r="AB619" s="570" t="str">
        <f>IF(VLOOKUP(F619,NXT!$C$12:$C$795,1,0)=F619,"","x")</f>
        <v/>
      </c>
    </row>
    <row r="620" spans="1:28" ht="15.75" hidden="1" customHeight="1">
      <c r="A620" s="818" t="str">
        <f>IF(B620&lt;&gt;"",IF(AND(B620&gt;=_TM1,B620&lt;=_TM2,OR(TH!L620="1111",TH!M620="1111")),TH!D620,""),"")</f>
        <v/>
      </c>
      <c r="B620" s="36">
        <f t="shared" si="146"/>
        <v>2</v>
      </c>
      <c r="C620" s="190">
        <f t="shared" si="147"/>
        <v>42424</v>
      </c>
      <c r="D620" s="37" t="s">
        <v>1635</v>
      </c>
      <c r="E620" s="37">
        <v>42424</v>
      </c>
      <c r="F620" s="191" t="s">
        <v>448</v>
      </c>
      <c r="G620" s="828" t="s">
        <v>940</v>
      </c>
      <c r="H620" s="192" t="s">
        <v>415</v>
      </c>
      <c r="I620" s="248"/>
      <c r="J620" s="248"/>
      <c r="K620" s="578">
        <v>1154300</v>
      </c>
      <c r="L620" s="579" t="s">
        <v>9</v>
      </c>
      <c r="M620" s="57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7">
        <v>1</v>
      </c>
    </row>
    <row r="621" spans="1:28" ht="15.75" hidden="1" customHeight="1">
      <c r="A621" s="818" t="str">
        <f>IF(B621&lt;&gt;"",IF(AND(B621&gt;=_TM1,B621&lt;=_TM2,OR(TH!L621="1111",TH!M621="1111")),TH!D621,""),"")</f>
        <v/>
      </c>
      <c r="B621" s="36">
        <f t="shared" si="146"/>
        <v>2</v>
      </c>
      <c r="C621" s="190">
        <f t="shared" si="147"/>
        <v>42425</v>
      </c>
      <c r="D621" s="37" t="s">
        <v>1636</v>
      </c>
      <c r="E621" s="37">
        <v>42425</v>
      </c>
      <c r="F621" s="191" t="s">
        <v>983</v>
      </c>
      <c r="G621" s="828" t="s">
        <v>982</v>
      </c>
      <c r="H621" s="192" t="s">
        <v>432</v>
      </c>
      <c r="I621" s="248">
        <v>3</v>
      </c>
      <c r="J621" s="248">
        <v>23765</v>
      </c>
      <c r="K621" s="578">
        <f t="shared" ref="K621:K648" si="148">ROUND(I621*J621,0)</f>
        <v>71295</v>
      </c>
      <c r="L621" s="579" t="s">
        <v>844</v>
      </c>
      <c r="M621" s="57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7">
        <v>1</v>
      </c>
      <c r="AB621" s="570" t="str">
        <f>IF(VLOOKUP(F621,NXT!$C$12:$C$795,1,0)=F621,"","x")</f>
        <v/>
      </c>
    </row>
    <row r="622" spans="1:28" ht="15.75" hidden="1" customHeight="1">
      <c r="A622" s="818" t="str">
        <f>IF(B622&lt;&gt;"",IF(AND(B622&gt;=_TM1,B622&lt;=_TM2,OR(TH!L622="1111",TH!M622="1111")),TH!D622,""),"")</f>
        <v/>
      </c>
      <c r="B622" s="36">
        <f t="shared" si="146"/>
        <v>2</v>
      </c>
      <c r="C622" s="190">
        <f t="shared" si="147"/>
        <v>42425</v>
      </c>
      <c r="D622" s="37" t="s">
        <v>1636</v>
      </c>
      <c r="E622" s="37">
        <v>42425</v>
      </c>
      <c r="F622" s="191" t="s">
        <v>984</v>
      </c>
      <c r="G622" s="828" t="s">
        <v>982</v>
      </c>
      <c r="H622" s="192" t="s">
        <v>432</v>
      </c>
      <c r="I622" s="248">
        <v>24</v>
      </c>
      <c r="J622" s="248">
        <v>8755</v>
      </c>
      <c r="K622" s="578">
        <f t="shared" si="148"/>
        <v>210120</v>
      </c>
      <c r="L622" s="579" t="s">
        <v>844</v>
      </c>
      <c r="M622" s="57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7">
        <v>1</v>
      </c>
      <c r="AB622" s="570" t="str">
        <f>IF(VLOOKUP(F622,NXT!$C$12:$C$795,1,0)=F622,"","x")</f>
        <v/>
      </c>
    </row>
    <row r="623" spans="1:28" ht="15.75" hidden="1" customHeight="1">
      <c r="A623" s="818" t="str">
        <f>IF(B623&lt;&gt;"",IF(AND(B623&gt;=_TM1,B623&lt;=_TM2,OR(TH!L623="1111",TH!M623="1111")),TH!D623,""),"")</f>
        <v/>
      </c>
      <c r="B623" s="36">
        <f t="shared" si="146"/>
        <v>2</v>
      </c>
      <c r="C623" s="190">
        <f t="shared" si="147"/>
        <v>42425</v>
      </c>
      <c r="D623" s="37" t="s">
        <v>1636</v>
      </c>
      <c r="E623" s="37">
        <v>42425</v>
      </c>
      <c r="F623" s="191" t="s">
        <v>985</v>
      </c>
      <c r="G623" s="828" t="s">
        <v>982</v>
      </c>
      <c r="H623" s="192" t="s">
        <v>432</v>
      </c>
      <c r="I623" s="248">
        <v>20</v>
      </c>
      <c r="J623" s="248">
        <v>11999</v>
      </c>
      <c r="K623" s="578">
        <f t="shared" si="148"/>
        <v>239980</v>
      </c>
      <c r="L623" s="579" t="s">
        <v>844</v>
      </c>
      <c r="M623" s="57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7">
        <v>1</v>
      </c>
      <c r="AB623" s="570" t="str">
        <f>IF(VLOOKUP(F623,NXT!$C$12:$C$795,1,0)=F623,"","x")</f>
        <v/>
      </c>
    </row>
    <row r="624" spans="1:28" ht="15.75" hidden="1" customHeight="1">
      <c r="A624" s="818" t="str">
        <f>IF(B624&lt;&gt;"",IF(AND(B624&gt;=_TM1,B624&lt;=_TM2,OR(TH!L624="1111",TH!M624="1111")),TH!D624,""),"")</f>
        <v/>
      </c>
      <c r="B624" s="36">
        <f t="shared" si="146"/>
        <v>2</v>
      </c>
      <c r="C624" s="190">
        <f t="shared" si="147"/>
        <v>42425</v>
      </c>
      <c r="D624" s="37" t="s">
        <v>1636</v>
      </c>
      <c r="E624" s="37">
        <v>42425</v>
      </c>
      <c r="F624" s="191" t="s">
        <v>986</v>
      </c>
      <c r="G624" s="828" t="s">
        <v>982</v>
      </c>
      <c r="H624" s="192" t="s">
        <v>432</v>
      </c>
      <c r="I624" s="248">
        <v>15</v>
      </c>
      <c r="J624" s="248">
        <v>31128</v>
      </c>
      <c r="K624" s="578">
        <f t="shared" si="148"/>
        <v>466920</v>
      </c>
      <c r="L624" s="579" t="s">
        <v>844</v>
      </c>
      <c r="M624" s="57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7">
        <v>1</v>
      </c>
      <c r="AB624" s="570" t="str">
        <f>IF(VLOOKUP(F624,NXT!$C$12:$C$795,1,0)=F624,"","x")</f>
        <v/>
      </c>
    </row>
    <row r="625" spans="1:28" ht="15.75" hidden="1" customHeight="1">
      <c r="A625" s="818" t="str">
        <f>IF(B625&lt;&gt;"",IF(AND(B625&gt;=_TM1,B625&lt;=_TM2,OR(TH!L625="1111",TH!M625="1111")),TH!D625,""),"")</f>
        <v/>
      </c>
      <c r="B625" s="36">
        <f t="shared" si="146"/>
        <v>2</v>
      </c>
      <c r="C625" s="190">
        <f t="shared" si="147"/>
        <v>42425</v>
      </c>
      <c r="D625" s="37" t="s">
        <v>1636</v>
      </c>
      <c r="E625" s="37">
        <v>42425</v>
      </c>
      <c r="F625" s="191" t="s">
        <v>987</v>
      </c>
      <c r="G625" s="828" t="s">
        <v>982</v>
      </c>
      <c r="H625" s="192" t="s">
        <v>432</v>
      </c>
      <c r="I625" s="248">
        <v>6</v>
      </c>
      <c r="J625" s="248">
        <v>4474</v>
      </c>
      <c r="K625" s="578">
        <f t="shared" si="148"/>
        <v>26844</v>
      </c>
      <c r="L625" s="579" t="s">
        <v>844</v>
      </c>
      <c r="M625" s="57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7">
        <v>1</v>
      </c>
      <c r="AB625" s="570" t="str">
        <f>IF(VLOOKUP(F625,NXT!$C$12:$C$795,1,0)=F625,"","x")</f>
        <v/>
      </c>
    </row>
    <row r="626" spans="1:28" ht="15.75" hidden="1" customHeight="1">
      <c r="A626" s="818" t="str">
        <f>IF(B626&lt;&gt;"",IF(AND(B626&gt;=_TM1,B626&lt;=_TM2,OR(TH!L626="1111",TH!M626="1111")),TH!D626,""),"")</f>
        <v/>
      </c>
      <c r="B626" s="36">
        <f t="shared" si="146"/>
        <v>2</v>
      </c>
      <c r="C626" s="190">
        <f t="shared" si="147"/>
        <v>42425</v>
      </c>
      <c r="D626" s="37" t="s">
        <v>1636</v>
      </c>
      <c r="E626" s="37">
        <v>42425</v>
      </c>
      <c r="F626" s="191" t="s">
        <v>988</v>
      </c>
      <c r="G626" s="828" t="s">
        <v>982</v>
      </c>
      <c r="H626" s="192" t="s">
        <v>432</v>
      </c>
      <c r="I626" s="248">
        <v>6</v>
      </c>
      <c r="J626" s="248">
        <v>6480</v>
      </c>
      <c r="K626" s="578">
        <f t="shared" si="148"/>
        <v>38880</v>
      </c>
      <c r="L626" s="579" t="s">
        <v>844</v>
      </c>
      <c r="M626" s="57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7">
        <v>1</v>
      </c>
      <c r="AB626" s="570" t="str">
        <f>IF(VLOOKUP(F626,NXT!$C$12:$C$795,1,0)=F626,"","x")</f>
        <v/>
      </c>
    </row>
    <row r="627" spans="1:28" ht="15.75" hidden="1" customHeight="1">
      <c r="A627" s="818" t="str">
        <f>IF(B627&lt;&gt;"",IF(AND(B627&gt;=_TM1,B627&lt;=_TM2,OR(TH!L627="1111",TH!M627="1111")),TH!D627,""),"")</f>
        <v/>
      </c>
      <c r="B627" s="36">
        <f t="shared" si="146"/>
        <v>2</v>
      </c>
      <c r="C627" s="190">
        <f t="shared" si="147"/>
        <v>42425</v>
      </c>
      <c r="D627" s="37" t="s">
        <v>1636</v>
      </c>
      <c r="E627" s="37">
        <v>42425</v>
      </c>
      <c r="F627" s="191" t="s">
        <v>989</v>
      </c>
      <c r="G627" s="828" t="s">
        <v>982</v>
      </c>
      <c r="H627" s="192" t="s">
        <v>432</v>
      </c>
      <c r="I627" s="248">
        <v>24</v>
      </c>
      <c r="J627" s="248">
        <v>20813</v>
      </c>
      <c r="K627" s="578">
        <f t="shared" si="148"/>
        <v>499512</v>
      </c>
      <c r="L627" s="579" t="s">
        <v>844</v>
      </c>
      <c r="M627" s="57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7">
        <v>1</v>
      </c>
      <c r="AB627" s="570" t="str">
        <f>IF(VLOOKUP(F627,NXT!$C$12:$C$795,1,0)=F627,"","x")</f>
        <v/>
      </c>
    </row>
    <row r="628" spans="1:28" ht="15.75" hidden="1" customHeight="1">
      <c r="A628" s="818" t="str">
        <f>IF(B628&lt;&gt;"",IF(AND(B628&gt;=_TM1,B628&lt;=_TM2,OR(TH!L628="1111",TH!M628="1111")),TH!D628,""),"")</f>
        <v/>
      </c>
      <c r="B628" s="36">
        <f t="shared" si="146"/>
        <v>2</v>
      </c>
      <c r="C628" s="190">
        <f t="shared" si="147"/>
        <v>42425</v>
      </c>
      <c r="D628" s="37" t="s">
        <v>1636</v>
      </c>
      <c r="E628" s="37">
        <v>42425</v>
      </c>
      <c r="F628" s="191" t="s">
        <v>990</v>
      </c>
      <c r="G628" s="828" t="s">
        <v>982</v>
      </c>
      <c r="H628" s="192" t="s">
        <v>432</v>
      </c>
      <c r="I628" s="248">
        <v>60</v>
      </c>
      <c r="J628" s="248">
        <v>20256</v>
      </c>
      <c r="K628" s="578">
        <f t="shared" si="148"/>
        <v>1215360</v>
      </c>
      <c r="L628" s="579" t="s">
        <v>844</v>
      </c>
      <c r="M628" s="57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7">
        <v>1</v>
      </c>
      <c r="AB628" s="570" t="str">
        <f>IF(VLOOKUP(F628,NXT!$C$12:$C$795,1,0)=F628,"","x")</f>
        <v/>
      </c>
    </row>
    <row r="629" spans="1:28" ht="15.75" hidden="1" customHeight="1">
      <c r="A629" s="818" t="str">
        <f>IF(B629&lt;&gt;"",IF(AND(B629&gt;=_TM1,B629&lt;=_TM2,OR(TH!L629="1111",TH!M629="1111")),TH!D629,""),"")</f>
        <v/>
      </c>
      <c r="B629" s="36">
        <f t="shared" si="146"/>
        <v>2</v>
      </c>
      <c r="C629" s="190">
        <f t="shared" si="147"/>
        <v>42425</v>
      </c>
      <c r="D629" s="37" t="s">
        <v>1636</v>
      </c>
      <c r="E629" s="37">
        <v>42425</v>
      </c>
      <c r="F629" s="191" t="s">
        <v>869</v>
      </c>
      <c r="G629" s="828" t="s">
        <v>982</v>
      </c>
      <c r="H629" s="192" t="s">
        <v>432</v>
      </c>
      <c r="I629" s="248">
        <v>30</v>
      </c>
      <c r="J629" s="248">
        <v>13567</v>
      </c>
      <c r="K629" s="578">
        <f t="shared" si="148"/>
        <v>407010</v>
      </c>
      <c r="L629" s="579" t="s">
        <v>844</v>
      </c>
      <c r="M629" s="57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7">
        <v>1</v>
      </c>
      <c r="AB629" s="570" t="str">
        <f>IF(VLOOKUP(F629,NXT!$C$12:$C$795,1,0)=F629,"","x")</f>
        <v/>
      </c>
    </row>
    <row r="630" spans="1:28" ht="15.75" hidden="1" customHeight="1">
      <c r="A630" s="818" t="str">
        <f>IF(B630&lt;&gt;"",IF(AND(B630&gt;=_TM1,B630&lt;=_TM2,OR(TH!L630="1111",TH!M630="1111")),TH!D630,""),"")</f>
        <v/>
      </c>
      <c r="B630" s="36">
        <f t="shared" si="146"/>
        <v>2</v>
      </c>
      <c r="C630" s="190">
        <f t="shared" si="147"/>
        <v>42425</v>
      </c>
      <c r="D630" s="37" t="s">
        <v>1636</v>
      </c>
      <c r="E630" s="37">
        <v>42425</v>
      </c>
      <c r="F630" s="191" t="s">
        <v>529</v>
      </c>
      <c r="G630" s="828" t="s">
        <v>982</v>
      </c>
      <c r="H630" s="192" t="s">
        <v>432</v>
      </c>
      <c r="I630" s="248">
        <v>180</v>
      </c>
      <c r="J630" s="248">
        <v>37996</v>
      </c>
      <c r="K630" s="578">
        <f t="shared" si="148"/>
        <v>6839280</v>
      </c>
      <c r="L630" s="579" t="s">
        <v>844</v>
      </c>
      <c r="M630" s="57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7">
        <v>1</v>
      </c>
      <c r="AB630" s="570" t="str">
        <f>IF(VLOOKUP(F630,NXT!$C$12:$C$795,1,0)=F630,"","x")</f>
        <v/>
      </c>
    </row>
    <row r="631" spans="1:28" ht="15.75" hidden="1" customHeight="1">
      <c r="A631" s="818" t="str">
        <f>IF(B631&lt;&gt;"",IF(AND(B631&gt;=_TM1,B631&lt;=_TM2,OR(TH!L631="1111",TH!M631="1111")),TH!D631,""),"")</f>
        <v/>
      </c>
      <c r="B631" s="36">
        <f t="shared" si="146"/>
        <v>2</v>
      </c>
      <c r="C631" s="190">
        <f t="shared" si="147"/>
        <v>42425</v>
      </c>
      <c r="D631" s="37" t="s">
        <v>1636</v>
      </c>
      <c r="E631" s="37">
        <v>42425</v>
      </c>
      <c r="F631" s="191" t="s">
        <v>991</v>
      </c>
      <c r="G631" s="828" t="s">
        <v>982</v>
      </c>
      <c r="H631" s="192" t="s">
        <v>432</v>
      </c>
      <c r="I631" s="248">
        <v>12</v>
      </c>
      <c r="J631" s="248">
        <v>41070</v>
      </c>
      <c r="K631" s="578">
        <f t="shared" si="148"/>
        <v>492840</v>
      </c>
      <c r="L631" s="579" t="s">
        <v>844</v>
      </c>
      <c r="M631" s="57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7">
        <v>1</v>
      </c>
      <c r="AB631" s="570" t="str">
        <f>IF(VLOOKUP(F631,NXT!$C$12:$C$795,1,0)=F631,"","x")</f>
        <v/>
      </c>
    </row>
    <row r="632" spans="1:28" ht="15.75" hidden="1" customHeight="1">
      <c r="A632" s="818" t="str">
        <f>IF(B632&lt;&gt;"",IF(AND(B632&gt;=_TM1,B632&lt;=_TM2,OR(TH!L632="1111",TH!M632="1111")),TH!D632,""),"")</f>
        <v/>
      </c>
      <c r="B632" s="36">
        <f t="shared" si="146"/>
        <v>2</v>
      </c>
      <c r="C632" s="190">
        <f t="shared" si="147"/>
        <v>42425</v>
      </c>
      <c r="D632" s="37" t="s">
        <v>1636</v>
      </c>
      <c r="E632" s="37">
        <v>42425</v>
      </c>
      <c r="F632" s="191" t="s">
        <v>992</v>
      </c>
      <c r="G632" s="828" t="s">
        <v>982</v>
      </c>
      <c r="H632" s="192" t="s">
        <v>432</v>
      </c>
      <c r="I632" s="248">
        <v>4</v>
      </c>
      <c r="J632" s="248">
        <v>75973</v>
      </c>
      <c r="K632" s="578">
        <f t="shared" si="148"/>
        <v>303892</v>
      </c>
      <c r="L632" s="579" t="s">
        <v>844</v>
      </c>
      <c r="M632" s="57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7">
        <v>1</v>
      </c>
      <c r="AB632" s="570" t="str">
        <f>IF(VLOOKUP(F632,NXT!$C$12:$C$795,1,0)=F632,"","x")</f>
        <v/>
      </c>
    </row>
    <row r="633" spans="1:28" ht="15.75" hidden="1" customHeight="1">
      <c r="A633" s="818" t="str">
        <f>IF(B633&lt;&gt;"",IF(AND(B633&gt;=_TM1,B633&lt;=_TM2,OR(TH!L633="1111",TH!M633="1111")),TH!D633,""),"")</f>
        <v/>
      </c>
      <c r="B633" s="36">
        <f t="shared" si="146"/>
        <v>2</v>
      </c>
      <c r="C633" s="190">
        <f t="shared" si="147"/>
        <v>42425</v>
      </c>
      <c r="D633" s="37" t="s">
        <v>1636</v>
      </c>
      <c r="E633" s="37">
        <v>42425</v>
      </c>
      <c r="F633" s="191" t="s">
        <v>992</v>
      </c>
      <c r="G633" s="828" t="s">
        <v>982</v>
      </c>
      <c r="H633" s="192" t="s">
        <v>432</v>
      </c>
      <c r="I633" s="248">
        <v>12</v>
      </c>
      <c r="J633" s="248">
        <v>51429</v>
      </c>
      <c r="K633" s="578">
        <f t="shared" si="148"/>
        <v>617148</v>
      </c>
      <c r="L633" s="579" t="s">
        <v>844</v>
      </c>
      <c r="M633" s="57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7">
        <v>1</v>
      </c>
      <c r="AB633" s="570" t="str">
        <f>IF(VLOOKUP(F633,NXT!$C$12:$C$795,1,0)=F633,"","x")</f>
        <v/>
      </c>
    </row>
    <row r="634" spans="1:28" ht="15.75" hidden="1" customHeight="1">
      <c r="A634" s="818" t="str">
        <f>IF(B634&lt;&gt;"",IF(AND(B634&gt;=_TM1,B634&lt;=_TM2,OR(TH!L634="1111",TH!M634="1111")),TH!D634,""),"")</f>
        <v/>
      </c>
      <c r="B634" s="36">
        <f t="shared" si="146"/>
        <v>2</v>
      </c>
      <c r="C634" s="190">
        <f t="shared" si="147"/>
        <v>42425</v>
      </c>
      <c r="D634" s="37" t="s">
        <v>1636</v>
      </c>
      <c r="E634" s="37">
        <v>42425</v>
      </c>
      <c r="F634" s="191" t="s">
        <v>993</v>
      </c>
      <c r="G634" s="828" t="s">
        <v>982</v>
      </c>
      <c r="H634" s="192" t="s">
        <v>432</v>
      </c>
      <c r="I634" s="248">
        <v>8</v>
      </c>
      <c r="J634" s="248">
        <v>65909</v>
      </c>
      <c r="K634" s="578">
        <f t="shared" si="148"/>
        <v>527272</v>
      </c>
      <c r="L634" s="579" t="s">
        <v>844</v>
      </c>
      <c r="M634" s="57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7">
        <v>1</v>
      </c>
      <c r="AB634" s="570" t="str">
        <f>IF(VLOOKUP(F634,NXT!$C$12:$C$795,1,0)=F634,"","x")</f>
        <v/>
      </c>
    </row>
    <row r="635" spans="1:28" ht="15.75" hidden="1" customHeight="1">
      <c r="A635" s="818" t="str">
        <f>IF(B635&lt;&gt;"",IF(AND(B635&gt;=_TM1,B635&lt;=_TM2,OR(TH!L635="1111",TH!M635="1111")),TH!D635,""),"")</f>
        <v/>
      </c>
      <c r="B635" s="36">
        <f t="shared" si="146"/>
        <v>2</v>
      </c>
      <c r="C635" s="190">
        <f t="shared" si="147"/>
        <v>42425</v>
      </c>
      <c r="D635" s="37" t="s">
        <v>1636</v>
      </c>
      <c r="E635" s="37">
        <v>42425</v>
      </c>
      <c r="F635" s="191" t="s">
        <v>994</v>
      </c>
      <c r="G635" s="828" t="s">
        <v>982</v>
      </c>
      <c r="H635" s="192" t="s">
        <v>432</v>
      </c>
      <c r="I635" s="248">
        <v>12</v>
      </c>
      <c r="J635" s="248">
        <v>51429</v>
      </c>
      <c r="K635" s="578">
        <f t="shared" si="148"/>
        <v>617148</v>
      </c>
      <c r="L635" s="579" t="s">
        <v>844</v>
      </c>
      <c r="M635" s="57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7">
        <v>1</v>
      </c>
      <c r="AB635" s="570" t="str">
        <f>IF(VLOOKUP(F635,NXT!$C$12:$C$795,1,0)=F635,"","x")</f>
        <v/>
      </c>
    </row>
    <row r="636" spans="1:28" ht="15.75" hidden="1" customHeight="1">
      <c r="A636" s="818" t="str">
        <f>IF(B636&lt;&gt;"",IF(AND(B636&gt;=_TM1,B636&lt;=_TM2,OR(TH!L636="1111",TH!M636="1111")),TH!D636,""),"")</f>
        <v/>
      </c>
      <c r="B636" s="36">
        <f t="shared" si="146"/>
        <v>2</v>
      </c>
      <c r="C636" s="190">
        <f t="shared" si="147"/>
        <v>42425</v>
      </c>
      <c r="D636" s="37" t="s">
        <v>1636</v>
      </c>
      <c r="E636" s="37">
        <v>42425</v>
      </c>
      <c r="F636" s="191" t="s">
        <v>995</v>
      </c>
      <c r="G636" s="828" t="s">
        <v>982</v>
      </c>
      <c r="H636" s="192" t="s">
        <v>432</v>
      </c>
      <c r="I636" s="248">
        <v>4</v>
      </c>
      <c r="J636" s="248">
        <v>129138</v>
      </c>
      <c r="K636" s="578">
        <f t="shared" si="148"/>
        <v>516552</v>
      </c>
      <c r="L636" s="579" t="s">
        <v>844</v>
      </c>
      <c r="M636" s="57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7">
        <v>1</v>
      </c>
      <c r="AB636" s="570" t="str">
        <f>IF(VLOOKUP(F636,NXT!$C$12:$C$795,1,0)=F636,"","x")</f>
        <v/>
      </c>
    </row>
    <row r="637" spans="1:28" ht="15.75" hidden="1" customHeight="1">
      <c r="A637" s="818" t="str">
        <f>IF(B637&lt;&gt;"",IF(AND(B637&gt;=_TM1,B637&lt;=_TM2,OR(TH!L637="1111",TH!M637="1111")),TH!D637,""),"")</f>
        <v/>
      </c>
      <c r="B637" s="36">
        <f t="shared" si="146"/>
        <v>2</v>
      </c>
      <c r="C637" s="190">
        <f t="shared" si="147"/>
        <v>42425</v>
      </c>
      <c r="D637" s="37" t="s">
        <v>1636</v>
      </c>
      <c r="E637" s="37">
        <v>42425</v>
      </c>
      <c r="F637" s="191" t="s">
        <v>996</v>
      </c>
      <c r="G637" s="828" t="s">
        <v>982</v>
      </c>
      <c r="H637" s="192" t="s">
        <v>432</v>
      </c>
      <c r="I637" s="248">
        <v>7</v>
      </c>
      <c r="J637" s="248">
        <v>42587</v>
      </c>
      <c r="K637" s="578">
        <f t="shared" si="148"/>
        <v>298109</v>
      </c>
      <c r="L637" s="579" t="s">
        <v>844</v>
      </c>
      <c r="M637" s="57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7">
        <v>1</v>
      </c>
      <c r="AB637" s="570" t="str">
        <f>IF(VLOOKUP(F637,NXT!$C$12:$C$795,1,0)=F637,"","x")</f>
        <v/>
      </c>
    </row>
    <row r="638" spans="1:28" ht="15.75" hidden="1" customHeight="1">
      <c r="A638" s="818" t="str">
        <f>IF(B638&lt;&gt;"",IF(AND(B638&gt;=_TM1,B638&lt;=_TM2,OR(TH!L638="1111",TH!M638="1111")),TH!D638,""),"")</f>
        <v/>
      </c>
      <c r="B638" s="36">
        <f t="shared" si="146"/>
        <v>2</v>
      </c>
      <c r="C638" s="190">
        <f t="shared" si="147"/>
        <v>42425</v>
      </c>
      <c r="D638" s="37" t="s">
        <v>1636</v>
      </c>
      <c r="E638" s="37">
        <v>42425</v>
      </c>
      <c r="F638" s="191" t="s">
        <v>997</v>
      </c>
      <c r="G638" s="828" t="s">
        <v>982</v>
      </c>
      <c r="H638" s="192" t="s">
        <v>432</v>
      </c>
      <c r="I638" s="248">
        <v>8</v>
      </c>
      <c r="J638" s="248">
        <v>45861</v>
      </c>
      <c r="K638" s="578">
        <f t="shared" si="148"/>
        <v>366888</v>
      </c>
      <c r="L638" s="579" t="s">
        <v>844</v>
      </c>
      <c r="M638" s="57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7">
        <v>1</v>
      </c>
      <c r="AB638" s="570" t="str">
        <f>IF(VLOOKUP(F638,NXT!$C$12:$C$795,1,0)=F638,"","x")</f>
        <v/>
      </c>
    </row>
    <row r="639" spans="1:28" ht="15.75" hidden="1" customHeight="1">
      <c r="A639" s="818" t="str">
        <f>IF(B639&lt;&gt;"",IF(AND(B639&gt;=_TM1,B639&lt;=_TM2,OR(TH!L639="1111",TH!M639="1111")),TH!D639,""),"")</f>
        <v/>
      </c>
      <c r="B639" s="36">
        <f t="shared" si="146"/>
        <v>2</v>
      </c>
      <c r="C639" s="190">
        <f t="shared" si="147"/>
        <v>42425</v>
      </c>
      <c r="D639" s="37" t="s">
        <v>1636</v>
      </c>
      <c r="E639" s="37">
        <v>42425</v>
      </c>
      <c r="F639" s="191" t="s">
        <v>998</v>
      </c>
      <c r="G639" s="828" t="s">
        <v>982</v>
      </c>
      <c r="H639" s="192" t="s">
        <v>432</v>
      </c>
      <c r="I639" s="248">
        <v>16</v>
      </c>
      <c r="J639" s="248">
        <v>64056</v>
      </c>
      <c r="K639" s="578">
        <f t="shared" si="148"/>
        <v>1024896</v>
      </c>
      <c r="L639" s="579" t="s">
        <v>844</v>
      </c>
      <c r="M639" s="57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7">
        <v>1</v>
      </c>
      <c r="AB639" s="570" t="str">
        <f>IF(VLOOKUP(F639,NXT!$C$12:$C$795,1,0)=F639,"","x")</f>
        <v/>
      </c>
    </row>
    <row r="640" spans="1:28" ht="15.75" hidden="1" customHeight="1">
      <c r="A640" s="818" t="str">
        <f>IF(B640&lt;&gt;"",IF(AND(B640&gt;=_TM1,B640&lt;=_TM2,OR(TH!L640="1111",TH!M640="1111")),TH!D640,""),"")</f>
        <v/>
      </c>
      <c r="B640" s="36">
        <f t="shared" si="146"/>
        <v>2</v>
      </c>
      <c r="C640" s="190">
        <f t="shared" si="147"/>
        <v>42425</v>
      </c>
      <c r="D640" s="37" t="s">
        <v>1636</v>
      </c>
      <c r="E640" s="37">
        <v>42425</v>
      </c>
      <c r="F640" s="191" t="s">
        <v>999</v>
      </c>
      <c r="G640" s="828" t="s">
        <v>982</v>
      </c>
      <c r="H640" s="192" t="s">
        <v>432</v>
      </c>
      <c r="I640" s="248">
        <v>7</v>
      </c>
      <c r="J640" s="248">
        <v>59090</v>
      </c>
      <c r="K640" s="578">
        <f t="shared" si="148"/>
        <v>413630</v>
      </c>
      <c r="L640" s="579" t="s">
        <v>844</v>
      </c>
      <c r="M640" s="57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7">
        <v>1</v>
      </c>
      <c r="AB640" s="570" t="str">
        <f>IF(VLOOKUP(F640,NXT!$C$12:$C$795,1,0)=F640,"","x")</f>
        <v/>
      </c>
    </row>
    <row r="641" spans="1:28" ht="15.75" hidden="1" customHeight="1">
      <c r="A641" s="818" t="str">
        <f>IF(B641&lt;&gt;"",IF(AND(B641&gt;=_TM1,B641&lt;=_TM2,OR(TH!L641="1111",TH!M641="1111")),TH!D641,""),"")</f>
        <v/>
      </c>
      <c r="B641" s="36">
        <f t="shared" si="146"/>
        <v>2</v>
      </c>
      <c r="C641" s="190">
        <f t="shared" si="147"/>
        <v>42425</v>
      </c>
      <c r="D641" s="37" t="s">
        <v>1636</v>
      </c>
      <c r="E641" s="37">
        <v>42425</v>
      </c>
      <c r="F641" s="191" t="s">
        <v>1000</v>
      </c>
      <c r="G641" s="828" t="s">
        <v>982</v>
      </c>
      <c r="H641" s="192" t="s">
        <v>432</v>
      </c>
      <c r="I641" s="248">
        <v>4</v>
      </c>
      <c r="J641" s="248">
        <v>75477</v>
      </c>
      <c r="K641" s="578">
        <f t="shared" si="148"/>
        <v>301908</v>
      </c>
      <c r="L641" s="579" t="s">
        <v>844</v>
      </c>
      <c r="M641" s="57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7">
        <v>1</v>
      </c>
      <c r="AB641" s="570" t="str">
        <f>IF(VLOOKUP(F641,NXT!$C$12:$C$795,1,0)=F641,"","x")</f>
        <v/>
      </c>
    </row>
    <row r="642" spans="1:28" ht="15.75" hidden="1" customHeight="1">
      <c r="A642" s="818" t="str">
        <f>IF(B642&lt;&gt;"",IF(AND(B642&gt;=_TM1,B642&lt;=_TM2,OR(TH!L642="1111",TH!M642="1111")),TH!D642,""),"")</f>
        <v/>
      </c>
      <c r="B642" s="36">
        <f t="shared" si="146"/>
        <v>2</v>
      </c>
      <c r="C642" s="190">
        <f t="shared" si="147"/>
        <v>42425</v>
      </c>
      <c r="D642" s="37" t="s">
        <v>1636</v>
      </c>
      <c r="E642" s="37">
        <v>42425</v>
      </c>
      <c r="F642" s="777" t="s">
        <v>482</v>
      </c>
      <c r="G642" s="828" t="s">
        <v>982</v>
      </c>
      <c r="H642" s="192" t="s">
        <v>432</v>
      </c>
      <c r="I642" s="248">
        <v>72</v>
      </c>
      <c r="J642" s="248">
        <v>7623</v>
      </c>
      <c r="K642" s="578">
        <f t="shared" si="148"/>
        <v>548856</v>
      </c>
      <c r="L642" s="579" t="s">
        <v>844</v>
      </c>
      <c r="M642" s="57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7">
        <v>1</v>
      </c>
      <c r="AB642" s="570" t="str">
        <f>IF(VLOOKUP(F642,NXT!$C$12:$C$795,1,0)=F642,"","x")</f>
        <v/>
      </c>
    </row>
    <row r="643" spans="1:28" ht="15.75" hidden="1" customHeight="1">
      <c r="A643" s="818" t="str">
        <f>IF(B643&lt;&gt;"",IF(AND(B643&gt;=_TM1,B643&lt;=_TM2,OR(TH!L643="1111",TH!M643="1111")),TH!D643,""),"")</f>
        <v/>
      </c>
      <c r="B643" s="36">
        <f t="shared" si="146"/>
        <v>2</v>
      </c>
      <c r="C643" s="190">
        <f t="shared" si="147"/>
        <v>42425</v>
      </c>
      <c r="D643" s="37" t="s">
        <v>1636</v>
      </c>
      <c r="E643" s="37">
        <v>42425</v>
      </c>
      <c r="F643" s="191" t="s">
        <v>483</v>
      </c>
      <c r="G643" s="828" t="s">
        <v>982</v>
      </c>
      <c r="H643" s="192" t="s">
        <v>432</v>
      </c>
      <c r="I643" s="248">
        <v>72</v>
      </c>
      <c r="J643" s="248">
        <v>16489</v>
      </c>
      <c r="K643" s="578">
        <f t="shared" si="148"/>
        <v>1187208</v>
      </c>
      <c r="L643" s="579" t="s">
        <v>844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7">
        <v>1</v>
      </c>
      <c r="AB643" s="570" t="str">
        <f>IF(VLOOKUP(F643,NXT!$C$12:$C$795,1,0)=F643,"","x")</f>
        <v/>
      </c>
    </row>
    <row r="644" spans="1:28" ht="15.75" hidden="1" customHeight="1">
      <c r="A644" s="818" t="str">
        <f>IF(B644&lt;&gt;"",IF(AND(B644&gt;=_TM1,B644&lt;=_TM2,OR(TH!L644="1111",TH!M644="1111")),TH!D644,""),"")</f>
        <v/>
      </c>
      <c r="B644" s="36">
        <f t="shared" si="146"/>
        <v>2</v>
      </c>
      <c r="C644" s="190">
        <f t="shared" si="147"/>
        <v>42425</v>
      </c>
      <c r="D644" s="37" t="s">
        <v>1636</v>
      </c>
      <c r="E644" s="37">
        <v>42425</v>
      </c>
      <c r="F644" s="191" t="s">
        <v>484</v>
      </c>
      <c r="G644" s="828" t="s">
        <v>982</v>
      </c>
      <c r="H644" s="192" t="s">
        <v>432</v>
      </c>
      <c r="I644" s="248">
        <v>54</v>
      </c>
      <c r="J644" s="248">
        <v>33710</v>
      </c>
      <c r="K644" s="578">
        <f t="shared" si="148"/>
        <v>1820340</v>
      </c>
      <c r="L644" s="579" t="s">
        <v>844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7">
        <v>1</v>
      </c>
      <c r="AB644" s="570" t="str">
        <f>IF(VLOOKUP(F644,NXT!$C$12:$C$795,1,0)=F644,"","x")</f>
        <v/>
      </c>
    </row>
    <row r="645" spans="1:28" ht="15.75" hidden="1" customHeight="1">
      <c r="A645" s="818" t="str">
        <f>IF(B645&lt;&gt;"",IF(AND(B645&gt;=_TM1,B645&lt;=_TM2,OR(TH!L645="1111",TH!M645="1111")),TH!D645,""),"")</f>
        <v/>
      </c>
      <c r="B645" s="36">
        <f t="shared" si="146"/>
        <v>2</v>
      </c>
      <c r="C645" s="190">
        <f t="shared" si="147"/>
        <v>42425</v>
      </c>
      <c r="D645" s="37" t="s">
        <v>1636</v>
      </c>
      <c r="E645" s="37">
        <v>42425</v>
      </c>
      <c r="F645" s="191" t="s">
        <v>473</v>
      </c>
      <c r="G645" s="828" t="s">
        <v>982</v>
      </c>
      <c r="H645" s="192" t="s">
        <v>432</v>
      </c>
      <c r="I645" s="248">
        <v>30</v>
      </c>
      <c r="J645" s="248">
        <v>11161</v>
      </c>
      <c r="K645" s="578">
        <f t="shared" si="148"/>
        <v>334830</v>
      </c>
      <c r="L645" s="579" t="s">
        <v>844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7">
        <v>1</v>
      </c>
      <c r="AB645" s="570" t="str">
        <f>IF(VLOOKUP(F645,NXT!$C$12:$C$795,1,0)=F645,"","x")</f>
        <v/>
      </c>
    </row>
    <row r="646" spans="1:28" ht="15.75" hidden="1" customHeight="1">
      <c r="A646" s="818" t="str">
        <f>IF(B646&lt;&gt;"",IF(AND(B646&gt;=_TM1,B646&lt;=_TM2,OR(TH!L646="1111",TH!M646="1111")),TH!D646,""),"")</f>
        <v/>
      </c>
      <c r="B646" s="36">
        <f t="shared" si="146"/>
        <v>2</v>
      </c>
      <c r="C646" s="190">
        <f t="shared" si="147"/>
        <v>42425</v>
      </c>
      <c r="D646" s="37" t="s">
        <v>1636</v>
      </c>
      <c r="E646" s="37">
        <v>42425</v>
      </c>
      <c r="F646" s="191" t="s">
        <v>485</v>
      </c>
      <c r="G646" s="828" t="s">
        <v>982</v>
      </c>
      <c r="H646" s="192" t="s">
        <v>432</v>
      </c>
      <c r="I646" s="248">
        <v>36</v>
      </c>
      <c r="J646" s="248">
        <v>21081</v>
      </c>
      <c r="K646" s="578">
        <f t="shared" si="148"/>
        <v>758916</v>
      </c>
      <c r="L646" s="579" t="s">
        <v>844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7">
        <v>1</v>
      </c>
      <c r="AB646" s="570" t="str">
        <f>IF(VLOOKUP(F646,NXT!$C$12:$C$795,1,0)=F646,"","x")</f>
        <v/>
      </c>
    </row>
    <row r="647" spans="1:28" ht="15.75" hidden="1" customHeight="1">
      <c r="A647" s="818" t="str">
        <f>IF(B647&lt;&gt;"",IF(AND(B647&gt;=_TM1,B647&lt;=_TM2,OR(TH!L647="1111",TH!M647="1111")),TH!D647,""),"")</f>
        <v/>
      </c>
      <c r="B647" s="36">
        <f t="shared" si="146"/>
        <v>2</v>
      </c>
      <c r="C647" s="190">
        <f t="shared" si="147"/>
        <v>42425</v>
      </c>
      <c r="D647" s="37" t="s">
        <v>1636</v>
      </c>
      <c r="E647" s="37">
        <v>42425</v>
      </c>
      <c r="F647" s="191" t="s">
        <v>474</v>
      </c>
      <c r="G647" s="828" t="s">
        <v>982</v>
      </c>
      <c r="H647" s="192" t="s">
        <v>432</v>
      </c>
      <c r="I647" s="248">
        <v>12</v>
      </c>
      <c r="J647" s="248">
        <v>41677</v>
      </c>
      <c r="K647" s="578">
        <f t="shared" si="148"/>
        <v>500124</v>
      </c>
      <c r="L647" s="579" t="s">
        <v>844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7">
        <v>1</v>
      </c>
      <c r="AB647" s="570" t="str">
        <f>IF(VLOOKUP(F647,NXT!$C$12:$C$795,1,0)=F647,"","x")</f>
        <v/>
      </c>
    </row>
    <row r="648" spans="1:28" ht="15.75" hidden="1" customHeight="1">
      <c r="A648" s="818" t="str">
        <f>IF(B648&lt;&gt;"",IF(AND(B648&gt;=_TM1,B648&lt;=_TM2,OR(TH!L648="1111",TH!M648="1111")),TH!D648,""),"")</f>
        <v/>
      </c>
      <c r="B648" s="36">
        <f t="shared" si="146"/>
        <v>2</v>
      </c>
      <c r="C648" s="190">
        <f t="shared" si="147"/>
        <v>42425</v>
      </c>
      <c r="D648" s="37" t="s">
        <v>1636</v>
      </c>
      <c r="E648" s="37">
        <v>42425</v>
      </c>
      <c r="F648" s="191" t="s">
        <v>1001</v>
      </c>
      <c r="G648" s="828" t="s">
        <v>982</v>
      </c>
      <c r="H648" s="192" t="s">
        <v>432</v>
      </c>
      <c r="I648" s="248">
        <v>200</v>
      </c>
      <c r="J648" s="248">
        <v>64232</v>
      </c>
      <c r="K648" s="578">
        <f t="shared" si="148"/>
        <v>12846400</v>
      </c>
      <c r="L648" s="579" t="s">
        <v>844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7">
        <v>1</v>
      </c>
      <c r="AB648" s="570" t="str">
        <f>IF(VLOOKUP(F648,NXT!$C$12:$C$795,1,0)=F648,"","x")</f>
        <v/>
      </c>
    </row>
    <row r="649" spans="1:28" ht="15.75" hidden="1" customHeight="1">
      <c r="A649" s="818" t="str">
        <f>IF(B649&lt;&gt;"",IF(AND(B649&gt;=_TM1,B649&lt;=_TM2,OR(TH!L649="1111",TH!M649="1111")),TH!D649,""),"")</f>
        <v/>
      </c>
      <c r="B649" s="36">
        <f t="shared" si="146"/>
        <v>2</v>
      </c>
      <c r="C649" s="190">
        <f t="shared" si="147"/>
        <v>42425</v>
      </c>
      <c r="D649" s="37" t="s">
        <v>1636</v>
      </c>
      <c r="E649" s="37">
        <v>42425</v>
      </c>
      <c r="F649" s="191" t="s">
        <v>448</v>
      </c>
      <c r="G649" s="828" t="s">
        <v>982</v>
      </c>
      <c r="H649" s="192" t="s">
        <v>432</v>
      </c>
      <c r="I649" s="248"/>
      <c r="J649" s="248"/>
      <c r="K649" s="578">
        <v>3349216</v>
      </c>
      <c r="L649" s="579" t="s">
        <v>9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7">
        <v>1</v>
      </c>
    </row>
    <row r="650" spans="1:28" ht="15.75" hidden="1" customHeight="1">
      <c r="A650" s="818" t="str">
        <f>IF(B650&lt;&gt;"",IF(AND(B650&gt;=_TM1,B650&lt;=_TM2,OR(TH!L650="1111",TH!M650="1111")),TH!D650,""),"")</f>
        <v/>
      </c>
      <c r="B650" s="36">
        <f t="shared" si="146"/>
        <v>3</v>
      </c>
      <c r="C650" s="190">
        <f t="shared" si="147"/>
        <v>42432</v>
      </c>
      <c r="D650" s="37" t="s">
        <v>1637</v>
      </c>
      <c r="E650" s="37">
        <v>42432</v>
      </c>
      <c r="F650" s="191" t="s">
        <v>944</v>
      </c>
      <c r="G650" s="828" t="s">
        <v>943</v>
      </c>
      <c r="H650" s="192" t="s">
        <v>415</v>
      </c>
      <c r="I650" s="248">
        <v>56</v>
      </c>
      <c r="J650" s="248">
        <v>30701</v>
      </c>
      <c r="K650" s="578">
        <f t="shared" ref="K650:K667" si="149">ROUND(I650*J650,0)</f>
        <v>1719256</v>
      </c>
      <c r="L650" s="579" t="s">
        <v>844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7">
        <v>1</v>
      </c>
      <c r="AB650" s="570" t="str">
        <f>IF(VLOOKUP(F650,NXT!$C$12:$C$795,1,0)=F650,"","x")</f>
        <v/>
      </c>
    </row>
    <row r="651" spans="1:28" ht="15.75" hidden="1" customHeight="1">
      <c r="A651" s="818" t="str">
        <f>IF(B651&lt;&gt;"",IF(AND(B651&gt;=_TM1,B651&lt;=_TM2,OR(TH!L651="1111",TH!M651="1111")),TH!D651,""),"")</f>
        <v/>
      </c>
      <c r="B651" s="36">
        <f t="shared" si="146"/>
        <v>3</v>
      </c>
      <c r="C651" s="190">
        <f t="shared" si="147"/>
        <v>42432</v>
      </c>
      <c r="D651" s="37" t="s">
        <v>1637</v>
      </c>
      <c r="E651" s="37">
        <v>42432</v>
      </c>
      <c r="F651" s="191" t="s">
        <v>742</v>
      </c>
      <c r="G651" s="828" t="s">
        <v>943</v>
      </c>
      <c r="H651" s="192" t="s">
        <v>415</v>
      </c>
      <c r="I651" s="248">
        <v>50</v>
      </c>
      <c r="J651" s="248">
        <v>33168</v>
      </c>
      <c r="K651" s="578">
        <f t="shared" si="149"/>
        <v>1658400</v>
      </c>
      <c r="L651" s="579" t="s">
        <v>844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7">
        <v>1</v>
      </c>
      <c r="AB651" s="570" t="str">
        <f>IF(VLOOKUP(F651,NXT!$C$12:$C$795,1,0)=F651,"","x")</f>
        <v/>
      </c>
    </row>
    <row r="652" spans="1:28" ht="15.75" hidden="1" customHeight="1">
      <c r="A652" s="818" t="str">
        <f>IF(B652&lt;&gt;"",IF(AND(B652&gt;=_TM1,B652&lt;=_TM2,OR(TH!L652="1111",TH!M652="1111")),TH!D652,""),"")</f>
        <v/>
      </c>
      <c r="B652" s="36">
        <f t="shared" si="146"/>
        <v>3</v>
      </c>
      <c r="C652" s="190">
        <f t="shared" si="147"/>
        <v>42432</v>
      </c>
      <c r="D652" s="37" t="s">
        <v>1637</v>
      </c>
      <c r="E652" s="37">
        <v>42432</v>
      </c>
      <c r="F652" s="191" t="s">
        <v>945</v>
      </c>
      <c r="G652" s="828" t="s">
        <v>943</v>
      </c>
      <c r="H652" s="192" t="s">
        <v>415</v>
      </c>
      <c r="I652" s="248">
        <v>50</v>
      </c>
      <c r="J652" s="248">
        <v>32374</v>
      </c>
      <c r="K652" s="578">
        <f t="shared" si="149"/>
        <v>1618700</v>
      </c>
      <c r="L652" s="579" t="s">
        <v>844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7">
        <v>1</v>
      </c>
      <c r="AB652" s="570" t="str">
        <f>IF(VLOOKUP(F652,NXT!$C$12:$C$795,1,0)=F652,"","x")</f>
        <v/>
      </c>
    </row>
    <row r="653" spans="1:28" ht="15.75" hidden="1" customHeight="1">
      <c r="A653" s="818" t="str">
        <f>IF(B653&lt;&gt;"",IF(AND(B653&gt;=_TM1,B653&lt;=_TM2,OR(TH!L653="1111",TH!M653="1111")),TH!D653,""),"")</f>
        <v/>
      </c>
      <c r="B653" s="36">
        <f t="shared" si="146"/>
        <v>3</v>
      </c>
      <c r="C653" s="190">
        <f t="shared" si="147"/>
        <v>42432</v>
      </c>
      <c r="D653" s="37" t="s">
        <v>1637</v>
      </c>
      <c r="E653" s="37">
        <v>42432</v>
      </c>
      <c r="F653" s="191" t="s">
        <v>743</v>
      </c>
      <c r="G653" s="828" t="s">
        <v>943</v>
      </c>
      <c r="H653" s="192" t="s">
        <v>415</v>
      </c>
      <c r="I653" s="248">
        <v>50</v>
      </c>
      <c r="J653" s="248">
        <v>51418</v>
      </c>
      <c r="K653" s="578">
        <f t="shared" si="149"/>
        <v>2570900</v>
      </c>
      <c r="L653" s="579" t="s">
        <v>844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7">
        <v>1</v>
      </c>
      <c r="AB653" s="570" t="str">
        <f>IF(VLOOKUP(F653,NXT!$C$12:$C$795,1,0)=F653,"","x")</f>
        <v/>
      </c>
    </row>
    <row r="654" spans="1:28" ht="15.75" hidden="1" customHeight="1">
      <c r="A654" s="818" t="str">
        <f>IF(B654&lt;&gt;"",IF(AND(B654&gt;=_TM1,B654&lt;=_TM2,OR(TH!L654="1111",TH!M654="1111")),TH!D654,""),"")</f>
        <v/>
      </c>
      <c r="B654" s="36">
        <f t="shared" si="146"/>
        <v>3</v>
      </c>
      <c r="C654" s="190">
        <f t="shared" si="147"/>
        <v>42432</v>
      </c>
      <c r="D654" s="37" t="s">
        <v>1637</v>
      </c>
      <c r="E654" s="37">
        <v>42432</v>
      </c>
      <c r="F654" s="191" t="s">
        <v>744</v>
      </c>
      <c r="G654" s="828" t="s">
        <v>943</v>
      </c>
      <c r="H654" s="192" t="s">
        <v>415</v>
      </c>
      <c r="I654" s="248">
        <v>50</v>
      </c>
      <c r="J654" s="248">
        <v>57766</v>
      </c>
      <c r="K654" s="578">
        <f t="shared" si="149"/>
        <v>2888300</v>
      </c>
      <c r="L654" s="579" t="s">
        <v>844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7">
        <v>1</v>
      </c>
      <c r="AB654" s="570" t="str">
        <f>IF(VLOOKUP(F654,NXT!$C$12:$C$795,1,0)=F654,"","x")</f>
        <v/>
      </c>
    </row>
    <row r="655" spans="1:28" ht="15.75" hidden="1" customHeight="1">
      <c r="A655" s="818" t="str">
        <f>IF(B655&lt;&gt;"",IF(AND(B655&gt;=_TM1,B655&lt;=_TM2,OR(TH!L655="1111",TH!M655="1111")),TH!D655,""),"")</f>
        <v/>
      </c>
      <c r="B655" s="36">
        <f t="shared" si="146"/>
        <v>3</v>
      </c>
      <c r="C655" s="190">
        <f t="shared" si="147"/>
        <v>42432</v>
      </c>
      <c r="D655" s="37" t="s">
        <v>1637</v>
      </c>
      <c r="E655" s="37">
        <v>42432</v>
      </c>
      <c r="F655" s="191" t="s">
        <v>745</v>
      </c>
      <c r="G655" s="828" t="s">
        <v>943</v>
      </c>
      <c r="H655" s="192" t="s">
        <v>415</v>
      </c>
      <c r="I655" s="248">
        <v>50</v>
      </c>
      <c r="J655" s="248">
        <v>40482</v>
      </c>
      <c r="K655" s="578">
        <f t="shared" si="149"/>
        <v>2024100</v>
      </c>
      <c r="L655" s="579" t="s">
        <v>844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7">
        <v>1</v>
      </c>
      <c r="AB655" s="570" t="str">
        <f>IF(VLOOKUP(F655,NXT!$C$12:$C$795,1,0)=F655,"","x")</f>
        <v/>
      </c>
    </row>
    <row r="656" spans="1:28" ht="15.75" hidden="1" customHeight="1">
      <c r="A656" s="818" t="str">
        <f>IF(B656&lt;&gt;"",IF(AND(B656&gt;=_TM1,B656&lt;=_TM2,OR(TH!L656="1111",TH!M656="1111")),TH!D656,""),"")</f>
        <v/>
      </c>
      <c r="B656" s="36">
        <f t="shared" si="146"/>
        <v>3</v>
      </c>
      <c r="C656" s="190">
        <f t="shared" si="147"/>
        <v>42432</v>
      </c>
      <c r="D656" s="37" t="s">
        <v>1637</v>
      </c>
      <c r="E656" s="37">
        <v>42432</v>
      </c>
      <c r="F656" s="191" t="s">
        <v>659</v>
      </c>
      <c r="G656" s="828" t="s">
        <v>943</v>
      </c>
      <c r="H656" s="192" t="s">
        <v>415</v>
      </c>
      <c r="I656" s="248">
        <v>54</v>
      </c>
      <c r="J656" s="248">
        <v>33846</v>
      </c>
      <c r="K656" s="578">
        <f t="shared" si="149"/>
        <v>1827684</v>
      </c>
      <c r="L656" s="579" t="s">
        <v>844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7">
        <v>1</v>
      </c>
      <c r="AB656" s="570" t="str">
        <f>IF(VLOOKUP(F656,NXT!$C$12:$C$795,1,0)=F656,"","x")</f>
        <v/>
      </c>
    </row>
    <row r="657" spans="1:30" ht="15.75" hidden="1" customHeight="1">
      <c r="A657" s="818" t="str">
        <f>IF(B657&lt;&gt;"",IF(AND(B657&gt;=_TM1,B657&lt;=_TM2,OR(TH!L657="1111",TH!M657="1111")),TH!D657,""),"")</f>
        <v/>
      </c>
      <c r="B657" s="36">
        <f t="shared" si="146"/>
        <v>3</v>
      </c>
      <c r="C657" s="190">
        <f t="shared" si="147"/>
        <v>42432</v>
      </c>
      <c r="D657" s="37" t="s">
        <v>1637</v>
      </c>
      <c r="E657" s="37">
        <v>42432</v>
      </c>
      <c r="F657" s="191" t="s">
        <v>746</v>
      </c>
      <c r="G657" s="828" t="s">
        <v>943</v>
      </c>
      <c r="H657" s="192" t="s">
        <v>415</v>
      </c>
      <c r="I657" s="248">
        <v>50</v>
      </c>
      <c r="J657" s="248">
        <v>42242</v>
      </c>
      <c r="K657" s="578">
        <f t="shared" si="149"/>
        <v>2112100</v>
      </c>
      <c r="L657" s="579" t="s">
        <v>844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7">
        <v>1</v>
      </c>
      <c r="AB657" s="570" t="str">
        <f>IF(VLOOKUP(F657,NXT!$C$12:$C$795,1,0)=F657,"","x")</f>
        <v/>
      </c>
    </row>
    <row r="658" spans="1:30" ht="15.75" hidden="1" customHeight="1">
      <c r="A658" s="818" t="str">
        <f>IF(B658&lt;&gt;"",IF(AND(B658&gt;=_TM1,B658&lt;=_TM2,OR(TH!L658="1111",TH!M658="1111")),TH!D658,""),"")</f>
        <v/>
      </c>
      <c r="B658" s="36">
        <f t="shared" si="146"/>
        <v>3</v>
      </c>
      <c r="C658" s="190">
        <f t="shared" si="147"/>
        <v>42432</v>
      </c>
      <c r="D658" s="37" t="s">
        <v>1637</v>
      </c>
      <c r="E658" s="37">
        <v>42432</v>
      </c>
      <c r="F658" s="191" t="s">
        <v>946</v>
      </c>
      <c r="G658" s="828" t="s">
        <v>943</v>
      </c>
      <c r="H658" s="192" t="s">
        <v>415</v>
      </c>
      <c r="I658" s="248">
        <v>60</v>
      </c>
      <c r="J658" s="248">
        <v>67172</v>
      </c>
      <c r="K658" s="578">
        <f t="shared" si="149"/>
        <v>4030320</v>
      </c>
      <c r="L658" s="579" t="s">
        <v>844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7">
        <v>1</v>
      </c>
      <c r="AB658" s="570" t="str">
        <f>IF(VLOOKUP(F658,NXT!$C$12:$C$795,1,0)=F658,"","x")</f>
        <v/>
      </c>
    </row>
    <row r="659" spans="1:30" ht="15.75" hidden="1" customHeight="1">
      <c r="A659" s="818" t="str">
        <f>IF(B659&lt;&gt;"",IF(AND(B659&gt;=_TM1,B659&lt;=_TM2,OR(TH!L659="1111",TH!M659="1111")),TH!D659,""),"")</f>
        <v/>
      </c>
      <c r="B659" s="36">
        <f t="shared" si="146"/>
        <v>3</v>
      </c>
      <c r="C659" s="190">
        <f t="shared" si="147"/>
        <v>42432</v>
      </c>
      <c r="D659" s="37" t="s">
        <v>1637</v>
      </c>
      <c r="E659" s="37">
        <v>42432</v>
      </c>
      <c r="F659" s="191" t="s">
        <v>723</v>
      </c>
      <c r="G659" s="828" t="s">
        <v>943</v>
      </c>
      <c r="H659" s="192" t="s">
        <v>415</v>
      </c>
      <c r="I659" s="248">
        <v>50</v>
      </c>
      <c r="J659" s="248">
        <v>72214</v>
      </c>
      <c r="K659" s="578">
        <f t="shared" si="149"/>
        <v>3610700</v>
      </c>
      <c r="L659" s="579" t="s">
        <v>844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7">
        <v>1</v>
      </c>
      <c r="AB659" s="570" t="str">
        <f>IF(VLOOKUP(F659,NXT!$C$12:$C$795,1,0)=F659,"","x")</f>
        <v/>
      </c>
    </row>
    <row r="660" spans="1:30" ht="15.75" hidden="1" customHeight="1">
      <c r="A660" s="818" t="str">
        <f>IF(B660&lt;&gt;"",IF(AND(B660&gt;=_TM1,B660&lt;=_TM2,OR(TH!L660="1111",TH!M660="1111")),TH!D660,""),"")</f>
        <v/>
      </c>
      <c r="B660" s="36">
        <f t="shared" si="146"/>
        <v>3</v>
      </c>
      <c r="C660" s="190">
        <f t="shared" si="147"/>
        <v>42432</v>
      </c>
      <c r="D660" s="37" t="s">
        <v>1637</v>
      </c>
      <c r="E660" s="37">
        <v>42432</v>
      </c>
      <c r="F660" s="191" t="s">
        <v>747</v>
      </c>
      <c r="G660" s="828" t="s">
        <v>943</v>
      </c>
      <c r="H660" s="192" t="s">
        <v>415</v>
      </c>
      <c r="I660" s="248">
        <v>50</v>
      </c>
      <c r="J660" s="248">
        <v>39732</v>
      </c>
      <c r="K660" s="578">
        <f t="shared" si="149"/>
        <v>1986600</v>
      </c>
      <c r="L660" s="579" t="s">
        <v>844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7">
        <v>1</v>
      </c>
      <c r="AB660" s="570" t="str">
        <f>IF(VLOOKUP(F660,NXT!$C$12:$C$795,1,0)=F660,"","x")</f>
        <v/>
      </c>
    </row>
    <row r="661" spans="1:30" ht="15.75" hidden="1" customHeight="1">
      <c r="A661" s="818" t="str">
        <f>IF(B661&lt;&gt;"",IF(AND(B661&gt;=_TM1,B661&lt;=_TM2,OR(TH!L661="1111",TH!M661="1111")),TH!D661,""),"")</f>
        <v/>
      </c>
      <c r="B661" s="36">
        <f t="shared" si="146"/>
        <v>3</v>
      </c>
      <c r="C661" s="190">
        <f t="shared" si="147"/>
        <v>42432</v>
      </c>
      <c r="D661" s="37" t="s">
        <v>1637</v>
      </c>
      <c r="E661" s="37">
        <v>42432</v>
      </c>
      <c r="F661" s="191" t="s">
        <v>748</v>
      </c>
      <c r="G661" s="828" t="s">
        <v>943</v>
      </c>
      <c r="H661" s="192" t="s">
        <v>415</v>
      </c>
      <c r="I661" s="248">
        <v>50</v>
      </c>
      <c r="J661" s="248">
        <v>70894</v>
      </c>
      <c r="K661" s="578">
        <f t="shared" si="149"/>
        <v>3544700</v>
      </c>
      <c r="L661" s="579" t="s">
        <v>844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7">
        <v>1</v>
      </c>
      <c r="AB661" s="570" t="str">
        <f>IF(VLOOKUP(F661,NXT!$C$12:$C$795,1,0)=F661,"","x")</f>
        <v/>
      </c>
    </row>
    <row r="662" spans="1:30" ht="15.75" hidden="1" customHeight="1">
      <c r="A662" s="818" t="str">
        <f>IF(B662&lt;&gt;"",IF(AND(B662&gt;=_TM1,B662&lt;=_TM2,OR(TH!L662="1111",TH!M662="1111")),TH!D662,""),"")</f>
        <v/>
      </c>
      <c r="B662" s="36">
        <f t="shared" si="146"/>
        <v>3</v>
      </c>
      <c r="C662" s="190">
        <f t="shared" si="147"/>
        <v>42432</v>
      </c>
      <c r="D662" s="37" t="s">
        <v>1637</v>
      </c>
      <c r="E662" s="37">
        <v>42432</v>
      </c>
      <c r="F662" s="191" t="s">
        <v>749</v>
      </c>
      <c r="G662" s="828" t="s">
        <v>943</v>
      </c>
      <c r="H662" s="192" t="s">
        <v>415</v>
      </c>
      <c r="I662" s="248">
        <v>50</v>
      </c>
      <c r="J662" s="248">
        <v>51043</v>
      </c>
      <c r="K662" s="578">
        <f t="shared" si="149"/>
        <v>2552150</v>
      </c>
      <c r="L662" s="579" t="s">
        <v>844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7">
        <v>1</v>
      </c>
      <c r="AB662" s="570" t="str">
        <f>IF(VLOOKUP(F662,NXT!$C$12:$C$795,1,0)=F662,"","x")</f>
        <v/>
      </c>
    </row>
    <row r="663" spans="1:30" ht="15.75" hidden="1" customHeight="1">
      <c r="A663" s="818" t="str">
        <f>IF(B663&lt;&gt;"",IF(AND(B663&gt;=_TM1,B663&lt;=_TM2,OR(TH!L663="1111",TH!M663="1111")),TH!D663,""),"")</f>
        <v/>
      </c>
      <c r="B663" s="36">
        <f t="shared" si="146"/>
        <v>3</v>
      </c>
      <c r="C663" s="190">
        <f t="shared" si="147"/>
        <v>42432</v>
      </c>
      <c r="D663" s="37" t="s">
        <v>1637</v>
      </c>
      <c r="E663" s="37">
        <v>42432</v>
      </c>
      <c r="F663" s="191" t="s">
        <v>926</v>
      </c>
      <c r="G663" s="828" t="s">
        <v>943</v>
      </c>
      <c r="H663" s="192" t="s">
        <v>415</v>
      </c>
      <c r="I663" s="248">
        <v>685</v>
      </c>
      <c r="J663" s="248">
        <v>14572</v>
      </c>
      <c r="K663" s="578">
        <f t="shared" si="149"/>
        <v>9981820</v>
      </c>
      <c r="L663" s="579" t="s">
        <v>844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7">
        <v>1</v>
      </c>
      <c r="AB663" s="570" t="str">
        <f>IF(VLOOKUP(F663,NXT!$C$12:$C$795,1,0)=F663,"","x")</f>
        <v/>
      </c>
    </row>
    <row r="664" spans="1:30" ht="15.75" hidden="1" customHeight="1">
      <c r="A664" s="818" t="str">
        <f>IF(B664&lt;&gt;"",IF(AND(B664&gt;=_TM1,B664&lt;=_TM2,OR(TH!L664="1111",TH!M664="1111")),TH!D664,""),"")</f>
        <v/>
      </c>
      <c r="B664" s="36">
        <f t="shared" si="146"/>
        <v>3</v>
      </c>
      <c r="C664" s="190">
        <f t="shared" si="147"/>
        <v>42432</v>
      </c>
      <c r="D664" s="37" t="s">
        <v>1637</v>
      </c>
      <c r="E664" s="37">
        <v>42432</v>
      </c>
      <c r="F664" s="191" t="s">
        <v>657</v>
      </c>
      <c r="G664" s="828" t="s">
        <v>943</v>
      </c>
      <c r="H664" s="192" t="s">
        <v>415</v>
      </c>
      <c r="I664" s="248">
        <v>50</v>
      </c>
      <c r="J664" s="248">
        <v>105692</v>
      </c>
      <c r="K664" s="578">
        <f t="shared" si="149"/>
        <v>5284600</v>
      </c>
      <c r="L664" s="579" t="s">
        <v>844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7">
        <v>1</v>
      </c>
      <c r="AB664" s="570" t="str">
        <f>IF(VLOOKUP(F664,NXT!$C$12:$C$795,1,0)=F664,"","x")</f>
        <v/>
      </c>
    </row>
    <row r="665" spans="1:30" ht="15.75" hidden="1" customHeight="1">
      <c r="A665" s="818" t="str">
        <f>IF(B665&lt;&gt;"",IF(AND(B665&gt;=_TM1,B665&lt;=_TM2,OR(TH!L665="1111",TH!M665="1111")),TH!D665,""),"")</f>
        <v/>
      </c>
      <c r="B665" s="36">
        <f t="shared" si="146"/>
        <v>3</v>
      </c>
      <c r="C665" s="190">
        <f t="shared" si="147"/>
        <v>42432</v>
      </c>
      <c r="D665" s="37" t="s">
        <v>1637</v>
      </c>
      <c r="E665" s="37">
        <v>42432</v>
      </c>
      <c r="F665" s="191" t="s">
        <v>715</v>
      </c>
      <c r="G665" s="828" t="s">
        <v>943</v>
      </c>
      <c r="H665" s="192" t="s">
        <v>415</v>
      </c>
      <c r="I665" s="248">
        <v>500</v>
      </c>
      <c r="J665" s="248">
        <v>6589</v>
      </c>
      <c r="K665" s="578">
        <f t="shared" si="149"/>
        <v>3294500</v>
      </c>
      <c r="L665" s="579" t="s">
        <v>844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7">
        <v>1</v>
      </c>
      <c r="AB665" s="570" t="str">
        <f>IF(VLOOKUP(F665,NXT!$C$12:$C$795,1,0)=F665,"","x")</f>
        <v/>
      </c>
    </row>
    <row r="666" spans="1:30" ht="15.75" hidden="1" customHeight="1">
      <c r="A666" s="818" t="str">
        <f>IF(B666&lt;&gt;"",IF(AND(B666&gt;=_TM1,B666&lt;=_TM2,OR(TH!L666="1111",TH!M666="1111")),TH!D666,""),"")</f>
        <v/>
      </c>
      <c r="B666" s="36">
        <f t="shared" si="146"/>
        <v>3</v>
      </c>
      <c r="C666" s="190">
        <f t="shared" si="147"/>
        <v>42432</v>
      </c>
      <c r="D666" s="37" t="s">
        <v>1637</v>
      </c>
      <c r="E666" s="37">
        <v>42432</v>
      </c>
      <c r="F666" s="191" t="s">
        <v>908</v>
      </c>
      <c r="G666" s="828" t="s">
        <v>943</v>
      </c>
      <c r="H666" s="192" t="s">
        <v>415</v>
      </c>
      <c r="I666" s="248">
        <v>1000</v>
      </c>
      <c r="J666" s="248">
        <v>6428</v>
      </c>
      <c r="K666" s="578">
        <f t="shared" si="149"/>
        <v>6428000</v>
      </c>
      <c r="L666" s="579" t="s">
        <v>844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7">
        <v>1</v>
      </c>
      <c r="AB666" s="570" t="str">
        <f>IF(VLOOKUP(F666,NXT!$C$12:$C$795,1,0)=F666,"","x")</f>
        <v/>
      </c>
    </row>
    <row r="667" spans="1:30" ht="15.75" hidden="1" customHeight="1">
      <c r="A667" s="818" t="str">
        <f>IF(B667&lt;&gt;"",IF(AND(B667&gt;=_TM1,B667&lt;=_TM2,OR(TH!L667="1111",TH!M667="1111")),TH!D667,""),"")</f>
        <v/>
      </c>
      <c r="B667" s="36">
        <f t="shared" si="146"/>
        <v>3</v>
      </c>
      <c r="C667" s="190">
        <f t="shared" si="147"/>
        <v>42432</v>
      </c>
      <c r="D667" s="37" t="s">
        <v>1637</v>
      </c>
      <c r="E667" s="37">
        <v>42432</v>
      </c>
      <c r="F667" s="191" t="s">
        <v>624</v>
      </c>
      <c r="G667" s="828" t="s">
        <v>943</v>
      </c>
      <c r="H667" s="192" t="s">
        <v>415</v>
      </c>
      <c r="I667" s="248">
        <v>1050</v>
      </c>
      <c r="J667" s="248">
        <v>5639</v>
      </c>
      <c r="K667" s="578">
        <f t="shared" si="149"/>
        <v>5920950</v>
      </c>
      <c r="L667" s="579" t="s">
        <v>844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7">
        <v>1</v>
      </c>
      <c r="AB667" s="570" t="str">
        <f>IF(VLOOKUP(F667,NXT!$C$12:$C$795,1,0)=F667,"","x")</f>
        <v/>
      </c>
    </row>
    <row r="668" spans="1:30" ht="15.75" hidden="1" customHeight="1">
      <c r="A668" s="818" t="str">
        <f>IF(B668&lt;&gt;"",IF(AND(B668&gt;=_TM1,B668&lt;=_TM2,OR(TH!L668="1111",TH!M668="1111")),TH!D668,""),"")</f>
        <v/>
      </c>
      <c r="B668" s="36">
        <f t="shared" si="146"/>
        <v>3</v>
      </c>
      <c r="C668" s="190">
        <f t="shared" si="147"/>
        <v>42432</v>
      </c>
      <c r="D668" s="37" t="s">
        <v>1637</v>
      </c>
      <c r="E668" s="37">
        <v>42432</v>
      </c>
      <c r="F668" s="191" t="s">
        <v>448</v>
      </c>
      <c r="G668" s="828" t="s">
        <v>943</v>
      </c>
      <c r="H668" s="192" t="s">
        <v>415</v>
      </c>
      <c r="I668" s="248"/>
      <c r="J668" s="248"/>
      <c r="K668" s="578">
        <v>6305378</v>
      </c>
      <c r="L668" s="579" t="s">
        <v>9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7">
        <v>1</v>
      </c>
    </row>
    <row r="669" spans="1:30" ht="15.75" hidden="1" customHeight="1">
      <c r="A669" s="818" t="str">
        <f>IF(B669&lt;&gt;"",IF(AND(B669&gt;=_TM1,B669&lt;=_TM2,OR(TH!L669="1111",TH!M669="1111")),TH!D669,""),"")</f>
        <v/>
      </c>
      <c r="B669" s="36">
        <f t="shared" si="146"/>
        <v>3</v>
      </c>
      <c r="C669" s="183">
        <f t="shared" si="147"/>
        <v>42436</v>
      </c>
      <c r="D669" s="37" t="s">
        <v>1638</v>
      </c>
      <c r="E669" s="183">
        <v>42436</v>
      </c>
      <c r="F669" s="191" t="s">
        <v>1290</v>
      </c>
      <c r="G669" s="820" t="s">
        <v>433</v>
      </c>
      <c r="H669" s="192" t="s">
        <v>432</v>
      </c>
      <c r="I669" s="248">
        <v>50</v>
      </c>
      <c r="J669" s="248">
        <v>31464</v>
      </c>
      <c r="K669" s="578">
        <f>ROUND(I669*J669,0)</f>
        <v>1573200</v>
      </c>
      <c r="L669" s="579" t="s">
        <v>844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7">
        <v>2</v>
      </c>
      <c r="AB669" s="570" t="str">
        <f>IF(VLOOKUP(F669,NXT!$C$12:$C$795,1,0)=F669,"","x")</f>
        <v/>
      </c>
      <c r="AD669" s="570"/>
    </row>
    <row r="670" spans="1:30" ht="15.75" hidden="1" customHeight="1">
      <c r="A670" s="818" t="str">
        <f>IF(B670&lt;&gt;"",IF(AND(B670&gt;=_TM1,B670&lt;=_TM2,OR(TH!L670="1111",TH!M670="1111")),TH!D670,""),"")</f>
        <v/>
      </c>
      <c r="B670" s="36">
        <f t="shared" si="146"/>
        <v>3</v>
      </c>
      <c r="C670" s="183">
        <f t="shared" si="147"/>
        <v>42436</v>
      </c>
      <c r="D670" s="37" t="s">
        <v>1638</v>
      </c>
      <c r="E670" s="183">
        <v>42436</v>
      </c>
      <c r="F670" s="188" t="s">
        <v>1291</v>
      </c>
      <c r="G670" s="820" t="s">
        <v>433</v>
      </c>
      <c r="H670" s="192" t="s">
        <v>432</v>
      </c>
      <c r="I670" s="248">
        <v>200</v>
      </c>
      <c r="J670" s="248">
        <v>6033</v>
      </c>
      <c r="K670" s="578">
        <f>ROUND(I670*J670,0)</f>
        <v>1206600</v>
      </c>
      <c r="L670" s="579" t="s">
        <v>844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7">
        <v>2</v>
      </c>
      <c r="AB670" s="570" t="str">
        <f>IF(VLOOKUP(F670,NXT!$C$12:$C$795,1,0)=F670,"","x")</f>
        <v/>
      </c>
      <c r="AD670" s="570"/>
    </row>
    <row r="671" spans="1:30" ht="15.75" hidden="1" customHeight="1">
      <c r="A671" s="818" t="str">
        <f>IF(B671&lt;&gt;"",IF(AND(B671&gt;=_TM1,B671&lt;=_TM2,OR(TH!L671="1111",TH!M671="1111")),TH!D671,""),"")</f>
        <v/>
      </c>
      <c r="B671" s="36">
        <f t="shared" si="146"/>
        <v>3</v>
      </c>
      <c r="C671" s="183">
        <f t="shared" si="147"/>
        <v>42436</v>
      </c>
      <c r="D671" s="37" t="s">
        <v>1638</v>
      </c>
      <c r="E671" s="183">
        <v>42436</v>
      </c>
      <c r="F671" s="188" t="s">
        <v>435</v>
      </c>
      <c r="G671" s="820" t="s">
        <v>433</v>
      </c>
      <c r="H671" s="192" t="s">
        <v>432</v>
      </c>
      <c r="I671" s="248">
        <v>1000</v>
      </c>
      <c r="J671" s="248">
        <v>8265</v>
      </c>
      <c r="K671" s="578">
        <f>ROUND(I671*J671,0)</f>
        <v>8265000</v>
      </c>
      <c r="L671" s="579" t="s">
        <v>844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7">
        <v>2</v>
      </c>
      <c r="AB671" s="570" t="str">
        <f>IF(VLOOKUP(F671,NXT!$C$12:$C$795,1,0)=F671,"","x")</f>
        <v/>
      </c>
      <c r="AD671" s="570"/>
    </row>
    <row r="672" spans="1:30" ht="15.75" hidden="1" customHeight="1">
      <c r="A672" s="818" t="str">
        <f>IF(B672&lt;&gt;"",IF(AND(B672&gt;=_TM1,B672&lt;=_TM2,OR(TH!L672="1111",TH!M672="1111")),TH!D672,""),"")</f>
        <v/>
      </c>
      <c r="B672" s="36">
        <f t="shared" si="146"/>
        <v>3</v>
      </c>
      <c r="C672" s="183">
        <f t="shared" si="147"/>
        <v>42436</v>
      </c>
      <c r="D672" s="37" t="s">
        <v>1638</v>
      </c>
      <c r="E672" s="183">
        <v>42436</v>
      </c>
      <c r="F672" s="188" t="s">
        <v>434</v>
      </c>
      <c r="G672" s="820" t="s">
        <v>433</v>
      </c>
      <c r="H672" s="192" t="s">
        <v>432</v>
      </c>
      <c r="I672" s="248"/>
      <c r="J672" s="248"/>
      <c r="K672" s="578">
        <v>1104480</v>
      </c>
      <c r="L672" s="3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7">
        <v>2</v>
      </c>
      <c r="AB672" s="570"/>
      <c r="AD672" s="570"/>
    </row>
    <row r="673" spans="1:30" ht="15.75" hidden="1" customHeight="1">
      <c r="A673" s="818" t="str">
        <f>IF(B673&lt;&gt;"",IF(AND(B673&gt;=_TM1,B673&lt;=_TM2,OR(TH!L673="1111",TH!M673="1111")),TH!D673,""),"")</f>
        <v/>
      </c>
      <c r="B673" s="36">
        <f t="shared" ref="B673:B736" si="150">IF(C673&lt;&gt;"",MONTH(C673),"")</f>
        <v>3</v>
      </c>
      <c r="C673" s="190">
        <f t="shared" ref="C673:C736" si="151">E673</f>
        <v>42437</v>
      </c>
      <c r="D673" s="37" t="s">
        <v>1639</v>
      </c>
      <c r="E673" s="37">
        <v>42437</v>
      </c>
      <c r="F673" s="191" t="s">
        <v>750</v>
      </c>
      <c r="G673" s="828" t="s">
        <v>947</v>
      </c>
      <c r="H673" s="192" t="s">
        <v>415</v>
      </c>
      <c r="I673" s="248">
        <v>50</v>
      </c>
      <c r="J673" s="248">
        <v>69250</v>
      </c>
      <c r="K673" s="578">
        <f t="shared" ref="K673:K678" si="152">ROUND(I673*J673,0)</f>
        <v>3462500</v>
      </c>
      <c r="L673" s="579" t="s">
        <v>844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7">
        <v>1</v>
      </c>
      <c r="AB673" s="570" t="str">
        <f>IF(VLOOKUP(F673,NXT!$C$12:$C$795,1,0)=F673,"","x")</f>
        <v/>
      </c>
    </row>
    <row r="674" spans="1:30" ht="15.75" hidden="1" customHeight="1">
      <c r="A674" s="818" t="str">
        <f>IF(B674&lt;&gt;"",IF(AND(B674&gt;=_TM1,B674&lt;=_TM2,OR(TH!L674="1111",TH!M674="1111")),TH!D674,""),"")</f>
        <v/>
      </c>
      <c r="B674" s="36">
        <f t="shared" si="150"/>
        <v>3</v>
      </c>
      <c r="C674" s="190">
        <f t="shared" si="151"/>
        <v>42437</v>
      </c>
      <c r="D674" s="37" t="s">
        <v>1639</v>
      </c>
      <c r="E674" s="37">
        <v>42437</v>
      </c>
      <c r="F674" s="191" t="s">
        <v>751</v>
      </c>
      <c r="G674" s="828" t="s">
        <v>947</v>
      </c>
      <c r="H674" s="192" t="s">
        <v>415</v>
      </c>
      <c r="I674" s="248">
        <v>50</v>
      </c>
      <c r="J674" s="248">
        <v>83677</v>
      </c>
      <c r="K674" s="578">
        <f t="shared" si="152"/>
        <v>4183850</v>
      </c>
      <c r="L674" s="579" t="s">
        <v>844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7">
        <v>1</v>
      </c>
      <c r="AB674" s="570" t="str">
        <f>IF(VLOOKUP(F674,NXT!$C$12:$C$795,1,0)=F674,"","x")</f>
        <v/>
      </c>
    </row>
    <row r="675" spans="1:30" ht="15.75" hidden="1" customHeight="1">
      <c r="A675" s="818" t="str">
        <f>IF(B675&lt;&gt;"",IF(AND(B675&gt;=_TM1,B675&lt;=_TM2,OR(TH!L675="1111",TH!M675="1111")),TH!D675,""),"")</f>
        <v/>
      </c>
      <c r="B675" s="36">
        <f t="shared" si="150"/>
        <v>3</v>
      </c>
      <c r="C675" s="190">
        <f t="shared" si="151"/>
        <v>42437</v>
      </c>
      <c r="D675" s="37" t="s">
        <v>1639</v>
      </c>
      <c r="E675" s="37">
        <v>42437</v>
      </c>
      <c r="F675" s="777" t="s">
        <v>752</v>
      </c>
      <c r="G675" s="828" t="s">
        <v>947</v>
      </c>
      <c r="H675" s="192" t="s">
        <v>415</v>
      </c>
      <c r="I675" s="248">
        <v>50</v>
      </c>
      <c r="J675" s="248">
        <v>72380</v>
      </c>
      <c r="K675" s="578">
        <f t="shared" si="152"/>
        <v>3619000</v>
      </c>
      <c r="L675" s="579" t="s">
        <v>844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7">
        <v>1</v>
      </c>
      <c r="AB675" s="570" t="str">
        <f>IF(VLOOKUP(F675,NXT!$C$12:$C$795,1,0)=F675,"","x")</f>
        <v/>
      </c>
    </row>
    <row r="676" spans="1:30" ht="15.75" hidden="1" customHeight="1">
      <c r="A676" s="818" t="str">
        <f>IF(B676&lt;&gt;"",IF(AND(B676&gt;=_TM1,B676&lt;=_TM2,OR(TH!L676="1111",TH!M676="1111")),TH!D676,""),"")</f>
        <v/>
      </c>
      <c r="B676" s="36">
        <f t="shared" si="150"/>
        <v>3</v>
      </c>
      <c r="C676" s="190">
        <f t="shared" si="151"/>
        <v>42437</v>
      </c>
      <c r="D676" s="37" t="s">
        <v>1639</v>
      </c>
      <c r="E676" s="37">
        <v>42437</v>
      </c>
      <c r="F676" s="777" t="s">
        <v>441</v>
      </c>
      <c r="G676" s="828" t="s">
        <v>947</v>
      </c>
      <c r="H676" s="192" t="s">
        <v>415</v>
      </c>
      <c r="I676" s="248">
        <v>50</v>
      </c>
      <c r="J676" s="248">
        <v>73996</v>
      </c>
      <c r="K676" s="578">
        <f t="shared" si="152"/>
        <v>3699800</v>
      </c>
      <c r="L676" s="579" t="s">
        <v>844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7">
        <v>1</v>
      </c>
      <c r="AB676" s="570" t="str">
        <f>IF(VLOOKUP(F676,NXT!$C$12:$C$795,1,0)=F676,"","x")</f>
        <v/>
      </c>
    </row>
    <row r="677" spans="1:30" ht="15.75" hidden="1" customHeight="1">
      <c r="A677" s="818" t="str">
        <f>IF(B677&lt;&gt;"",IF(AND(B677&gt;=_TM1,B677&lt;=_TM2,OR(TH!L677="1111",TH!M677="1111")),TH!D677,""),"")</f>
        <v/>
      </c>
      <c r="B677" s="36">
        <f t="shared" si="150"/>
        <v>3</v>
      </c>
      <c r="C677" s="190">
        <f t="shared" si="151"/>
        <v>42437</v>
      </c>
      <c r="D677" s="37" t="s">
        <v>1639</v>
      </c>
      <c r="E677" s="37">
        <v>42437</v>
      </c>
      <c r="F677" s="191" t="s">
        <v>998</v>
      </c>
      <c r="G677" s="828" t="s">
        <v>947</v>
      </c>
      <c r="H677" s="192" t="s">
        <v>415</v>
      </c>
      <c r="I677" s="248">
        <v>50</v>
      </c>
      <c r="J677" s="248">
        <v>77984</v>
      </c>
      <c r="K677" s="578">
        <f t="shared" si="152"/>
        <v>3899200</v>
      </c>
      <c r="L677" s="579" t="s">
        <v>844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7">
        <v>1</v>
      </c>
      <c r="AB677" s="570" t="str">
        <f>IF(VLOOKUP(F677,NXT!$C$12:$C$795,1,0)=F677,"","x")</f>
        <v/>
      </c>
    </row>
    <row r="678" spans="1:30" ht="15.75" hidden="1" customHeight="1">
      <c r="A678" s="818" t="str">
        <f>IF(B678&lt;&gt;"",IF(AND(B678&gt;=_TM1,B678&lt;=_TM2,OR(TH!L678="1111",TH!M678="1111")),TH!D678,""),"")</f>
        <v/>
      </c>
      <c r="B678" s="36">
        <f t="shared" si="150"/>
        <v>3</v>
      </c>
      <c r="C678" s="190">
        <f t="shared" si="151"/>
        <v>42437</v>
      </c>
      <c r="D678" s="37" t="s">
        <v>1639</v>
      </c>
      <c r="E678" s="37">
        <v>42437</v>
      </c>
      <c r="F678" s="191" t="s">
        <v>753</v>
      </c>
      <c r="G678" s="828" t="s">
        <v>947</v>
      </c>
      <c r="H678" s="192" t="s">
        <v>415</v>
      </c>
      <c r="I678" s="248">
        <v>1000</v>
      </c>
      <c r="J678" s="248">
        <v>12919</v>
      </c>
      <c r="K678" s="578">
        <f t="shared" si="152"/>
        <v>12919000</v>
      </c>
      <c r="L678" s="579" t="s">
        <v>844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7">
        <v>1</v>
      </c>
      <c r="AB678" s="570" t="str">
        <f>IF(VLOOKUP(F678,NXT!$C$12:$C$795,1,0)=F678,"","x")</f>
        <v/>
      </c>
    </row>
    <row r="679" spans="1:30" ht="15.75" hidden="1" customHeight="1">
      <c r="A679" s="818" t="str">
        <f>IF(B679&lt;&gt;"",IF(AND(B679&gt;=_TM1,B679&lt;=_TM2,OR(TH!L679="1111",TH!M679="1111")),TH!D679,""),"")</f>
        <v/>
      </c>
      <c r="B679" s="36">
        <f t="shared" si="150"/>
        <v>3</v>
      </c>
      <c r="C679" s="190">
        <f t="shared" si="151"/>
        <v>42437</v>
      </c>
      <c r="D679" s="37" t="s">
        <v>1639</v>
      </c>
      <c r="E679" s="37">
        <v>42437</v>
      </c>
      <c r="F679" s="191" t="s">
        <v>448</v>
      </c>
      <c r="G679" s="828" t="s">
        <v>947</v>
      </c>
      <c r="H679" s="192" t="s">
        <v>415</v>
      </c>
      <c r="I679" s="248"/>
      <c r="J679" s="248"/>
      <c r="K679" s="578">
        <v>3178335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7">
        <v>1</v>
      </c>
    </row>
    <row r="680" spans="1:30" ht="15.75" hidden="1" customHeight="1">
      <c r="A680" s="818" t="str">
        <f>IF(B680&lt;&gt;"",IF(AND(B680&gt;=_TM1,B680&lt;=_TM2,OR(TH!L680="1111",TH!M680="1111")),TH!D680,""),"")</f>
        <v/>
      </c>
      <c r="B680" s="36">
        <f t="shared" si="150"/>
        <v>3</v>
      </c>
      <c r="C680" s="183">
        <f t="shared" si="151"/>
        <v>42437</v>
      </c>
      <c r="D680" s="37" t="s">
        <v>1640</v>
      </c>
      <c r="E680" s="183">
        <v>42437</v>
      </c>
      <c r="F680" s="188" t="s">
        <v>416</v>
      </c>
      <c r="G680" s="820" t="s">
        <v>418</v>
      </c>
      <c r="H680" s="192" t="s">
        <v>415</v>
      </c>
      <c r="I680" s="248">
        <v>500</v>
      </c>
      <c r="J680" s="248">
        <v>13306</v>
      </c>
      <c r="K680" s="578">
        <f>ROUND(I680*J680,0)</f>
        <v>6653000</v>
      </c>
      <c r="L680" s="579" t="s">
        <v>844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7">
        <v>2</v>
      </c>
      <c r="AB680" s="570" t="str">
        <f>IF(VLOOKUP(F680,NXT!$C$12:$C$795,1,0)=F680,"","x")</f>
        <v/>
      </c>
      <c r="AC680" s="570"/>
      <c r="AD680" s="570"/>
    </row>
    <row r="681" spans="1:30" ht="15.75" hidden="1" customHeight="1">
      <c r="A681" s="818" t="str">
        <f>IF(B681&lt;&gt;"",IF(AND(B681&gt;=_TM1,B681&lt;=_TM2,OR(TH!L681="1111",TH!M681="1111")),TH!D681,""),"")</f>
        <v/>
      </c>
      <c r="B681" s="36">
        <f t="shared" si="150"/>
        <v>3</v>
      </c>
      <c r="C681" s="183">
        <f t="shared" si="151"/>
        <v>42437</v>
      </c>
      <c r="D681" s="37" t="s">
        <v>1640</v>
      </c>
      <c r="E681" s="183">
        <v>42437</v>
      </c>
      <c r="F681" s="188" t="s">
        <v>417</v>
      </c>
      <c r="G681" s="820" t="s">
        <v>418</v>
      </c>
      <c r="H681" s="192" t="s">
        <v>415</v>
      </c>
      <c r="I681" s="248"/>
      <c r="J681" s="248"/>
      <c r="K681" s="578">
        <v>665300</v>
      </c>
      <c r="L681" s="39" t="s">
        <v>9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7">
        <v>2</v>
      </c>
      <c r="AB681" s="570"/>
      <c r="AC681" s="570"/>
      <c r="AD681" s="570"/>
    </row>
    <row r="682" spans="1:30" ht="15.75" hidden="1" customHeight="1">
      <c r="A682" s="818" t="str">
        <f>IF(B682&lt;&gt;"",IF(AND(B682&gt;=_TM1,B682&lt;=_TM2,OR(TH!L682="1111",TH!M682="1111")),TH!D682,""),"")</f>
        <v/>
      </c>
      <c r="B682" s="36">
        <f t="shared" si="150"/>
        <v>3</v>
      </c>
      <c r="C682" s="190">
        <f t="shared" si="151"/>
        <v>42443</v>
      </c>
      <c r="D682" s="37" t="s">
        <v>1641</v>
      </c>
      <c r="E682" s="37">
        <v>42443</v>
      </c>
      <c r="F682" s="191" t="s">
        <v>949</v>
      </c>
      <c r="G682" s="828" t="s">
        <v>948</v>
      </c>
      <c r="H682" s="192" t="s">
        <v>415</v>
      </c>
      <c r="I682" s="248">
        <v>500</v>
      </c>
      <c r="J682" s="248">
        <v>6029</v>
      </c>
      <c r="K682" s="578">
        <f>ROUND(I682*J682,0)</f>
        <v>3014500</v>
      </c>
      <c r="L682" s="579" t="s">
        <v>844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7">
        <v>1</v>
      </c>
      <c r="AB682" s="570" t="str">
        <f>IF(VLOOKUP(F682,NXT!$C$12:$C$795,1,0)=F682,"","x")</f>
        <v/>
      </c>
    </row>
    <row r="683" spans="1:30" ht="15.75" hidden="1" customHeight="1">
      <c r="A683" s="818" t="str">
        <f>IF(B683&lt;&gt;"",IF(AND(B683&gt;=_TM1,B683&lt;=_TM2,OR(TH!L683="1111",TH!M683="1111")),TH!D683,""),"")</f>
        <v/>
      </c>
      <c r="B683" s="36">
        <f t="shared" si="150"/>
        <v>3</v>
      </c>
      <c r="C683" s="190">
        <f t="shared" si="151"/>
        <v>42443</v>
      </c>
      <c r="D683" s="37" t="s">
        <v>1641</v>
      </c>
      <c r="E683" s="37">
        <v>42443</v>
      </c>
      <c r="F683" s="191" t="s">
        <v>716</v>
      </c>
      <c r="G683" s="828" t="s">
        <v>948</v>
      </c>
      <c r="H683" s="192" t="s">
        <v>415</v>
      </c>
      <c r="I683" s="248">
        <v>500</v>
      </c>
      <c r="J683" s="248">
        <v>6389</v>
      </c>
      <c r="K683" s="578">
        <f>ROUND(I683*J683,0)</f>
        <v>3194500</v>
      </c>
      <c r="L683" s="579" t="s">
        <v>844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7">
        <v>1</v>
      </c>
      <c r="AB683" s="570" t="str">
        <f>IF(VLOOKUP(F683,NXT!$C$12:$C$795,1,0)=F683,"","x")</f>
        <v/>
      </c>
    </row>
    <row r="684" spans="1:30" ht="15.75" hidden="1" customHeight="1">
      <c r="A684" s="818" t="str">
        <f>IF(B684&lt;&gt;"",IF(AND(B684&gt;=_TM1,B684&lt;=_TM2,OR(TH!L684="1111",TH!M684="1111")),TH!D684,""),"")</f>
        <v/>
      </c>
      <c r="B684" s="36">
        <f t="shared" si="150"/>
        <v>3</v>
      </c>
      <c r="C684" s="190">
        <f t="shared" si="151"/>
        <v>42443</v>
      </c>
      <c r="D684" s="37" t="s">
        <v>1641</v>
      </c>
      <c r="E684" s="37">
        <v>42443</v>
      </c>
      <c r="F684" s="191" t="s">
        <v>448</v>
      </c>
      <c r="G684" s="828" t="s">
        <v>948</v>
      </c>
      <c r="H684" s="192" t="s">
        <v>415</v>
      </c>
      <c r="I684" s="248"/>
      <c r="J684" s="248"/>
      <c r="K684" s="578">
        <v>620900</v>
      </c>
      <c r="L684" s="579" t="s">
        <v>9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7">
        <v>1</v>
      </c>
    </row>
    <row r="685" spans="1:30" ht="15.75" hidden="1" customHeight="1">
      <c r="A685" s="818" t="str">
        <f>IF(B685&lt;&gt;"",IF(AND(B685&gt;=_TM1,B685&lt;=_TM2,OR(TH!L685="1111",TH!M685="1111")),TH!D685,""),"")</f>
        <v/>
      </c>
      <c r="B685" s="36">
        <f t="shared" si="150"/>
        <v>3</v>
      </c>
      <c r="C685" s="190">
        <f t="shared" si="151"/>
        <v>42444</v>
      </c>
      <c r="D685" s="37" t="s">
        <v>1642</v>
      </c>
      <c r="E685" s="37">
        <v>42444</v>
      </c>
      <c r="F685" s="191" t="s">
        <v>446</v>
      </c>
      <c r="G685" s="828" t="s">
        <v>950</v>
      </c>
      <c r="H685" s="192" t="s">
        <v>415</v>
      </c>
      <c r="I685" s="248">
        <v>155</v>
      </c>
      <c r="J685" s="248">
        <v>15747</v>
      </c>
      <c r="K685" s="578">
        <f>ROUND(I685*J685,0)</f>
        <v>2440785</v>
      </c>
      <c r="L685" s="579" t="s">
        <v>844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7">
        <v>1</v>
      </c>
      <c r="AB685" s="570" t="str">
        <f>IF(VLOOKUP(F685,NXT!$C$12:$C$795,1,0)=F685,"","x")</f>
        <v/>
      </c>
    </row>
    <row r="686" spans="1:30" ht="15.75" hidden="1" customHeight="1">
      <c r="A686" s="818" t="str">
        <f>IF(B686&lt;&gt;"",IF(AND(B686&gt;=_TM1,B686&lt;=_TM2,OR(TH!L686="1111",TH!M686="1111")),TH!D686,""),"")</f>
        <v/>
      </c>
      <c r="B686" s="36">
        <f t="shared" si="150"/>
        <v>3</v>
      </c>
      <c r="C686" s="190">
        <f t="shared" si="151"/>
        <v>42444</v>
      </c>
      <c r="D686" s="37" t="s">
        <v>1642</v>
      </c>
      <c r="E686" s="37">
        <v>42444</v>
      </c>
      <c r="F686" s="191" t="s">
        <v>446</v>
      </c>
      <c r="G686" s="828" t="s">
        <v>950</v>
      </c>
      <c r="H686" s="192" t="s">
        <v>415</v>
      </c>
      <c r="I686" s="248">
        <v>155</v>
      </c>
      <c r="J686" s="248">
        <v>10762</v>
      </c>
      <c r="K686" s="578">
        <f>ROUND(I686*J686,0)</f>
        <v>1668110</v>
      </c>
      <c r="L686" s="579" t="s">
        <v>844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7">
        <v>1</v>
      </c>
      <c r="AB686" s="570" t="str">
        <f>IF(VLOOKUP(F686,NXT!$C$12:$C$795,1,0)=F686,"","x")</f>
        <v/>
      </c>
    </row>
    <row r="687" spans="1:30" ht="15.75" hidden="1" customHeight="1">
      <c r="A687" s="818" t="str">
        <f>IF(B687&lt;&gt;"",IF(AND(B687&gt;=_TM1,B687&lt;=_TM2,OR(TH!L687="1111",TH!M687="1111")),TH!D687,""),"")</f>
        <v/>
      </c>
      <c r="B687" s="36">
        <f t="shared" si="150"/>
        <v>3</v>
      </c>
      <c r="C687" s="190">
        <f t="shared" si="151"/>
        <v>42444</v>
      </c>
      <c r="D687" s="37" t="s">
        <v>1642</v>
      </c>
      <c r="E687" s="37">
        <v>42444</v>
      </c>
      <c r="F687" s="191" t="s">
        <v>754</v>
      </c>
      <c r="G687" s="828" t="s">
        <v>950</v>
      </c>
      <c r="H687" s="192" t="s">
        <v>415</v>
      </c>
      <c r="I687" s="248">
        <v>100</v>
      </c>
      <c r="J687" s="248">
        <v>6153</v>
      </c>
      <c r="K687" s="578">
        <f>ROUND(I687*J687,0)</f>
        <v>615300</v>
      </c>
      <c r="L687" s="579" t="s">
        <v>844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7">
        <v>1</v>
      </c>
      <c r="AB687" s="570" t="str">
        <f>IF(VLOOKUP(F687,NXT!$C$12:$C$795,1,0)=F687,"","x")</f>
        <v/>
      </c>
    </row>
    <row r="688" spans="1:30" ht="15.75" hidden="1" customHeight="1">
      <c r="A688" s="818" t="str">
        <f>IF(B688&lt;&gt;"",IF(AND(B688&gt;=_TM1,B688&lt;=_TM2,OR(TH!L688="1111",TH!M688="1111")),TH!D688,""),"")</f>
        <v/>
      </c>
      <c r="B688" s="36">
        <f t="shared" si="150"/>
        <v>3</v>
      </c>
      <c r="C688" s="190">
        <f t="shared" si="151"/>
        <v>42444</v>
      </c>
      <c r="D688" s="37" t="s">
        <v>1642</v>
      </c>
      <c r="E688" s="37">
        <v>42444</v>
      </c>
      <c r="F688" s="191" t="s">
        <v>755</v>
      </c>
      <c r="G688" s="828" t="s">
        <v>950</v>
      </c>
      <c r="H688" s="192" t="s">
        <v>415</v>
      </c>
      <c r="I688" s="248">
        <v>100</v>
      </c>
      <c r="J688" s="248">
        <v>6153</v>
      </c>
      <c r="K688" s="578">
        <f>ROUND(I688*J688,0)</f>
        <v>615300</v>
      </c>
      <c r="L688" s="579" t="s">
        <v>844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7">
        <v>1</v>
      </c>
      <c r="AB688" s="570" t="str">
        <f>IF(VLOOKUP(F688,NXT!$C$12:$C$795,1,0)=F688,"","x")</f>
        <v/>
      </c>
    </row>
    <row r="689" spans="1:30" ht="15.75" hidden="1" customHeight="1">
      <c r="A689" s="818" t="str">
        <f>IF(B689&lt;&gt;"",IF(AND(B689&gt;=_TM1,B689&lt;=_TM2,OR(TH!L689="1111",TH!M689="1111")),TH!D689,""),"")</f>
        <v/>
      </c>
      <c r="B689" s="36">
        <f t="shared" si="150"/>
        <v>3</v>
      </c>
      <c r="C689" s="190">
        <f t="shared" si="151"/>
        <v>42444</v>
      </c>
      <c r="D689" s="37" t="s">
        <v>1642</v>
      </c>
      <c r="E689" s="37">
        <v>42444</v>
      </c>
      <c r="F689" s="191" t="s">
        <v>448</v>
      </c>
      <c r="G689" s="828" t="s">
        <v>950</v>
      </c>
      <c r="H689" s="192" t="s">
        <v>415</v>
      </c>
      <c r="I689" s="248"/>
      <c r="J689" s="248"/>
      <c r="K689" s="578">
        <v>533950</v>
      </c>
      <c r="L689" s="579" t="s">
        <v>9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7">
        <v>1</v>
      </c>
    </row>
    <row r="690" spans="1:30" ht="15.75" hidden="1" customHeight="1">
      <c r="A690" s="818" t="str">
        <f>IF(B690&lt;&gt;"",IF(AND(B690&gt;=_TM1,B690&lt;=_TM2,OR(TH!L690="1111",TH!M690="1111")),TH!D690,""),"")</f>
        <v/>
      </c>
      <c r="B690" s="36">
        <f t="shared" si="150"/>
        <v>3</v>
      </c>
      <c r="C690" s="183">
        <f t="shared" si="151"/>
        <v>42447</v>
      </c>
      <c r="D690" s="37" t="s">
        <v>1643</v>
      </c>
      <c r="E690" s="183">
        <v>42447</v>
      </c>
      <c r="F690" s="191" t="s">
        <v>1165</v>
      </c>
      <c r="G690" s="820" t="s">
        <v>436</v>
      </c>
      <c r="H690" s="192" t="s">
        <v>432</v>
      </c>
      <c r="I690" s="248">
        <v>950</v>
      </c>
      <c r="J690" s="248">
        <v>30875</v>
      </c>
      <c r="K690" s="578">
        <f>ROUND(I690*J690,0)</f>
        <v>29331250</v>
      </c>
      <c r="L690" s="579" t="s">
        <v>844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7">
        <v>1</v>
      </c>
      <c r="AB690" s="570" t="str">
        <f>IF(VLOOKUP(F690,NXT!$C$12:$C$795,1,0)=F690,"","x")</f>
        <v/>
      </c>
      <c r="AD690" s="570"/>
    </row>
    <row r="691" spans="1:30" ht="15.75" hidden="1" customHeight="1">
      <c r="A691" s="818" t="str">
        <f>IF(B691&lt;&gt;"",IF(AND(B691&gt;=_TM1,B691&lt;=_TM2,OR(TH!L691="1111",TH!M691="1111")),TH!D691,""),"")</f>
        <v/>
      </c>
      <c r="B691" s="36">
        <f t="shared" si="150"/>
        <v>3</v>
      </c>
      <c r="C691" s="183">
        <f t="shared" si="151"/>
        <v>42447</v>
      </c>
      <c r="D691" s="37" t="s">
        <v>1643</v>
      </c>
      <c r="E691" s="183">
        <v>42447</v>
      </c>
      <c r="F691" s="191" t="s">
        <v>1166</v>
      </c>
      <c r="G691" s="820" t="s">
        <v>436</v>
      </c>
      <c r="H691" s="192" t="s">
        <v>432</v>
      </c>
      <c r="I691" s="248">
        <v>950</v>
      </c>
      <c r="J691" s="248">
        <v>31155</v>
      </c>
      <c r="K691" s="578">
        <f>ROUND(I691*J691,0)</f>
        <v>29597250</v>
      </c>
      <c r="L691" s="579" t="s">
        <v>844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7">
        <v>1</v>
      </c>
      <c r="AB691" s="570" t="str">
        <f>IF(VLOOKUP(F691,NXT!$C$12:$C$795,1,0)=F691,"","x")</f>
        <v/>
      </c>
      <c r="AD691" s="570"/>
    </row>
    <row r="692" spans="1:30" ht="15.75" hidden="1" customHeight="1">
      <c r="A692" s="818" t="str">
        <f>IF(B692&lt;&gt;"",IF(AND(B692&gt;=_TM1,B692&lt;=_TM2,OR(TH!L692="1111",TH!M692="1111")),TH!D692,""),"")</f>
        <v/>
      </c>
      <c r="B692" s="36">
        <f t="shared" si="150"/>
        <v>3</v>
      </c>
      <c r="C692" s="183">
        <f t="shared" si="151"/>
        <v>42447</v>
      </c>
      <c r="D692" s="37" t="s">
        <v>1643</v>
      </c>
      <c r="E692" s="183">
        <v>42447</v>
      </c>
      <c r="F692" s="188" t="s">
        <v>437</v>
      </c>
      <c r="G692" s="820" t="s">
        <v>436</v>
      </c>
      <c r="H692" s="192" t="s">
        <v>432</v>
      </c>
      <c r="I692" s="248">
        <v>3200</v>
      </c>
      <c r="J692" s="248">
        <v>15675</v>
      </c>
      <c r="K692" s="578">
        <f>ROUND(I692*J692,0)</f>
        <v>50160000</v>
      </c>
      <c r="L692" s="579" t="s">
        <v>844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7">
        <v>1</v>
      </c>
      <c r="AB692" s="570" t="str">
        <f>IF(VLOOKUP(F692,NXT!$C$12:$C$795,1,0)=F692,"","x")</f>
        <v/>
      </c>
      <c r="AD692" s="570"/>
    </row>
    <row r="693" spans="1:30" ht="15.75" hidden="1" customHeight="1">
      <c r="A693" s="818" t="str">
        <f>IF(B693&lt;&gt;"",IF(AND(B693&gt;=_TM1,B693&lt;=_TM2,OR(TH!L693="1111",TH!M693="1111")),TH!D693,""),"")</f>
        <v/>
      </c>
      <c r="B693" s="36">
        <f t="shared" si="150"/>
        <v>3</v>
      </c>
      <c r="C693" s="183">
        <f t="shared" si="151"/>
        <v>42447</v>
      </c>
      <c r="D693" s="37" t="s">
        <v>1643</v>
      </c>
      <c r="E693" s="183">
        <v>42447</v>
      </c>
      <c r="F693" s="188" t="s">
        <v>438</v>
      </c>
      <c r="G693" s="820" t="s">
        <v>436</v>
      </c>
      <c r="H693" s="192" t="s">
        <v>432</v>
      </c>
      <c r="I693" s="248">
        <v>3100</v>
      </c>
      <c r="J693" s="248">
        <v>14250</v>
      </c>
      <c r="K693" s="578">
        <f>ROUND(I693*J693,0)</f>
        <v>44175000</v>
      </c>
      <c r="L693" s="579" t="s">
        <v>844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>x</v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7">
        <v>1</v>
      </c>
      <c r="AB693" s="570" t="str">
        <f>IF(VLOOKUP(F693,NXT!$C$12:$C$795,1,0)=F693,"","x")</f>
        <v/>
      </c>
      <c r="AD693" s="570"/>
    </row>
    <row r="694" spans="1:30" ht="15.75" hidden="1" customHeight="1">
      <c r="A694" s="818" t="str">
        <f>IF(B694&lt;&gt;"",IF(AND(B694&gt;=_TM1,B694&lt;=_TM2,OR(TH!L694="1111",TH!M694="1111")),TH!D694,""),"")</f>
        <v/>
      </c>
      <c r="B694" s="36">
        <f t="shared" si="150"/>
        <v>3</v>
      </c>
      <c r="C694" s="183">
        <f t="shared" si="151"/>
        <v>42447</v>
      </c>
      <c r="D694" s="37" t="s">
        <v>1643</v>
      </c>
      <c r="E694" s="183">
        <v>42447</v>
      </c>
      <c r="F694" s="188" t="s">
        <v>420</v>
      </c>
      <c r="G694" s="820" t="s">
        <v>436</v>
      </c>
      <c r="H694" s="192" t="s">
        <v>432</v>
      </c>
      <c r="I694" s="248"/>
      <c r="J694" s="248"/>
      <c r="K694" s="578">
        <v>15326350</v>
      </c>
      <c r="L694" s="579" t="s">
        <v>9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7">
        <v>1</v>
      </c>
      <c r="AB694" s="570"/>
      <c r="AC694" s="570"/>
      <c r="AD694" s="570"/>
    </row>
    <row r="695" spans="1:30" ht="15.75" hidden="1" customHeight="1">
      <c r="A695" s="818" t="str">
        <f>IF(B695&lt;&gt;"",IF(AND(B695&gt;=_TM1,B695&lt;=_TM2,OR(TH!L695="1111",TH!M695="1111")),TH!D695,""),"")</f>
        <v/>
      </c>
      <c r="B695" s="36">
        <f t="shared" si="150"/>
        <v>3</v>
      </c>
      <c r="C695" s="183">
        <f t="shared" si="151"/>
        <v>42454</v>
      </c>
      <c r="D695" s="37" t="s">
        <v>1644</v>
      </c>
      <c r="E695" s="183">
        <v>42454</v>
      </c>
      <c r="F695" s="188" t="s">
        <v>440</v>
      </c>
      <c r="G695" s="820" t="s">
        <v>439</v>
      </c>
      <c r="H695" s="192" t="s">
        <v>432</v>
      </c>
      <c r="I695" s="248">
        <v>12</v>
      </c>
      <c r="J695" s="248">
        <v>120909</v>
      </c>
      <c r="K695" s="578">
        <f t="shared" ref="K695:K705" si="153">ROUND(I695*J695,0)</f>
        <v>1450908</v>
      </c>
      <c r="L695" s="579" t="s">
        <v>844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7">
        <v>2</v>
      </c>
      <c r="AB695" s="570" t="str">
        <f>IF(VLOOKUP(F695,NXT!$C$12:$C$795,1,0)=F695,"","x")</f>
        <v/>
      </c>
      <c r="AC695" s="570"/>
      <c r="AD695" s="570"/>
    </row>
    <row r="696" spans="1:30" ht="15.75" hidden="1" customHeight="1">
      <c r="A696" s="818" t="str">
        <f>IF(B696&lt;&gt;"",IF(AND(B696&gt;=_TM1,B696&lt;=_TM2,OR(TH!L696="1111",TH!M696="1111")),TH!D696,""),"")</f>
        <v/>
      </c>
      <c r="B696" s="36">
        <f t="shared" si="150"/>
        <v>3</v>
      </c>
      <c r="C696" s="183">
        <f t="shared" si="151"/>
        <v>42454</v>
      </c>
      <c r="D696" s="37" t="s">
        <v>1644</v>
      </c>
      <c r="E696" s="183">
        <v>42454</v>
      </c>
      <c r="F696" s="188" t="s">
        <v>441</v>
      </c>
      <c r="G696" s="820" t="s">
        <v>439</v>
      </c>
      <c r="H696" s="192" t="s">
        <v>432</v>
      </c>
      <c r="I696" s="248">
        <v>10</v>
      </c>
      <c r="J696" s="248">
        <v>191723</v>
      </c>
      <c r="K696" s="578">
        <f t="shared" si="153"/>
        <v>1917230</v>
      </c>
      <c r="L696" s="579" t="s">
        <v>844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7">
        <v>2</v>
      </c>
      <c r="AB696" s="570" t="str">
        <f>IF(VLOOKUP(F696,NXT!$C$12:$C$795,1,0)=F696,"","x")</f>
        <v/>
      </c>
      <c r="AC696" s="570"/>
      <c r="AD696" s="570"/>
    </row>
    <row r="697" spans="1:30" ht="15.75" hidden="1" customHeight="1">
      <c r="A697" s="818" t="str">
        <f>IF(B697&lt;&gt;"",IF(AND(B697&gt;=_TM1,B697&lt;=_TM2,OR(TH!L697="1111",TH!M697="1111")),TH!D697,""),"")</f>
        <v/>
      </c>
      <c r="B697" s="36">
        <f t="shared" si="150"/>
        <v>3</v>
      </c>
      <c r="C697" s="183">
        <f t="shared" si="151"/>
        <v>42454</v>
      </c>
      <c r="D697" s="37" t="s">
        <v>1644</v>
      </c>
      <c r="E697" s="183">
        <v>42454</v>
      </c>
      <c r="F697" s="188" t="s">
        <v>442</v>
      </c>
      <c r="G697" s="820" t="s">
        <v>439</v>
      </c>
      <c r="H697" s="192" t="s">
        <v>432</v>
      </c>
      <c r="I697" s="248">
        <v>10</v>
      </c>
      <c r="J697" s="248">
        <v>157609</v>
      </c>
      <c r="K697" s="578">
        <f t="shared" si="153"/>
        <v>1576090</v>
      </c>
      <c r="L697" s="579" t="s">
        <v>844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7">
        <v>2</v>
      </c>
      <c r="AB697" s="570" t="str">
        <f>IF(VLOOKUP(F697,NXT!$C$12:$C$795,1,0)=F697,"","x")</f>
        <v/>
      </c>
      <c r="AC697" s="570"/>
      <c r="AD697" s="570"/>
    </row>
    <row r="698" spans="1:30" ht="15.75" hidden="1" customHeight="1">
      <c r="A698" s="818" t="str">
        <f>IF(B698&lt;&gt;"",IF(AND(B698&gt;=_TM1,B698&lt;=_TM2,OR(TH!L698="1111",TH!M698="1111")),TH!D698,""),"")</f>
        <v/>
      </c>
      <c r="B698" s="36">
        <f t="shared" si="150"/>
        <v>3</v>
      </c>
      <c r="C698" s="183">
        <f t="shared" si="151"/>
        <v>42454</v>
      </c>
      <c r="D698" s="37" t="s">
        <v>1644</v>
      </c>
      <c r="E698" s="183">
        <v>42454</v>
      </c>
      <c r="F698" s="188" t="s">
        <v>443</v>
      </c>
      <c r="G698" s="820" t="s">
        <v>439</v>
      </c>
      <c r="H698" s="192" t="s">
        <v>432</v>
      </c>
      <c r="I698" s="248">
        <v>10</v>
      </c>
      <c r="J698" s="248">
        <v>138818</v>
      </c>
      <c r="K698" s="578">
        <f t="shared" si="153"/>
        <v>1388180</v>
      </c>
      <c r="L698" s="579" t="s">
        <v>844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7">
        <v>2</v>
      </c>
      <c r="AB698" s="570" t="str">
        <f>IF(VLOOKUP(F698,NXT!$C$12:$C$795,1,0)=F698,"","x")</f>
        <v/>
      </c>
    </row>
    <row r="699" spans="1:30" ht="15.75" hidden="1" customHeight="1">
      <c r="A699" s="818" t="str">
        <f>IF(B699&lt;&gt;"",IF(AND(B699&gt;=_TM1,B699&lt;=_TM2,OR(TH!L699="1111",TH!M699="1111")),TH!D699,""),"")</f>
        <v/>
      </c>
      <c r="B699" s="36">
        <f t="shared" si="150"/>
        <v>3</v>
      </c>
      <c r="C699" s="183">
        <f t="shared" si="151"/>
        <v>42454</v>
      </c>
      <c r="D699" s="37" t="s">
        <v>1644</v>
      </c>
      <c r="E699" s="183">
        <v>42454</v>
      </c>
      <c r="F699" s="191" t="s">
        <v>997</v>
      </c>
      <c r="G699" s="820" t="s">
        <v>439</v>
      </c>
      <c r="H699" s="192" t="s">
        <v>432</v>
      </c>
      <c r="I699" s="248">
        <v>12</v>
      </c>
      <c r="J699" s="248">
        <v>48275</v>
      </c>
      <c r="K699" s="578">
        <f t="shared" si="153"/>
        <v>579300</v>
      </c>
      <c r="L699" s="579" t="s">
        <v>844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7">
        <v>2</v>
      </c>
      <c r="AB699" s="570" t="str">
        <f>IF(VLOOKUP(F699,NXT!$C$12:$C$795,1,0)=F699,"","x")</f>
        <v/>
      </c>
    </row>
    <row r="700" spans="1:30" ht="15.75" hidden="1" customHeight="1">
      <c r="A700" s="818" t="str">
        <f>IF(B700&lt;&gt;"",IF(AND(B700&gt;=_TM1,B700&lt;=_TM2,OR(TH!L700="1111",TH!M700="1111")),TH!D700,""),"")</f>
        <v/>
      </c>
      <c r="B700" s="36">
        <f t="shared" si="150"/>
        <v>3</v>
      </c>
      <c r="C700" s="183">
        <f t="shared" si="151"/>
        <v>42454</v>
      </c>
      <c r="D700" s="37" t="s">
        <v>1644</v>
      </c>
      <c r="E700" s="183">
        <v>42454</v>
      </c>
      <c r="F700" s="188" t="s">
        <v>444</v>
      </c>
      <c r="G700" s="820" t="s">
        <v>439</v>
      </c>
      <c r="H700" s="192" t="s">
        <v>432</v>
      </c>
      <c r="I700" s="248">
        <v>10</v>
      </c>
      <c r="J700" s="248">
        <v>96550</v>
      </c>
      <c r="K700" s="578">
        <f t="shared" si="153"/>
        <v>965500</v>
      </c>
      <c r="L700" s="579" t="s">
        <v>844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7">
        <v>2</v>
      </c>
      <c r="AB700" s="570" t="str">
        <f>IF(VLOOKUP(F700,NXT!$C$12:$C$795,1,0)=F700,"","x")</f>
        <v/>
      </c>
      <c r="AC700" s="570"/>
      <c r="AD700" s="570"/>
    </row>
    <row r="701" spans="1:30" ht="15.75" hidden="1" customHeight="1">
      <c r="A701" s="818" t="str">
        <f>IF(B701&lt;&gt;"",IF(AND(B701&gt;=_TM1,B701&lt;=_TM2,OR(TH!L701="1111",TH!M701="1111")),TH!D701,""),"")</f>
        <v/>
      </c>
      <c r="B701" s="36">
        <f t="shared" si="150"/>
        <v>3</v>
      </c>
      <c r="C701" s="183">
        <f t="shared" si="151"/>
        <v>42454</v>
      </c>
      <c r="D701" s="37" t="s">
        <v>1644</v>
      </c>
      <c r="E701" s="183">
        <v>42454</v>
      </c>
      <c r="F701" s="188" t="s">
        <v>445</v>
      </c>
      <c r="G701" s="820" t="s">
        <v>439</v>
      </c>
      <c r="H701" s="192" t="s">
        <v>432</v>
      </c>
      <c r="I701" s="248">
        <v>10</v>
      </c>
      <c r="J701" s="248">
        <v>47796</v>
      </c>
      <c r="K701" s="578">
        <f t="shared" si="153"/>
        <v>477960</v>
      </c>
      <c r="L701" s="579" t="s">
        <v>844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7">
        <v>2</v>
      </c>
      <c r="AB701" s="570" t="str">
        <f>IF(VLOOKUP(F701,NXT!$C$12:$C$795,1,0)=F701,"","x")</f>
        <v/>
      </c>
      <c r="AC701" s="570"/>
      <c r="AD701" s="570"/>
    </row>
    <row r="702" spans="1:30" ht="15.75" hidden="1" customHeight="1">
      <c r="A702" s="818" t="str">
        <f>IF(B702&lt;&gt;"",IF(AND(B702&gt;=_TM1,B702&lt;=_TM2,OR(TH!L702="1111",TH!M702="1111")),TH!D702,""),"")</f>
        <v/>
      </c>
      <c r="B702" s="36">
        <f t="shared" si="150"/>
        <v>3</v>
      </c>
      <c r="C702" s="183">
        <f t="shared" si="151"/>
        <v>42454</v>
      </c>
      <c r="D702" s="37" t="s">
        <v>1644</v>
      </c>
      <c r="E702" s="183">
        <v>42454</v>
      </c>
      <c r="F702" s="191" t="s">
        <v>999</v>
      </c>
      <c r="G702" s="820" t="s">
        <v>439</v>
      </c>
      <c r="H702" s="192" t="s">
        <v>432</v>
      </c>
      <c r="I702" s="248">
        <v>10</v>
      </c>
      <c r="J702" s="248">
        <v>62200</v>
      </c>
      <c r="K702" s="578">
        <f t="shared" si="153"/>
        <v>622000</v>
      </c>
      <c r="L702" s="579" t="s">
        <v>844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7">
        <v>2</v>
      </c>
      <c r="AB702" s="570" t="str">
        <f>IF(VLOOKUP(F702,NXT!$C$12:$C$795,1,0)=F702,"","x")</f>
        <v/>
      </c>
      <c r="AC702" s="570"/>
      <c r="AD702" s="570"/>
    </row>
    <row r="703" spans="1:30" ht="15.75" hidden="1" customHeight="1">
      <c r="A703" s="818" t="str">
        <f>IF(B703&lt;&gt;"",IF(AND(B703&gt;=_TM1,B703&lt;=_TM2,OR(TH!L703="1111",TH!M703="1111")),TH!D703,""),"")</f>
        <v/>
      </c>
      <c r="B703" s="36">
        <f t="shared" si="150"/>
        <v>3</v>
      </c>
      <c r="C703" s="183">
        <f t="shared" si="151"/>
        <v>42454</v>
      </c>
      <c r="D703" s="37" t="s">
        <v>1644</v>
      </c>
      <c r="E703" s="183">
        <v>42454</v>
      </c>
      <c r="F703" s="188" t="s">
        <v>446</v>
      </c>
      <c r="G703" s="820" t="s">
        <v>439</v>
      </c>
      <c r="H703" s="192" t="s">
        <v>432</v>
      </c>
      <c r="I703" s="248">
        <v>155</v>
      </c>
      <c r="J703" s="248">
        <v>30289</v>
      </c>
      <c r="K703" s="578">
        <f t="shared" si="153"/>
        <v>4694795</v>
      </c>
      <c r="L703" s="579" t="s">
        <v>844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7">
        <v>2</v>
      </c>
      <c r="AB703" s="570" t="str">
        <f>IF(VLOOKUP(F703,NXT!$C$12:$C$795,1,0)=F703,"","x")</f>
        <v/>
      </c>
      <c r="AC703" s="570"/>
      <c r="AD703" s="570"/>
    </row>
    <row r="704" spans="1:30" ht="15.75" hidden="1" customHeight="1">
      <c r="A704" s="818" t="str">
        <f>IF(B704&lt;&gt;"",IF(AND(B704&gt;=_TM1,B704&lt;=_TM2,OR(TH!L704="1111",TH!M704="1111")),TH!D704,""),"")</f>
        <v/>
      </c>
      <c r="B704" s="36">
        <f t="shared" si="150"/>
        <v>3</v>
      </c>
      <c r="C704" s="183">
        <f t="shared" si="151"/>
        <v>42454</v>
      </c>
      <c r="D704" s="37" t="s">
        <v>1644</v>
      </c>
      <c r="E704" s="183">
        <v>42454</v>
      </c>
      <c r="F704" s="188" t="s">
        <v>456</v>
      </c>
      <c r="G704" s="820" t="s">
        <v>439</v>
      </c>
      <c r="H704" s="192" t="s">
        <v>432</v>
      </c>
      <c r="I704" s="248">
        <v>9</v>
      </c>
      <c r="J704" s="248">
        <v>58817</v>
      </c>
      <c r="K704" s="578">
        <f t="shared" si="153"/>
        <v>529353</v>
      </c>
      <c r="L704" s="579" t="s">
        <v>844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7">
        <v>2</v>
      </c>
      <c r="AB704" s="570" t="str">
        <f>IF(VLOOKUP(F704,NXT!$C$12:$C$795,1,0)=F704,"","x")</f>
        <v/>
      </c>
      <c r="AC704" s="570"/>
      <c r="AD704" s="570"/>
    </row>
    <row r="705" spans="1:30" ht="15.75" hidden="1" customHeight="1">
      <c r="A705" s="818" t="str">
        <f>IF(B705&lt;&gt;"",IF(AND(B705&gt;=_TM1,B705&lt;=_TM2,OR(TH!L705="1111",TH!M705="1111")),TH!D705,""),"")</f>
        <v/>
      </c>
      <c r="B705" s="36">
        <f t="shared" si="150"/>
        <v>3</v>
      </c>
      <c r="C705" s="183">
        <f t="shared" si="151"/>
        <v>42454</v>
      </c>
      <c r="D705" s="37" t="s">
        <v>1644</v>
      </c>
      <c r="E705" s="183">
        <v>42454</v>
      </c>
      <c r="F705" s="191" t="s">
        <v>1001</v>
      </c>
      <c r="G705" s="820" t="s">
        <v>439</v>
      </c>
      <c r="H705" s="192" t="s">
        <v>432</v>
      </c>
      <c r="I705" s="248">
        <v>40</v>
      </c>
      <c r="J705" s="248">
        <v>64322</v>
      </c>
      <c r="K705" s="578">
        <f t="shared" si="153"/>
        <v>2572880</v>
      </c>
      <c r="L705" s="579" t="s">
        <v>844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7">
        <v>2</v>
      </c>
      <c r="AB705" s="570" t="str">
        <f>IF(VLOOKUP(F705,NXT!$C$12:$C$795,1,0)=F705,"","x")</f>
        <v/>
      </c>
      <c r="AC705" s="570"/>
      <c r="AD705" s="570"/>
    </row>
    <row r="706" spans="1:30" ht="15.75" hidden="1" customHeight="1">
      <c r="A706" s="818" t="str">
        <f>IF(B706&lt;&gt;"",IF(AND(B706&gt;=_TM1,B706&lt;=_TM2,OR(TH!L706="1111",TH!M706="1111")),TH!D706,""),"")</f>
        <v/>
      </c>
      <c r="B706" s="36">
        <f t="shared" si="150"/>
        <v>3</v>
      </c>
      <c r="C706" s="183">
        <f t="shared" si="151"/>
        <v>42454</v>
      </c>
      <c r="D706" s="37" t="s">
        <v>1644</v>
      </c>
      <c r="E706" s="183">
        <v>42454</v>
      </c>
      <c r="F706" s="188" t="s">
        <v>420</v>
      </c>
      <c r="G706" s="820" t="s">
        <v>439</v>
      </c>
      <c r="H706" s="192" t="s">
        <v>432</v>
      </c>
      <c r="I706" s="248"/>
      <c r="J706" s="248"/>
      <c r="K706" s="578">
        <v>1677420</v>
      </c>
      <c r="L706" s="39" t="s">
        <v>9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7">
        <v>2</v>
      </c>
      <c r="AB706" s="570"/>
      <c r="AC706" s="570"/>
      <c r="AD706" s="570"/>
    </row>
    <row r="707" spans="1:30" ht="15.75" hidden="1" customHeight="1">
      <c r="A707" s="818" t="str">
        <f>IF(B707&lt;&gt;"",IF(AND(B707&gt;=_TM1,B707&lt;=_TM2,OR(TH!L707="1111",TH!M707="1111")),TH!D707,""),"")</f>
        <v/>
      </c>
      <c r="B707" s="36">
        <f t="shared" si="150"/>
        <v>3</v>
      </c>
      <c r="C707" s="190">
        <f t="shared" si="151"/>
        <v>42455</v>
      </c>
      <c r="D707" s="37" t="s">
        <v>1645</v>
      </c>
      <c r="E707" s="37">
        <v>42455</v>
      </c>
      <c r="F707" s="191" t="s">
        <v>756</v>
      </c>
      <c r="G707" s="828" t="s">
        <v>951</v>
      </c>
      <c r="H707" s="192" t="s">
        <v>415</v>
      </c>
      <c r="I707" s="248">
        <v>180</v>
      </c>
      <c r="J707" s="248">
        <v>14141</v>
      </c>
      <c r="K707" s="578">
        <f t="shared" ref="K707:K713" si="154">ROUND(I707*J707,0)</f>
        <v>2545380</v>
      </c>
      <c r="L707" s="579" t="s">
        <v>844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7">
        <v>1</v>
      </c>
      <c r="AB707" s="570" t="str">
        <f>IF(VLOOKUP(F707,NXT!$C$12:$C$795,1,0)=F707,"","x")</f>
        <v/>
      </c>
    </row>
    <row r="708" spans="1:30" s="570" customFormat="1" ht="15.75" hidden="1" customHeight="1">
      <c r="A708" s="818" t="str">
        <f>IF(B708&lt;&gt;"",IF(AND(B708&gt;=_TM1,B708&lt;=_TM2,OR(TH!L708="1111",TH!M708="1111")),TH!D708,""),"")</f>
        <v/>
      </c>
      <c r="B708" s="36">
        <f t="shared" si="150"/>
        <v>3</v>
      </c>
      <c r="C708" s="190">
        <f t="shared" si="151"/>
        <v>42455</v>
      </c>
      <c r="D708" s="37" t="s">
        <v>1645</v>
      </c>
      <c r="E708" s="37">
        <v>42455</v>
      </c>
      <c r="F708" s="191" t="s">
        <v>757</v>
      </c>
      <c r="G708" s="828" t="s">
        <v>951</v>
      </c>
      <c r="H708" s="192" t="s">
        <v>415</v>
      </c>
      <c r="I708" s="248">
        <v>60</v>
      </c>
      <c r="J708" s="248">
        <v>24907</v>
      </c>
      <c r="K708" s="578">
        <f t="shared" si="154"/>
        <v>1494420</v>
      </c>
      <c r="L708" s="579" t="s">
        <v>844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7">
        <v>1</v>
      </c>
      <c r="AB708" s="570" t="str">
        <f>IF(VLOOKUP(F708,NXT!$C$12:$C$795,1,0)=F708,"","x")</f>
        <v/>
      </c>
      <c r="AC708" s="204"/>
      <c r="AD708" s="204"/>
    </row>
    <row r="709" spans="1:30" s="570" customFormat="1" ht="15.75" hidden="1" customHeight="1">
      <c r="A709" s="818" t="str">
        <f>IF(B709&lt;&gt;"",IF(AND(B709&gt;=_TM1,B709&lt;=_TM2,OR(TH!L709="1111",TH!M709="1111")),TH!D709,""),"")</f>
        <v/>
      </c>
      <c r="B709" s="36">
        <f t="shared" si="150"/>
        <v>3</v>
      </c>
      <c r="C709" s="190">
        <f t="shared" si="151"/>
        <v>42455</v>
      </c>
      <c r="D709" s="37" t="s">
        <v>1645</v>
      </c>
      <c r="E709" s="37">
        <v>42455</v>
      </c>
      <c r="F709" s="191" t="s">
        <v>758</v>
      </c>
      <c r="G709" s="828" t="s">
        <v>951</v>
      </c>
      <c r="H709" s="192" t="s">
        <v>415</v>
      </c>
      <c r="I709" s="248">
        <v>200</v>
      </c>
      <c r="J709" s="248">
        <v>11518</v>
      </c>
      <c r="K709" s="578">
        <f t="shared" si="154"/>
        <v>2303600</v>
      </c>
      <c r="L709" s="579" t="s">
        <v>844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7">
        <v>1</v>
      </c>
      <c r="AB709" s="570" t="str">
        <f>IF(VLOOKUP(F709,NXT!$C$12:$C$795,1,0)=F709,"","x")</f>
        <v/>
      </c>
      <c r="AC709" s="204"/>
      <c r="AD709" s="204"/>
    </row>
    <row r="710" spans="1:30" s="570" customFormat="1" ht="15.75" hidden="1" customHeight="1">
      <c r="A710" s="818" t="str">
        <f>IF(B710&lt;&gt;"",IF(AND(B710&gt;=_TM1,B710&lt;=_TM2,OR(TH!L710="1111",TH!M710="1111")),TH!D710,""),"")</f>
        <v/>
      </c>
      <c r="B710" s="36">
        <f t="shared" si="150"/>
        <v>3</v>
      </c>
      <c r="C710" s="190">
        <f t="shared" si="151"/>
        <v>42455</v>
      </c>
      <c r="D710" s="37" t="s">
        <v>1645</v>
      </c>
      <c r="E710" s="37">
        <v>42455</v>
      </c>
      <c r="F710" s="191" t="s">
        <v>759</v>
      </c>
      <c r="G710" s="828" t="s">
        <v>951</v>
      </c>
      <c r="H710" s="192" t="s">
        <v>415</v>
      </c>
      <c r="I710" s="248">
        <v>180</v>
      </c>
      <c r="J710" s="248">
        <v>6513</v>
      </c>
      <c r="K710" s="578">
        <f t="shared" si="154"/>
        <v>1172340</v>
      </c>
      <c r="L710" s="579" t="s">
        <v>844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7">
        <v>1</v>
      </c>
      <c r="AB710" s="570" t="str">
        <f>IF(VLOOKUP(F710,NXT!$C$12:$C$795,1,0)=F710,"","x")</f>
        <v/>
      </c>
      <c r="AC710" s="204"/>
      <c r="AD710" s="204"/>
    </row>
    <row r="711" spans="1:30" s="570" customFormat="1" ht="15.75" hidden="1" customHeight="1">
      <c r="A711" s="818" t="str">
        <f>IF(B711&lt;&gt;"",IF(AND(B711&gt;=_TM1,B711&lt;=_TM2,OR(TH!L711="1111",TH!M711="1111")),TH!D711,""),"")</f>
        <v/>
      </c>
      <c r="B711" s="36">
        <f t="shared" si="150"/>
        <v>3</v>
      </c>
      <c r="C711" s="190">
        <f t="shared" si="151"/>
        <v>42455</v>
      </c>
      <c r="D711" s="37" t="s">
        <v>1645</v>
      </c>
      <c r="E711" s="37">
        <v>42455</v>
      </c>
      <c r="F711" s="191" t="s">
        <v>719</v>
      </c>
      <c r="G711" s="828" t="s">
        <v>951</v>
      </c>
      <c r="H711" s="192" t="s">
        <v>415</v>
      </c>
      <c r="I711" s="248">
        <v>150</v>
      </c>
      <c r="J711" s="248">
        <v>12444</v>
      </c>
      <c r="K711" s="578">
        <f t="shared" si="154"/>
        <v>1866600</v>
      </c>
      <c r="L711" s="579" t="s">
        <v>844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7">
        <v>1</v>
      </c>
      <c r="AB711" s="570" t="str">
        <f>IF(VLOOKUP(F711,NXT!$C$12:$C$795,1,0)=F711,"","x")</f>
        <v/>
      </c>
      <c r="AC711" s="204"/>
      <c r="AD711" s="204"/>
    </row>
    <row r="712" spans="1:30" s="570" customFormat="1" ht="15.75" hidden="1" customHeight="1">
      <c r="A712" s="818" t="str">
        <f>IF(B712&lt;&gt;"",IF(AND(B712&gt;=_TM1,B712&lt;=_TM2,OR(TH!L712="1111",TH!M712="1111")),TH!D712,""),"")</f>
        <v/>
      </c>
      <c r="B712" s="36">
        <f t="shared" si="150"/>
        <v>3</v>
      </c>
      <c r="C712" s="190">
        <f t="shared" si="151"/>
        <v>42455</v>
      </c>
      <c r="D712" s="37" t="s">
        <v>1645</v>
      </c>
      <c r="E712" s="37">
        <v>42455</v>
      </c>
      <c r="F712" s="191" t="s">
        <v>760</v>
      </c>
      <c r="G712" s="828" t="s">
        <v>951</v>
      </c>
      <c r="H712" s="192" t="s">
        <v>415</v>
      </c>
      <c r="I712" s="248">
        <v>75</v>
      </c>
      <c r="J712" s="248">
        <v>26567</v>
      </c>
      <c r="K712" s="578">
        <f t="shared" si="154"/>
        <v>1992525</v>
      </c>
      <c r="L712" s="579" t="s">
        <v>844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7">
        <v>1</v>
      </c>
      <c r="AB712" s="570" t="str">
        <f>IF(VLOOKUP(F712,NXT!$C$12:$C$795,1,0)=F712,"","x")</f>
        <v/>
      </c>
      <c r="AC712" s="204"/>
      <c r="AD712" s="204"/>
    </row>
    <row r="713" spans="1:30" s="570" customFormat="1" ht="15.75" hidden="1" customHeight="1">
      <c r="A713" s="818" t="str">
        <f>IF(B713&lt;&gt;"",IF(AND(B713&gt;=_TM1,B713&lt;=_TM2,OR(TH!L713="1111",TH!M713="1111")),TH!D713,""),"")</f>
        <v/>
      </c>
      <c r="B713" s="36">
        <f t="shared" si="150"/>
        <v>3</v>
      </c>
      <c r="C713" s="190">
        <f t="shared" si="151"/>
        <v>42455</v>
      </c>
      <c r="D713" s="37" t="s">
        <v>1645</v>
      </c>
      <c r="E713" s="37">
        <v>42455</v>
      </c>
      <c r="F713" s="191" t="s">
        <v>761</v>
      </c>
      <c r="G713" s="828" t="s">
        <v>951</v>
      </c>
      <c r="H713" s="192" t="s">
        <v>415</v>
      </c>
      <c r="I713" s="248">
        <v>40</v>
      </c>
      <c r="J713" s="248">
        <v>24407</v>
      </c>
      <c r="K713" s="578">
        <f t="shared" si="154"/>
        <v>976280</v>
      </c>
      <c r="L713" s="579" t="s">
        <v>844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7">
        <v>1</v>
      </c>
      <c r="AB713" s="570" t="str">
        <f>IF(VLOOKUP(F713,NXT!$C$12:$C$795,1,0)=F713,"","x")</f>
        <v/>
      </c>
      <c r="AC713" s="204"/>
      <c r="AD713" s="204"/>
    </row>
    <row r="714" spans="1:30" s="570" customFormat="1" ht="15.75" hidden="1" customHeight="1">
      <c r="A714" s="818" t="str">
        <f>IF(B714&lt;&gt;"",IF(AND(B714&gt;=_TM1,B714&lt;=_TM2,OR(TH!L714="1111",TH!M714="1111")),TH!D714,""),"")</f>
        <v/>
      </c>
      <c r="B714" s="36">
        <f t="shared" si="150"/>
        <v>3</v>
      </c>
      <c r="C714" s="190">
        <f t="shared" si="151"/>
        <v>42455</v>
      </c>
      <c r="D714" s="37" t="s">
        <v>1645</v>
      </c>
      <c r="E714" s="37">
        <v>42455</v>
      </c>
      <c r="F714" s="191" t="s">
        <v>448</v>
      </c>
      <c r="G714" s="828" t="s">
        <v>951</v>
      </c>
      <c r="H714" s="192" t="s">
        <v>415</v>
      </c>
      <c r="I714" s="248"/>
      <c r="J714" s="248"/>
      <c r="K714" s="578">
        <v>1235115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7">
        <v>1</v>
      </c>
      <c r="AB714" s="204"/>
      <c r="AC714" s="204"/>
      <c r="AD714" s="204"/>
    </row>
    <row r="715" spans="1:30" s="570" customFormat="1" ht="15.75" hidden="1" customHeight="1">
      <c r="A715" s="818" t="str">
        <f>IF(B715&lt;&gt;"",IF(AND(B715&gt;=_TM1,B715&lt;=_TM2,OR(TH!L715="1111",TH!M715="1111")),TH!D715,""),"")</f>
        <v/>
      </c>
      <c r="B715" s="36">
        <f t="shared" si="150"/>
        <v>3</v>
      </c>
      <c r="C715" s="190">
        <f t="shared" si="151"/>
        <v>42455</v>
      </c>
      <c r="D715" s="37" t="s">
        <v>1646</v>
      </c>
      <c r="E715" s="37">
        <v>42455</v>
      </c>
      <c r="F715" s="191" t="s">
        <v>450</v>
      </c>
      <c r="G715" s="828" t="s">
        <v>953</v>
      </c>
      <c r="H715" s="192" t="s">
        <v>415</v>
      </c>
      <c r="I715" s="248">
        <v>90</v>
      </c>
      <c r="J715" s="248">
        <v>31393</v>
      </c>
      <c r="K715" s="578">
        <f t="shared" ref="K715:K726" si="155">ROUND(I715*J715,0)</f>
        <v>2825370</v>
      </c>
      <c r="L715" s="579" t="s">
        <v>844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7">
        <v>1</v>
      </c>
      <c r="AB715" s="570" t="str">
        <f>IF(VLOOKUP(F715,NXT!$C$12:$C$795,1,0)=F715,"","x")</f>
        <v/>
      </c>
      <c r="AC715" s="204"/>
      <c r="AD715" s="204"/>
    </row>
    <row r="716" spans="1:30" s="570" customFormat="1" ht="15.75" hidden="1" customHeight="1">
      <c r="A716" s="818" t="str">
        <f>IF(B716&lt;&gt;"",IF(AND(B716&gt;=_TM1,B716&lt;=_TM2,OR(TH!L716="1111",TH!M716="1111")),TH!D716,""),"")</f>
        <v/>
      </c>
      <c r="B716" s="36">
        <f t="shared" si="150"/>
        <v>3</v>
      </c>
      <c r="C716" s="190">
        <f t="shared" si="151"/>
        <v>42455</v>
      </c>
      <c r="D716" s="37" t="s">
        <v>1646</v>
      </c>
      <c r="E716" s="37">
        <v>42455</v>
      </c>
      <c r="F716" s="191" t="s">
        <v>661</v>
      </c>
      <c r="G716" s="828" t="s">
        <v>953</v>
      </c>
      <c r="H716" s="192" t="s">
        <v>415</v>
      </c>
      <c r="I716" s="248">
        <v>60</v>
      </c>
      <c r="J716" s="248">
        <v>40511</v>
      </c>
      <c r="K716" s="578">
        <f t="shared" si="155"/>
        <v>2430660</v>
      </c>
      <c r="L716" s="579" t="s">
        <v>844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7">
        <v>1</v>
      </c>
      <c r="AB716" s="570" t="str">
        <f>IF(VLOOKUP(F716,NXT!$C$12:$C$795,1,0)=F716,"","x")</f>
        <v/>
      </c>
      <c r="AC716" s="204"/>
      <c r="AD716" s="204"/>
    </row>
    <row r="717" spans="1:30" s="570" customFormat="1" ht="15.75" hidden="1" customHeight="1">
      <c r="A717" s="818" t="str">
        <f>IF(B717&lt;&gt;"",IF(AND(B717&gt;=_TM1,B717&lt;=_TM2,OR(TH!L717="1111",TH!M717="1111")),TH!D717,""),"")</f>
        <v/>
      </c>
      <c r="B717" s="36">
        <f t="shared" si="150"/>
        <v>3</v>
      </c>
      <c r="C717" s="190">
        <f t="shared" si="151"/>
        <v>42455</v>
      </c>
      <c r="D717" s="37" t="s">
        <v>1646</v>
      </c>
      <c r="E717" s="37">
        <v>42455</v>
      </c>
      <c r="F717" s="191" t="s">
        <v>660</v>
      </c>
      <c r="G717" s="828" t="s">
        <v>953</v>
      </c>
      <c r="H717" s="192" t="s">
        <v>415</v>
      </c>
      <c r="I717" s="248">
        <v>64</v>
      </c>
      <c r="J717" s="248">
        <v>36031</v>
      </c>
      <c r="K717" s="578">
        <f t="shared" si="155"/>
        <v>2305984</v>
      </c>
      <c r="L717" s="579" t="s">
        <v>844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7">
        <v>1</v>
      </c>
      <c r="AB717" s="570" t="str">
        <f>IF(VLOOKUP(F717,NXT!$C$12:$C$795,1,0)=F717,"","x")</f>
        <v/>
      </c>
      <c r="AC717" s="204"/>
      <c r="AD717" s="204"/>
    </row>
    <row r="718" spans="1:30" s="570" customFormat="1" ht="15.75" hidden="1" customHeight="1">
      <c r="A718" s="818" t="str">
        <f>IF(B718&lt;&gt;"",IF(AND(B718&gt;=_TM1,B718&lt;=_TM2,OR(TH!L718="1111",TH!M718="1111")),TH!D718,""),"")</f>
        <v/>
      </c>
      <c r="B718" s="36">
        <f t="shared" si="150"/>
        <v>3</v>
      </c>
      <c r="C718" s="190">
        <f t="shared" si="151"/>
        <v>42455</v>
      </c>
      <c r="D718" s="37" t="s">
        <v>1646</v>
      </c>
      <c r="E718" s="37">
        <v>42455</v>
      </c>
      <c r="F718" s="191" t="s">
        <v>657</v>
      </c>
      <c r="G718" s="828" t="s">
        <v>953</v>
      </c>
      <c r="H718" s="192" t="s">
        <v>415</v>
      </c>
      <c r="I718" s="248">
        <v>35</v>
      </c>
      <c r="J718" s="248">
        <v>104596</v>
      </c>
      <c r="K718" s="578">
        <f t="shared" si="155"/>
        <v>3660860</v>
      </c>
      <c r="L718" s="579" t="s">
        <v>844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7">
        <v>1</v>
      </c>
      <c r="AB718" s="570" t="str">
        <f>IF(VLOOKUP(F718,NXT!$C$12:$C$795,1,0)=F718,"","x")</f>
        <v/>
      </c>
      <c r="AC718" s="204"/>
      <c r="AD718" s="204"/>
    </row>
    <row r="719" spans="1:30" s="570" customFormat="1" ht="15.75" hidden="1" customHeight="1">
      <c r="A719" s="818" t="str">
        <f>IF(B719&lt;&gt;"",IF(AND(B719&gt;=_TM1,B719&lt;=_TM2,OR(TH!L719="1111",TH!M719="1111")),TH!D719,""),"")</f>
        <v/>
      </c>
      <c r="B719" s="36">
        <f t="shared" si="150"/>
        <v>3</v>
      </c>
      <c r="C719" s="190">
        <f t="shared" si="151"/>
        <v>42455</v>
      </c>
      <c r="D719" s="37" t="s">
        <v>1646</v>
      </c>
      <c r="E719" s="37">
        <v>42455</v>
      </c>
      <c r="F719" s="191" t="s">
        <v>659</v>
      </c>
      <c r="G719" s="828" t="s">
        <v>953</v>
      </c>
      <c r="H719" s="192" t="s">
        <v>415</v>
      </c>
      <c r="I719" s="248">
        <v>74</v>
      </c>
      <c r="J719" s="248">
        <v>63635</v>
      </c>
      <c r="K719" s="578">
        <f t="shared" si="155"/>
        <v>4708990</v>
      </c>
      <c r="L719" s="579" t="s">
        <v>844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7">
        <v>1</v>
      </c>
      <c r="AB719" s="570" t="str">
        <f>IF(VLOOKUP(F719,NXT!$C$12:$C$795,1,0)=F719,"","x")</f>
        <v/>
      </c>
      <c r="AC719" s="204"/>
      <c r="AD719" s="204"/>
    </row>
    <row r="720" spans="1:30" s="570" customFormat="1" ht="15.75" hidden="1" customHeight="1">
      <c r="A720" s="818" t="str">
        <f>IF(B720&lt;&gt;"",IF(AND(B720&gt;=_TM1,B720&lt;=_TM2,OR(TH!L720="1111",TH!M720="1111")),TH!D720,""),"")</f>
        <v/>
      </c>
      <c r="B720" s="36">
        <f t="shared" si="150"/>
        <v>3</v>
      </c>
      <c r="C720" s="190">
        <f t="shared" si="151"/>
        <v>42455</v>
      </c>
      <c r="D720" s="37" t="s">
        <v>1646</v>
      </c>
      <c r="E720" s="37">
        <v>42455</v>
      </c>
      <c r="F720" s="191" t="s">
        <v>658</v>
      </c>
      <c r="G720" s="828" t="s">
        <v>953</v>
      </c>
      <c r="H720" s="192" t="s">
        <v>415</v>
      </c>
      <c r="I720" s="248">
        <v>45</v>
      </c>
      <c r="J720" s="248">
        <v>110639</v>
      </c>
      <c r="K720" s="578">
        <f t="shared" si="155"/>
        <v>4978755</v>
      </c>
      <c r="L720" s="579" t="s">
        <v>844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7">
        <v>1</v>
      </c>
      <c r="AB720" s="570" t="str">
        <f>IF(VLOOKUP(F720,NXT!$C$12:$C$795,1,0)=F720,"","x")</f>
        <v/>
      </c>
      <c r="AC720" s="204"/>
      <c r="AD720" s="204"/>
    </row>
    <row r="721" spans="1:30" s="570" customFormat="1" ht="15.75" hidden="1" customHeight="1">
      <c r="A721" s="818" t="str">
        <f>IF(B721&lt;&gt;"",IF(AND(B721&gt;=_TM1,B721&lt;=_TM2,OR(TH!L721="1111",TH!M721="1111")),TH!D721,""),"")</f>
        <v/>
      </c>
      <c r="B721" s="36">
        <f t="shared" si="150"/>
        <v>3</v>
      </c>
      <c r="C721" s="190">
        <f t="shared" si="151"/>
        <v>42455</v>
      </c>
      <c r="D721" s="37" t="s">
        <v>1646</v>
      </c>
      <c r="E721" s="37">
        <v>42455</v>
      </c>
      <c r="F721" s="191" t="s">
        <v>954</v>
      </c>
      <c r="G721" s="828" t="s">
        <v>953</v>
      </c>
      <c r="H721" s="192" t="s">
        <v>415</v>
      </c>
      <c r="I721" s="248">
        <v>640</v>
      </c>
      <c r="J721" s="248">
        <v>9026</v>
      </c>
      <c r="K721" s="578">
        <f t="shared" si="155"/>
        <v>5776640</v>
      </c>
      <c r="L721" s="579" t="s">
        <v>844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7">
        <v>1</v>
      </c>
      <c r="AB721" s="570" t="str">
        <f>IF(VLOOKUP(F721,NXT!$C$12:$C$795,1,0)=F721,"","x")</f>
        <v/>
      </c>
      <c r="AC721" s="204"/>
      <c r="AD721" s="204"/>
    </row>
    <row r="722" spans="1:30" s="570" customFormat="1" ht="15.75" hidden="1" customHeight="1">
      <c r="A722" s="818" t="str">
        <f>IF(B722&lt;&gt;"",IF(AND(B722&gt;=_TM1,B722&lt;=_TM2,OR(TH!L722="1111",TH!M722="1111")),TH!D722,""),"")</f>
        <v/>
      </c>
      <c r="B722" s="36">
        <f t="shared" si="150"/>
        <v>3</v>
      </c>
      <c r="C722" s="190">
        <f t="shared" si="151"/>
        <v>42455</v>
      </c>
      <c r="D722" s="37" t="s">
        <v>1646</v>
      </c>
      <c r="E722" s="37">
        <v>42455</v>
      </c>
      <c r="F722" s="191" t="s">
        <v>955</v>
      </c>
      <c r="G722" s="828" t="s">
        <v>953</v>
      </c>
      <c r="H722" s="192" t="s">
        <v>415</v>
      </c>
      <c r="I722" s="248">
        <v>300</v>
      </c>
      <c r="J722" s="248">
        <v>9699</v>
      </c>
      <c r="K722" s="578">
        <f t="shared" si="155"/>
        <v>2909700</v>
      </c>
      <c r="L722" s="579" t="s">
        <v>844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7">
        <v>1</v>
      </c>
      <c r="AB722" s="570" t="str">
        <f>IF(VLOOKUP(F722,NXT!$C$12:$C$795,1,0)=F722,"","x")</f>
        <v/>
      </c>
      <c r="AC722" s="204"/>
      <c r="AD722" s="204"/>
    </row>
    <row r="723" spans="1:30" s="570" customFormat="1" ht="15.75" hidden="1" customHeight="1">
      <c r="A723" s="818" t="str">
        <f>IF(B723&lt;&gt;"",IF(AND(B723&gt;=_TM1,B723&lt;=_TM2,OR(TH!L723="1111",TH!M723="1111")),TH!D723,""),"")</f>
        <v/>
      </c>
      <c r="B723" s="36">
        <f t="shared" si="150"/>
        <v>3</v>
      </c>
      <c r="C723" s="190">
        <f t="shared" si="151"/>
        <v>42455</v>
      </c>
      <c r="D723" s="37" t="s">
        <v>1646</v>
      </c>
      <c r="E723" s="37">
        <v>42455</v>
      </c>
      <c r="F723" s="191" t="s">
        <v>908</v>
      </c>
      <c r="G723" s="828" t="s">
        <v>953</v>
      </c>
      <c r="H723" s="192" t="s">
        <v>415</v>
      </c>
      <c r="I723" s="248">
        <v>1000</v>
      </c>
      <c r="J723" s="248">
        <v>6428</v>
      </c>
      <c r="K723" s="578">
        <f t="shared" si="155"/>
        <v>6428000</v>
      </c>
      <c r="L723" s="579" t="s">
        <v>844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7">
        <v>1</v>
      </c>
      <c r="AB723" s="570" t="str">
        <f>IF(VLOOKUP(F723,NXT!$C$12:$C$795,1,0)=F723,"","x")</f>
        <v/>
      </c>
      <c r="AC723" s="204"/>
      <c r="AD723" s="204"/>
    </row>
    <row r="724" spans="1:30" s="570" customFormat="1" ht="15.75" hidden="1" customHeight="1">
      <c r="A724" s="818" t="str">
        <f>IF(B724&lt;&gt;"",IF(AND(B724&gt;=_TM1,B724&lt;=_TM2,OR(TH!L724="1111",TH!M724="1111")),TH!D724,""),"")</f>
        <v/>
      </c>
      <c r="B724" s="36">
        <f t="shared" si="150"/>
        <v>3</v>
      </c>
      <c r="C724" s="190">
        <f t="shared" si="151"/>
        <v>42455</v>
      </c>
      <c r="D724" s="37" t="s">
        <v>1646</v>
      </c>
      <c r="E724" s="37">
        <v>42455</v>
      </c>
      <c r="F724" s="191" t="s">
        <v>624</v>
      </c>
      <c r="G724" s="828" t="s">
        <v>953</v>
      </c>
      <c r="H724" s="192" t="s">
        <v>415</v>
      </c>
      <c r="I724" s="248">
        <v>1050</v>
      </c>
      <c r="J724" s="248">
        <v>5639</v>
      </c>
      <c r="K724" s="578">
        <f t="shared" si="155"/>
        <v>5920950</v>
      </c>
      <c r="L724" s="579" t="s">
        <v>844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7">
        <v>1</v>
      </c>
      <c r="AB724" s="570" t="str">
        <f>IF(VLOOKUP(F724,NXT!$C$12:$C$795,1,0)=F724,"","x")</f>
        <v/>
      </c>
      <c r="AC724" s="204"/>
      <c r="AD724" s="204"/>
    </row>
    <row r="725" spans="1:30" s="570" customFormat="1" ht="15.75" hidden="1" customHeight="1">
      <c r="A725" s="818" t="str">
        <f>IF(B725&lt;&gt;"",IF(AND(B725&gt;=_TM1,B725&lt;=_TM2,OR(TH!L725="1111",TH!M725="1111")),TH!D725,""),"")</f>
        <v/>
      </c>
      <c r="B725" s="36">
        <f t="shared" si="150"/>
        <v>3</v>
      </c>
      <c r="C725" s="190">
        <f t="shared" si="151"/>
        <v>42455</v>
      </c>
      <c r="D725" s="37" t="s">
        <v>1646</v>
      </c>
      <c r="E725" s="37">
        <v>42455</v>
      </c>
      <c r="F725" s="191" t="s">
        <v>614</v>
      </c>
      <c r="G725" s="828" t="s">
        <v>953</v>
      </c>
      <c r="H725" s="192" t="s">
        <v>415</v>
      </c>
      <c r="I725" s="248">
        <v>1000</v>
      </c>
      <c r="J725" s="248">
        <v>6209</v>
      </c>
      <c r="K725" s="578">
        <f t="shared" si="155"/>
        <v>6209000</v>
      </c>
      <c r="L725" s="579" t="s">
        <v>844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7">
        <v>1</v>
      </c>
      <c r="AB725" s="570" t="str">
        <f>IF(VLOOKUP(F725,NXT!$C$12:$C$795,1,0)=F725,"","x")</f>
        <v/>
      </c>
      <c r="AC725" s="204"/>
      <c r="AD725" s="204"/>
    </row>
    <row r="726" spans="1:30" s="570" customFormat="1" ht="15.75" hidden="1" customHeight="1">
      <c r="A726" s="818" t="str">
        <f>IF(B726&lt;&gt;"",IF(AND(B726&gt;=_TM1,B726&lt;=_TM2,OR(TH!L726="1111",TH!M726="1111")),TH!D726,""),"")</f>
        <v/>
      </c>
      <c r="B726" s="36">
        <f t="shared" si="150"/>
        <v>3</v>
      </c>
      <c r="C726" s="190">
        <f t="shared" si="151"/>
        <v>42455</v>
      </c>
      <c r="D726" s="37" t="s">
        <v>1646</v>
      </c>
      <c r="E726" s="37">
        <v>42455</v>
      </c>
      <c r="F726" s="191" t="s">
        <v>643</v>
      </c>
      <c r="G726" s="828" t="s">
        <v>953</v>
      </c>
      <c r="H726" s="192" t="s">
        <v>415</v>
      </c>
      <c r="I726" s="248">
        <v>1050</v>
      </c>
      <c r="J726" s="248">
        <v>4251</v>
      </c>
      <c r="K726" s="578">
        <f t="shared" si="155"/>
        <v>4463550</v>
      </c>
      <c r="L726" s="579" t="s">
        <v>844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7">
        <v>1</v>
      </c>
      <c r="AB726" s="570" t="str">
        <f>IF(VLOOKUP(F726,NXT!$C$12:$C$795,1,0)=F726,"","x")</f>
        <v/>
      </c>
      <c r="AC726" s="204"/>
      <c r="AD726" s="204"/>
    </row>
    <row r="727" spans="1:30" s="570" customFormat="1" ht="15.75" hidden="1" customHeight="1">
      <c r="A727" s="818" t="str">
        <f>IF(B727&lt;&gt;"",IF(AND(B727&gt;=_TM1,B727&lt;=_TM2,OR(TH!L727="1111",TH!M727="1111")),TH!D727,""),"")</f>
        <v/>
      </c>
      <c r="B727" s="36">
        <f t="shared" si="150"/>
        <v>3</v>
      </c>
      <c r="C727" s="190">
        <f t="shared" si="151"/>
        <v>42455</v>
      </c>
      <c r="D727" s="37" t="s">
        <v>1646</v>
      </c>
      <c r="E727" s="37">
        <v>42455</v>
      </c>
      <c r="F727" s="191" t="s">
        <v>448</v>
      </c>
      <c r="G727" s="828" t="s">
        <v>953</v>
      </c>
      <c r="H727" s="192" t="s">
        <v>415</v>
      </c>
      <c r="I727" s="248"/>
      <c r="J727" s="248"/>
      <c r="K727" s="578">
        <v>5261846</v>
      </c>
      <c r="L727" s="579" t="s">
        <v>9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7">
        <v>1</v>
      </c>
      <c r="AB727" s="204"/>
      <c r="AC727" s="204"/>
      <c r="AD727" s="204"/>
    </row>
    <row r="728" spans="1:30" s="570" customFormat="1" ht="15.75" hidden="1" customHeight="1">
      <c r="A728" s="818" t="str">
        <f>IF(B728&lt;&gt;"",IF(AND(B728&gt;=_TM1,B728&lt;=_TM2,OR(TH!L728="1111",TH!M728="1111")),TH!D728,""),"")</f>
        <v/>
      </c>
      <c r="B728" s="36">
        <f t="shared" si="150"/>
        <v>3</v>
      </c>
      <c r="C728" s="183">
        <f t="shared" si="151"/>
        <v>42456</v>
      </c>
      <c r="D728" s="37" t="s">
        <v>1647</v>
      </c>
      <c r="E728" s="183">
        <v>42456</v>
      </c>
      <c r="F728" s="188" t="s">
        <v>449</v>
      </c>
      <c r="G728" s="820" t="s">
        <v>447</v>
      </c>
      <c r="H728" s="192" t="s">
        <v>432</v>
      </c>
      <c r="I728" s="248">
        <v>144</v>
      </c>
      <c r="J728" s="248">
        <v>45872</v>
      </c>
      <c r="K728" s="578">
        <f t="shared" ref="K728:K743" si="156">ROUND(I728*J728,0)</f>
        <v>6605568</v>
      </c>
      <c r="L728" s="579" t="s">
        <v>844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7">
        <v>2</v>
      </c>
      <c r="AB728" s="570" t="str">
        <f>IF(VLOOKUP(F728,NXT!$C$12:$C$795,1,0)=F728,"","x")</f>
        <v/>
      </c>
    </row>
    <row r="729" spans="1:30" s="570" customFormat="1" ht="15.75" hidden="1" customHeight="1">
      <c r="A729" s="818" t="str">
        <f>IF(B729&lt;&gt;"",IF(AND(B729&gt;=_TM1,B729&lt;=_TM2,OR(TH!L729="1111",TH!M729="1111")),TH!D729,""),"")</f>
        <v/>
      </c>
      <c r="B729" s="36">
        <f t="shared" si="150"/>
        <v>3</v>
      </c>
      <c r="C729" s="183">
        <f t="shared" si="151"/>
        <v>42456</v>
      </c>
      <c r="D729" s="37" t="s">
        <v>1647</v>
      </c>
      <c r="E729" s="183">
        <v>42456</v>
      </c>
      <c r="F729" s="191" t="s">
        <v>450</v>
      </c>
      <c r="G729" s="820" t="s">
        <v>447</v>
      </c>
      <c r="H729" s="192" t="s">
        <v>432</v>
      </c>
      <c r="I729" s="248">
        <v>24</v>
      </c>
      <c r="J729" s="248">
        <v>43337</v>
      </c>
      <c r="K729" s="578">
        <f t="shared" si="156"/>
        <v>1040088</v>
      </c>
      <c r="L729" s="579" t="s">
        <v>844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7">
        <v>2</v>
      </c>
      <c r="AB729" s="570" t="str">
        <f>IF(VLOOKUP(F729,NXT!$C$12:$C$795,1,0)=F729,"","x")</f>
        <v/>
      </c>
    </row>
    <row r="730" spans="1:30" s="570" customFormat="1" ht="15.75" hidden="1" customHeight="1">
      <c r="A730" s="818" t="str">
        <f>IF(B730&lt;&gt;"",IF(AND(B730&gt;=_TM1,B730&lt;=_TM2,OR(TH!L730="1111",TH!M730="1111")),TH!D730,""),"")</f>
        <v/>
      </c>
      <c r="B730" s="36">
        <f t="shared" si="150"/>
        <v>3</v>
      </c>
      <c r="C730" s="183">
        <f t="shared" si="151"/>
        <v>42456</v>
      </c>
      <c r="D730" s="37" t="s">
        <v>1647</v>
      </c>
      <c r="E730" s="183">
        <v>42456</v>
      </c>
      <c r="F730" s="188" t="s">
        <v>451</v>
      </c>
      <c r="G730" s="820" t="s">
        <v>447</v>
      </c>
      <c r="H730" s="192" t="s">
        <v>432</v>
      </c>
      <c r="I730" s="248">
        <v>24</v>
      </c>
      <c r="J730" s="248">
        <v>130943</v>
      </c>
      <c r="K730" s="578">
        <f t="shared" si="156"/>
        <v>3142632</v>
      </c>
      <c r="L730" s="579" t="s">
        <v>844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7">
        <v>2</v>
      </c>
      <c r="AB730" s="570" t="str">
        <f>IF(VLOOKUP(F730,NXT!$C$12:$C$795,1,0)=F730,"","x")</f>
        <v/>
      </c>
    </row>
    <row r="731" spans="1:30" s="570" customFormat="1" ht="15.75" hidden="1" customHeight="1">
      <c r="A731" s="818" t="str">
        <f>IF(B731&lt;&gt;"",IF(AND(B731&gt;=_TM1,B731&lt;=_TM2,OR(TH!L731="1111",TH!M731="1111")),TH!D731,""),"")</f>
        <v/>
      </c>
      <c r="B731" s="36">
        <f t="shared" si="150"/>
        <v>3</v>
      </c>
      <c r="C731" s="183">
        <f t="shared" si="151"/>
        <v>42456</v>
      </c>
      <c r="D731" s="37" t="s">
        <v>1647</v>
      </c>
      <c r="E731" s="183">
        <v>42456</v>
      </c>
      <c r="F731" s="188" t="s">
        <v>452</v>
      </c>
      <c r="G731" s="820" t="s">
        <v>447</v>
      </c>
      <c r="H731" s="192" t="s">
        <v>432</v>
      </c>
      <c r="I731" s="248">
        <v>24</v>
      </c>
      <c r="J731" s="248">
        <v>40975</v>
      </c>
      <c r="K731" s="578">
        <f t="shared" si="156"/>
        <v>983400</v>
      </c>
      <c r="L731" s="579" t="s">
        <v>844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7">
        <v>2</v>
      </c>
      <c r="AB731" s="570" t="str">
        <f>IF(VLOOKUP(F731,NXT!$C$12:$C$795,1,0)=F731,"","x")</f>
        <v/>
      </c>
    </row>
    <row r="732" spans="1:30" s="570" customFormat="1" ht="15.75" hidden="1" customHeight="1">
      <c r="A732" s="818" t="str">
        <f>IF(B732&lt;&gt;"",IF(AND(B732&gt;=_TM1,B732&lt;=_TM2,OR(TH!L732="1111",TH!M732="1111")),TH!D732,""),"")</f>
        <v/>
      </c>
      <c r="B732" s="36">
        <f t="shared" si="150"/>
        <v>3</v>
      </c>
      <c r="C732" s="183">
        <f t="shared" si="151"/>
        <v>42456</v>
      </c>
      <c r="D732" s="37" t="s">
        <v>1647</v>
      </c>
      <c r="E732" s="183">
        <v>42456</v>
      </c>
      <c r="F732" s="188" t="s">
        <v>453</v>
      </c>
      <c r="G732" s="820" t="s">
        <v>447</v>
      </c>
      <c r="H732" s="192" t="s">
        <v>432</v>
      </c>
      <c r="I732" s="248">
        <v>27</v>
      </c>
      <c r="J732" s="248">
        <v>75981</v>
      </c>
      <c r="K732" s="578">
        <f t="shared" si="156"/>
        <v>2051487</v>
      </c>
      <c r="L732" s="579" t="s">
        <v>844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7">
        <v>2</v>
      </c>
      <c r="AB732" s="570" t="str">
        <f>IF(VLOOKUP(F732,NXT!$C$12:$C$795,1,0)=F732,"","x")</f>
        <v/>
      </c>
    </row>
    <row r="733" spans="1:30" s="570" customFormat="1" ht="15.75" hidden="1" customHeight="1">
      <c r="A733" s="818" t="str">
        <f>IF(B733&lt;&gt;"",IF(AND(B733&gt;=_TM1,B733&lt;=_TM2,OR(TH!L733="1111",TH!M733="1111")),TH!D733,""),"")</f>
        <v/>
      </c>
      <c r="B733" s="36">
        <f t="shared" si="150"/>
        <v>3</v>
      </c>
      <c r="C733" s="183">
        <f t="shared" si="151"/>
        <v>42456</v>
      </c>
      <c r="D733" s="37" t="s">
        <v>1647</v>
      </c>
      <c r="E733" s="183">
        <v>42456</v>
      </c>
      <c r="F733" s="188" t="s">
        <v>454</v>
      </c>
      <c r="G733" s="820" t="s">
        <v>447</v>
      </c>
      <c r="H733" s="192" t="s">
        <v>432</v>
      </c>
      <c r="I733" s="248">
        <v>8</v>
      </c>
      <c r="J733" s="248">
        <v>31540</v>
      </c>
      <c r="K733" s="578">
        <f t="shared" si="156"/>
        <v>252320</v>
      </c>
      <c r="L733" s="579" t="s">
        <v>844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7">
        <v>2</v>
      </c>
      <c r="AB733" s="570" t="str">
        <f>IF(VLOOKUP(F733,NXT!$C$12:$C$795,1,0)=F733,"","x")</f>
        <v/>
      </c>
    </row>
    <row r="734" spans="1:30" s="570" customFormat="1" ht="15.75" hidden="1" customHeight="1">
      <c r="A734" s="818" t="str">
        <f>IF(B734&lt;&gt;"",IF(AND(B734&gt;=_TM1,B734&lt;=_TM2,OR(TH!L734="1111",TH!M734="1111")),TH!D734,""),"")</f>
        <v/>
      </c>
      <c r="B734" s="36">
        <f t="shared" si="150"/>
        <v>3</v>
      </c>
      <c r="C734" s="183">
        <f t="shared" si="151"/>
        <v>42456</v>
      </c>
      <c r="D734" s="37" t="s">
        <v>1647</v>
      </c>
      <c r="E734" s="183">
        <v>42456</v>
      </c>
      <c r="F734" s="188" t="s">
        <v>455</v>
      </c>
      <c r="G734" s="820" t="s">
        <v>447</v>
      </c>
      <c r="H734" s="192" t="s">
        <v>432</v>
      </c>
      <c r="I734" s="248">
        <v>22</v>
      </c>
      <c r="J734" s="248">
        <v>68001</v>
      </c>
      <c r="K734" s="578">
        <f t="shared" si="156"/>
        <v>1496022</v>
      </c>
      <c r="L734" s="579" t="s">
        <v>844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7">
        <v>2</v>
      </c>
      <c r="AB734" s="570" t="str">
        <f>IF(VLOOKUP(F734,NXT!$C$12:$C$795,1,0)=F734,"","x")</f>
        <v/>
      </c>
    </row>
    <row r="735" spans="1:30" s="570" customFormat="1" ht="15.75" hidden="1" customHeight="1">
      <c r="A735" s="818" t="str">
        <f>IF(B735&lt;&gt;"",IF(AND(B735&gt;=_TM1,B735&lt;=_TM2,OR(TH!L735="1111",TH!M735="1111")),TH!D735,""),"")</f>
        <v/>
      </c>
      <c r="B735" s="36">
        <f t="shared" si="150"/>
        <v>3</v>
      </c>
      <c r="C735" s="190">
        <f t="shared" si="151"/>
        <v>42456</v>
      </c>
      <c r="D735" s="37" t="s">
        <v>1647</v>
      </c>
      <c r="E735" s="183">
        <v>42456</v>
      </c>
      <c r="F735" s="188" t="s">
        <v>456</v>
      </c>
      <c r="G735" s="820" t="s">
        <v>447</v>
      </c>
      <c r="H735" s="192" t="s">
        <v>432</v>
      </c>
      <c r="I735" s="248">
        <v>9</v>
      </c>
      <c r="J735" s="248">
        <v>59724</v>
      </c>
      <c r="K735" s="578">
        <f t="shared" si="156"/>
        <v>537516</v>
      </c>
      <c r="L735" s="579" t="s">
        <v>844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7">
        <v>2</v>
      </c>
      <c r="AB735" s="570" t="str">
        <f>IF(VLOOKUP(F735,NXT!$C$12:$C$795,1,0)=F735,"","x")</f>
        <v/>
      </c>
      <c r="AC735" s="204"/>
      <c r="AD735" s="204"/>
    </row>
    <row r="736" spans="1:30" s="570" customFormat="1" ht="15.75" hidden="1" customHeight="1">
      <c r="A736" s="818" t="str">
        <f>IF(B736&lt;&gt;"",IF(AND(B736&gt;=_TM1,B736&lt;=_TM2,OR(TH!L736="1111",TH!M736="1111")),TH!D736,""),"")</f>
        <v/>
      </c>
      <c r="B736" s="36">
        <f t="shared" si="150"/>
        <v>3</v>
      </c>
      <c r="C736" s="190">
        <f t="shared" si="151"/>
        <v>42456</v>
      </c>
      <c r="D736" s="37" t="s">
        <v>1647</v>
      </c>
      <c r="E736" s="183">
        <v>42456</v>
      </c>
      <c r="F736" s="188" t="s">
        <v>457</v>
      </c>
      <c r="G736" s="820" t="s">
        <v>447</v>
      </c>
      <c r="H736" s="192" t="s">
        <v>432</v>
      </c>
      <c r="I736" s="248">
        <v>10</v>
      </c>
      <c r="J736" s="248">
        <v>94741</v>
      </c>
      <c r="K736" s="578">
        <f t="shared" si="156"/>
        <v>947410</v>
      </c>
      <c r="L736" s="579" t="s">
        <v>844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7">
        <v>2</v>
      </c>
      <c r="AB736" s="570" t="str">
        <f>IF(VLOOKUP(F736,NXT!$C$12:$C$795,1,0)=F736,"","x")</f>
        <v/>
      </c>
      <c r="AC736" s="204"/>
      <c r="AD736" s="204"/>
    </row>
    <row r="737" spans="1:30" s="570" customFormat="1" ht="15.75" hidden="1" customHeight="1">
      <c r="A737" s="818" t="str">
        <f>IF(B737&lt;&gt;"",IF(AND(B737&gt;=_TM1,B737&lt;=_TM2,OR(TH!L737="1111",TH!M737="1111")),TH!D737,""),"")</f>
        <v/>
      </c>
      <c r="B737" s="36">
        <f t="shared" ref="B737:B800" si="157">IF(C737&lt;&gt;"",MONTH(C737),"")</f>
        <v>3</v>
      </c>
      <c r="C737" s="190">
        <f t="shared" ref="C737:C800" si="158">E737</f>
        <v>42456</v>
      </c>
      <c r="D737" s="37" t="s">
        <v>1647</v>
      </c>
      <c r="E737" s="183">
        <v>42456</v>
      </c>
      <c r="F737" s="188" t="s">
        <v>458</v>
      </c>
      <c r="G737" s="820" t="s">
        <v>447</v>
      </c>
      <c r="H737" s="192" t="s">
        <v>432</v>
      </c>
      <c r="I737" s="248">
        <v>10</v>
      </c>
      <c r="J737" s="248">
        <v>53599</v>
      </c>
      <c r="K737" s="578">
        <f t="shared" si="156"/>
        <v>535990</v>
      </c>
      <c r="L737" s="579" t="s">
        <v>844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7">
        <v>2</v>
      </c>
      <c r="AB737" s="570" t="str">
        <f>IF(VLOOKUP(F737,NXT!$C$12:$C$795,1,0)=F737,"","x")</f>
        <v/>
      </c>
    </row>
    <row r="738" spans="1:30" s="570" customFormat="1" ht="15.75" hidden="1" customHeight="1">
      <c r="A738" s="818" t="str">
        <f>IF(B738&lt;&gt;"",IF(AND(B738&gt;=_TM1,B738&lt;=_TM2,OR(TH!L738="1111",TH!M738="1111")),TH!D738,""),"")</f>
        <v/>
      </c>
      <c r="B738" s="36">
        <f t="shared" si="157"/>
        <v>3</v>
      </c>
      <c r="C738" s="190">
        <f t="shared" si="158"/>
        <v>42456</v>
      </c>
      <c r="D738" s="37" t="s">
        <v>1647</v>
      </c>
      <c r="E738" s="183">
        <v>42456</v>
      </c>
      <c r="F738" s="188" t="s">
        <v>459</v>
      </c>
      <c r="G738" s="820" t="s">
        <v>447</v>
      </c>
      <c r="H738" s="192" t="s">
        <v>432</v>
      </c>
      <c r="I738" s="248">
        <v>52</v>
      </c>
      <c r="J738" s="248">
        <v>18040</v>
      </c>
      <c r="K738" s="578">
        <f t="shared" si="156"/>
        <v>938080</v>
      </c>
      <c r="L738" s="579" t="s">
        <v>844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7">
        <v>2</v>
      </c>
      <c r="AB738" s="570" t="str">
        <f>IF(VLOOKUP(F738,NXT!$C$12:$C$795,1,0)=F738,"","x")</f>
        <v/>
      </c>
    </row>
    <row r="739" spans="1:30" s="570" customFormat="1" ht="15.75" hidden="1" customHeight="1">
      <c r="A739" s="818" t="str">
        <f>IF(B739&lt;&gt;"",IF(AND(B739&gt;=_TM1,B739&lt;=_TM2,OR(TH!L739="1111",TH!M739="1111")),TH!D739,""),"")</f>
        <v/>
      </c>
      <c r="B739" s="36">
        <f t="shared" si="157"/>
        <v>3</v>
      </c>
      <c r="C739" s="190">
        <f t="shared" si="158"/>
        <v>42456</v>
      </c>
      <c r="D739" s="37" t="s">
        <v>1647</v>
      </c>
      <c r="E739" s="183">
        <v>42456</v>
      </c>
      <c r="F739" s="188" t="s">
        <v>460</v>
      </c>
      <c r="G739" s="820" t="s">
        <v>447</v>
      </c>
      <c r="H739" s="192" t="s">
        <v>432</v>
      </c>
      <c r="I739" s="248">
        <v>21</v>
      </c>
      <c r="J739" s="248">
        <v>18714</v>
      </c>
      <c r="K739" s="578">
        <f t="shared" si="156"/>
        <v>392994</v>
      </c>
      <c r="L739" s="579" t="s">
        <v>844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7">
        <v>2</v>
      </c>
      <c r="AB739" s="570" t="str">
        <f>IF(VLOOKUP(F739,NXT!$C$12:$C$795,1,0)=F739,"","x")</f>
        <v/>
      </c>
    </row>
    <row r="740" spans="1:30" s="570" customFormat="1" ht="15.75" hidden="1" customHeight="1">
      <c r="A740" s="818" t="str">
        <f>IF(B740&lt;&gt;"",IF(AND(B740&gt;=_TM1,B740&lt;=_TM2,OR(TH!L740="1111",TH!M740="1111")),TH!D740,""),"")</f>
        <v/>
      </c>
      <c r="B740" s="36">
        <f t="shared" si="157"/>
        <v>3</v>
      </c>
      <c r="C740" s="190">
        <f t="shared" si="158"/>
        <v>42456</v>
      </c>
      <c r="D740" s="37" t="s">
        <v>1647</v>
      </c>
      <c r="E740" s="183">
        <v>42456</v>
      </c>
      <c r="F740" s="188" t="s">
        <v>461</v>
      </c>
      <c r="G740" s="820" t="s">
        <v>447</v>
      </c>
      <c r="H740" s="192" t="s">
        <v>432</v>
      </c>
      <c r="I740" s="248">
        <v>13</v>
      </c>
      <c r="J740" s="248">
        <v>28854</v>
      </c>
      <c r="K740" s="578">
        <f t="shared" si="156"/>
        <v>375102</v>
      </c>
      <c r="L740" s="579" t="s">
        <v>844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7">
        <v>2</v>
      </c>
      <c r="AB740" s="570" t="str">
        <f>IF(VLOOKUP(F740,NXT!$C$12:$C$795,1,0)=F740,"","x")</f>
        <v/>
      </c>
    </row>
    <row r="741" spans="1:30" s="570" customFormat="1" ht="15.75" hidden="1" customHeight="1">
      <c r="A741" s="818" t="str">
        <f>IF(B741&lt;&gt;"",IF(AND(B741&gt;=_TM1,B741&lt;=_TM2,OR(TH!L741="1111",TH!M741="1111")),TH!D741,""),"")</f>
        <v/>
      </c>
      <c r="B741" s="36">
        <f t="shared" si="157"/>
        <v>3</v>
      </c>
      <c r="C741" s="190">
        <f t="shared" si="158"/>
        <v>42456</v>
      </c>
      <c r="D741" s="37" t="s">
        <v>1647</v>
      </c>
      <c r="E741" s="183">
        <v>42456</v>
      </c>
      <c r="F741" s="188" t="s">
        <v>462</v>
      </c>
      <c r="G741" s="820" t="s">
        <v>447</v>
      </c>
      <c r="H741" s="192" t="s">
        <v>432</v>
      </c>
      <c r="I741" s="248">
        <v>10</v>
      </c>
      <c r="J741" s="248">
        <v>84170</v>
      </c>
      <c r="K741" s="578">
        <f t="shared" si="156"/>
        <v>841700</v>
      </c>
      <c r="L741" s="579" t="s">
        <v>844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7">
        <v>2</v>
      </c>
      <c r="AB741" s="570" t="str">
        <f>IF(VLOOKUP(F741,NXT!$C$12:$C$795,1,0)=F741,"","x")</f>
        <v/>
      </c>
      <c r="AC741" s="204"/>
      <c r="AD741" s="204"/>
    </row>
    <row r="742" spans="1:30" s="570" customFormat="1" ht="15.75" hidden="1" customHeight="1">
      <c r="A742" s="818" t="str">
        <f>IF(B742&lt;&gt;"",IF(AND(B742&gt;=_TM1,B742&lt;=_TM2,OR(TH!L742="1111",TH!M742="1111")),TH!D742,""),"")</f>
        <v/>
      </c>
      <c r="B742" s="36">
        <f t="shared" si="157"/>
        <v>3</v>
      </c>
      <c r="C742" s="190">
        <f t="shared" si="158"/>
        <v>42456</v>
      </c>
      <c r="D742" s="37" t="s">
        <v>1647</v>
      </c>
      <c r="E742" s="183">
        <v>42456</v>
      </c>
      <c r="F742" s="188" t="s">
        <v>463</v>
      </c>
      <c r="G742" s="820" t="s">
        <v>447</v>
      </c>
      <c r="H742" s="192" t="s">
        <v>432</v>
      </c>
      <c r="I742" s="248">
        <v>12</v>
      </c>
      <c r="J742" s="248">
        <v>38630</v>
      </c>
      <c r="K742" s="578">
        <f t="shared" si="156"/>
        <v>463560</v>
      </c>
      <c r="L742" s="579" t="s">
        <v>844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7">
        <v>2</v>
      </c>
      <c r="AB742" s="570" t="str">
        <f>IF(VLOOKUP(F742,NXT!$C$12:$C$795,1,0)=F742,"","x")</f>
        <v/>
      </c>
      <c r="AC742" s="204"/>
      <c r="AD742" s="204"/>
    </row>
    <row r="743" spans="1:30" s="570" customFormat="1" ht="15.75" hidden="1" customHeight="1">
      <c r="A743" s="818" t="str">
        <f>IF(B743&lt;&gt;"",IF(AND(B743&gt;=_TM1,B743&lt;=_TM2,OR(TH!L743="1111",TH!M743="1111")),TH!D743,""),"")</f>
        <v/>
      </c>
      <c r="B743" s="36">
        <f t="shared" si="157"/>
        <v>3</v>
      </c>
      <c r="C743" s="190">
        <f t="shared" si="158"/>
        <v>42456</v>
      </c>
      <c r="D743" s="37" t="s">
        <v>1647</v>
      </c>
      <c r="E743" s="183">
        <v>42456</v>
      </c>
      <c r="F743" s="188" t="s">
        <v>464</v>
      </c>
      <c r="G743" s="820" t="s">
        <v>447</v>
      </c>
      <c r="H743" s="192" t="s">
        <v>432</v>
      </c>
      <c r="I743" s="248">
        <v>350</v>
      </c>
      <c r="J743" s="248">
        <v>61738</v>
      </c>
      <c r="K743" s="578">
        <f t="shared" si="156"/>
        <v>21608300</v>
      </c>
      <c r="L743" s="579" t="s">
        <v>844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7">
        <v>2</v>
      </c>
      <c r="AB743" s="570" t="str">
        <f>IF(VLOOKUP(F743,NXT!$C$12:$C$795,1,0)=F743,"","x")</f>
        <v/>
      </c>
      <c r="AC743" s="204"/>
      <c r="AD743" s="204"/>
    </row>
    <row r="744" spans="1:30" s="570" customFormat="1" ht="15.75" hidden="1" customHeight="1">
      <c r="A744" s="818" t="str">
        <f>IF(B744&lt;&gt;"",IF(AND(B744&gt;=_TM1,B744&lt;=_TM2,OR(TH!L744="1111",TH!M744="1111")),TH!D744,""),"")</f>
        <v/>
      </c>
      <c r="B744" s="36">
        <f t="shared" si="157"/>
        <v>3</v>
      </c>
      <c r="C744" s="190">
        <f t="shared" si="158"/>
        <v>42456</v>
      </c>
      <c r="D744" s="37" t="s">
        <v>1647</v>
      </c>
      <c r="E744" s="183">
        <v>42456</v>
      </c>
      <c r="F744" s="188" t="s">
        <v>448</v>
      </c>
      <c r="G744" s="820" t="s">
        <v>447</v>
      </c>
      <c r="H744" s="192" t="s">
        <v>432</v>
      </c>
      <c r="I744" s="248"/>
      <c r="J744" s="248"/>
      <c r="K744" s="578">
        <v>4221217</v>
      </c>
      <c r="L744" s="39" t="s">
        <v>9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7">
        <v>2</v>
      </c>
      <c r="AB744" s="204"/>
      <c r="AC744" s="204"/>
      <c r="AD744" s="204"/>
    </row>
    <row r="745" spans="1:30" s="570" customFormat="1" ht="15.75" hidden="1" customHeight="1">
      <c r="A745" s="818" t="str">
        <f>IF(B745&lt;&gt;"",IF(AND(B745&gt;=_TM1,B745&lt;=_TM2,OR(TH!L745="1111",TH!M745="1111")),TH!D745,""),"")</f>
        <v/>
      </c>
      <c r="B745" s="36">
        <f t="shared" si="157"/>
        <v>3</v>
      </c>
      <c r="C745" s="190">
        <f t="shared" si="158"/>
        <v>42458</v>
      </c>
      <c r="D745" s="37" t="s">
        <v>1648</v>
      </c>
      <c r="E745" s="190">
        <v>42458</v>
      </c>
      <c r="F745" s="191" t="s">
        <v>718</v>
      </c>
      <c r="G745" s="824" t="s">
        <v>952</v>
      </c>
      <c r="H745" s="192" t="s">
        <v>415</v>
      </c>
      <c r="I745" s="248">
        <v>500</v>
      </c>
      <c r="J745" s="248">
        <v>4828</v>
      </c>
      <c r="K745" s="578">
        <f>ROUND(I745*J745,0)</f>
        <v>2414000</v>
      </c>
      <c r="L745" s="579" t="s">
        <v>844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7">
        <v>1</v>
      </c>
      <c r="AB745" s="570" t="str">
        <f>IF(VLOOKUP(F745,NXT!$C$12:$C$795,1,0)=F745,"","x")</f>
        <v/>
      </c>
      <c r="AC745" s="204"/>
      <c r="AD745" s="204"/>
    </row>
    <row r="746" spans="1:30" s="570" customFormat="1" ht="15.75" hidden="1" customHeight="1">
      <c r="A746" s="818" t="str">
        <f>IF(B746&lt;&gt;"",IF(AND(B746&gt;=_TM1,B746&lt;=_TM2,OR(TH!L746="1111",TH!M746="1111")),TH!D746,""),"")</f>
        <v/>
      </c>
      <c r="B746" s="36">
        <f t="shared" si="157"/>
        <v>3</v>
      </c>
      <c r="C746" s="190">
        <f t="shared" si="158"/>
        <v>42458</v>
      </c>
      <c r="D746" s="37" t="s">
        <v>1648</v>
      </c>
      <c r="E746" s="190">
        <v>42458</v>
      </c>
      <c r="F746" s="191" t="s">
        <v>448</v>
      </c>
      <c r="G746" s="824" t="s">
        <v>952</v>
      </c>
      <c r="H746" s="192" t="s">
        <v>415</v>
      </c>
      <c r="I746" s="248"/>
      <c r="J746" s="248"/>
      <c r="K746" s="578">
        <v>241400</v>
      </c>
      <c r="L746" s="579" t="s">
        <v>9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7">
        <v>1</v>
      </c>
      <c r="AB746" s="204"/>
      <c r="AC746" s="204"/>
      <c r="AD746" s="204"/>
    </row>
    <row r="747" spans="1:30" s="570" customFormat="1" ht="15.75" hidden="1" customHeight="1">
      <c r="A747" s="818" t="str">
        <f>IF(B747&lt;&gt;"",IF(AND(B747&gt;=_TM1,B747&lt;=_TM2,OR(TH!L747="1111",TH!M747="1111")),TH!D747,""),"")</f>
        <v/>
      </c>
      <c r="B747" s="36">
        <f t="shared" si="157"/>
        <v>4</v>
      </c>
      <c r="C747" s="190">
        <f t="shared" si="158"/>
        <v>42463</v>
      </c>
      <c r="D747" s="37" t="s">
        <v>1617</v>
      </c>
      <c r="E747" s="190">
        <v>42463</v>
      </c>
      <c r="F747" s="188" t="s">
        <v>438</v>
      </c>
      <c r="G747" s="820" t="s">
        <v>465</v>
      </c>
      <c r="H747" s="192" t="s">
        <v>432</v>
      </c>
      <c r="I747" s="248">
        <v>2817</v>
      </c>
      <c r="J747" s="248">
        <v>14550</v>
      </c>
      <c r="K747" s="578">
        <f>ROUND(I747*J747,0)</f>
        <v>40987350</v>
      </c>
      <c r="L747" s="579" t="s">
        <v>844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>x</v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7">
        <v>2</v>
      </c>
      <c r="AB747" s="570" t="str">
        <f>IF(VLOOKUP(F747,NXT!$C$12:$C$795,1,0)=F747,"","x")</f>
        <v/>
      </c>
      <c r="AC747" s="204"/>
      <c r="AD747" s="204"/>
    </row>
    <row r="748" spans="1:30" s="570" customFormat="1" ht="15.75" hidden="1" customHeight="1">
      <c r="A748" s="818" t="str">
        <f>IF(B748&lt;&gt;"",IF(AND(B748&gt;=_TM1,B748&lt;=_TM2,OR(TH!L748="1111",TH!M748="1111")),TH!D748,""),"")</f>
        <v/>
      </c>
      <c r="B748" s="36">
        <f t="shared" si="157"/>
        <v>4</v>
      </c>
      <c r="C748" s="190">
        <f t="shared" si="158"/>
        <v>42463</v>
      </c>
      <c r="D748" s="37" t="s">
        <v>1617</v>
      </c>
      <c r="E748" s="190">
        <v>42463</v>
      </c>
      <c r="F748" s="188" t="s">
        <v>466</v>
      </c>
      <c r="G748" s="820" t="s">
        <v>465</v>
      </c>
      <c r="H748" s="192" t="s">
        <v>432</v>
      </c>
      <c r="I748" s="248">
        <v>300</v>
      </c>
      <c r="J748" s="248">
        <v>7628</v>
      </c>
      <c r="K748" s="578">
        <f>ROUND(I748*J748,0)</f>
        <v>2288400</v>
      </c>
      <c r="L748" s="579" t="s">
        <v>844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7">
        <v>2</v>
      </c>
      <c r="AB748" s="570" t="str">
        <f>IF(VLOOKUP(F748,NXT!$C$12:$C$795,1,0)=F748,"","x")</f>
        <v/>
      </c>
      <c r="AC748" s="204"/>
      <c r="AD748" s="204"/>
    </row>
    <row r="749" spans="1:30" s="570" customFormat="1" ht="15.75" hidden="1" customHeight="1">
      <c r="A749" s="818" t="str">
        <f>IF(B749&lt;&gt;"",IF(AND(B749&gt;=_TM1,B749&lt;=_TM2,OR(TH!L749="1111",TH!M749="1111")),TH!D749,""),"")</f>
        <v/>
      </c>
      <c r="B749" s="36">
        <f t="shared" si="157"/>
        <v>4</v>
      </c>
      <c r="C749" s="190">
        <f t="shared" si="158"/>
        <v>42463</v>
      </c>
      <c r="D749" s="37" t="s">
        <v>1617</v>
      </c>
      <c r="E749" s="190">
        <v>42463</v>
      </c>
      <c r="F749" s="188" t="s">
        <v>434</v>
      </c>
      <c r="G749" s="820" t="s">
        <v>465</v>
      </c>
      <c r="H749" s="192" t="s">
        <v>432</v>
      </c>
      <c r="I749" s="248"/>
      <c r="J749" s="248"/>
      <c r="K749" s="578">
        <v>4327575</v>
      </c>
      <c r="L749" s="579" t="s">
        <v>9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7">
        <v>2</v>
      </c>
      <c r="AB749" s="204"/>
      <c r="AC749" s="204"/>
      <c r="AD749" s="204"/>
    </row>
    <row r="750" spans="1:30" s="570" customFormat="1" ht="15.75" hidden="1" customHeight="1">
      <c r="A750" s="818" t="str">
        <f>IF(B750&lt;&gt;"",IF(AND(B750&gt;=_TM1,B750&lt;=_TM2,OR(TH!L750="1111",TH!M750="1111")),TH!D750,""),"")</f>
        <v/>
      </c>
      <c r="B750" s="36">
        <f t="shared" si="157"/>
        <v>4</v>
      </c>
      <c r="C750" s="183">
        <f t="shared" si="158"/>
        <v>42464</v>
      </c>
      <c r="D750" s="37" t="s">
        <v>1618</v>
      </c>
      <c r="E750" s="183">
        <v>42464</v>
      </c>
      <c r="F750" s="188" t="s">
        <v>419</v>
      </c>
      <c r="G750" s="820" t="s">
        <v>421</v>
      </c>
      <c r="H750" s="192" t="s">
        <v>415</v>
      </c>
      <c r="I750" s="248">
        <v>180</v>
      </c>
      <c r="J750" s="248">
        <v>16181</v>
      </c>
      <c r="K750" s="578">
        <f>ROUND(I750*J750,0)</f>
        <v>2912580</v>
      </c>
      <c r="L750" s="579" t="s">
        <v>844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7">
        <v>2</v>
      </c>
      <c r="AB750" s="570" t="str">
        <f>IF(VLOOKUP(F750,NXT!$C$12:$C$795,1,0)=F750,"","x")</f>
        <v/>
      </c>
    </row>
    <row r="751" spans="1:30" s="570" customFormat="1" ht="15.75" hidden="1" customHeight="1">
      <c r="A751" s="818" t="str">
        <f>IF(B751&lt;&gt;"",IF(AND(B751&gt;=_TM1,B751&lt;=_TM2,OR(TH!L751="1111",TH!M751="1111")),TH!D751,""),"")</f>
        <v/>
      </c>
      <c r="B751" s="36">
        <f t="shared" si="157"/>
        <v>4</v>
      </c>
      <c r="C751" s="183">
        <f t="shared" si="158"/>
        <v>42464</v>
      </c>
      <c r="D751" s="37" t="s">
        <v>1618</v>
      </c>
      <c r="E751" s="183">
        <v>42464</v>
      </c>
      <c r="F751" s="191" t="s">
        <v>1001</v>
      </c>
      <c r="G751" s="820" t="s">
        <v>421</v>
      </c>
      <c r="H751" s="192" t="s">
        <v>415</v>
      </c>
      <c r="I751" s="248">
        <v>40</v>
      </c>
      <c r="J751" s="248">
        <v>63479</v>
      </c>
      <c r="K751" s="578">
        <f>ROUND(I751*J751,0)</f>
        <v>2539160</v>
      </c>
      <c r="L751" s="579" t="s">
        <v>844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7">
        <v>2</v>
      </c>
      <c r="AB751" s="570" t="str">
        <f>IF(VLOOKUP(F751,NXT!$C$12:$C$795,1,0)=F751,"","x")</f>
        <v/>
      </c>
    </row>
    <row r="752" spans="1:30" s="570" customFormat="1" ht="15.75" hidden="1" customHeight="1">
      <c r="A752" s="818" t="str">
        <f>IF(B752&lt;&gt;"",IF(AND(B752&gt;=_TM1,B752&lt;=_TM2,OR(TH!L752="1111",TH!M752="1111")),TH!D752,""),"")</f>
        <v/>
      </c>
      <c r="B752" s="36">
        <f t="shared" si="157"/>
        <v>4</v>
      </c>
      <c r="C752" s="183">
        <f t="shared" si="158"/>
        <v>42464</v>
      </c>
      <c r="D752" s="37" t="s">
        <v>1618</v>
      </c>
      <c r="E752" s="183">
        <v>42464</v>
      </c>
      <c r="F752" s="188" t="s">
        <v>420</v>
      </c>
      <c r="G752" s="820" t="s">
        <v>421</v>
      </c>
      <c r="H752" s="192" t="s">
        <v>415</v>
      </c>
      <c r="I752" s="248"/>
      <c r="J752" s="248"/>
      <c r="K752" s="578">
        <v>545174</v>
      </c>
      <c r="L752" s="579" t="s">
        <v>9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7">
        <v>2</v>
      </c>
      <c r="AB752" s="204"/>
      <c r="AC752" s="204"/>
    </row>
    <row r="753" spans="1:30" s="570" customFormat="1" ht="15.75" hidden="1" customHeight="1">
      <c r="A753" s="818" t="str">
        <f>IF(B753&lt;&gt;"",IF(AND(B753&gt;=_TM1,B753&lt;=_TM2,OR(TH!L753="1111",TH!M753="1111")),TH!D753,""),"")</f>
        <v/>
      </c>
      <c r="B753" s="36">
        <f t="shared" si="157"/>
        <v>4</v>
      </c>
      <c r="C753" s="190">
        <f t="shared" si="158"/>
        <v>42480</v>
      </c>
      <c r="D753" s="37" t="s">
        <v>1619</v>
      </c>
      <c r="E753" s="190">
        <v>42480</v>
      </c>
      <c r="F753" s="191" t="s">
        <v>1165</v>
      </c>
      <c r="G753" s="820" t="s">
        <v>467</v>
      </c>
      <c r="H753" s="192" t="s">
        <v>432</v>
      </c>
      <c r="I753" s="248">
        <v>1000</v>
      </c>
      <c r="J753" s="248">
        <v>30875</v>
      </c>
      <c r="K753" s="578">
        <f>ROUND(I753*J753,0)</f>
        <v>30875000</v>
      </c>
      <c r="L753" s="579" t="s">
        <v>844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7">
        <v>2</v>
      </c>
      <c r="AB753" s="570" t="str">
        <f>IF(VLOOKUP(F753,NXT!$C$12:$C$795,1,0)=F753,"","x")</f>
        <v/>
      </c>
      <c r="AC753" s="204"/>
      <c r="AD753" s="204"/>
    </row>
    <row r="754" spans="1:30" s="570" customFormat="1" ht="15.75" hidden="1" customHeight="1">
      <c r="A754" s="818" t="str">
        <f>IF(B754&lt;&gt;"",IF(AND(B754&gt;=_TM1,B754&lt;=_TM2,OR(TH!L754="1111",TH!M754="1111")),TH!D754,""),"")</f>
        <v/>
      </c>
      <c r="B754" s="36">
        <f t="shared" si="157"/>
        <v>4</v>
      </c>
      <c r="C754" s="190">
        <f t="shared" si="158"/>
        <v>42480</v>
      </c>
      <c r="D754" s="37" t="s">
        <v>1619</v>
      </c>
      <c r="E754" s="190">
        <v>42480</v>
      </c>
      <c r="F754" s="191" t="s">
        <v>1166</v>
      </c>
      <c r="G754" s="820" t="s">
        <v>467</v>
      </c>
      <c r="H754" s="192" t="s">
        <v>432</v>
      </c>
      <c r="I754" s="248">
        <v>1100</v>
      </c>
      <c r="J754" s="248">
        <v>31155</v>
      </c>
      <c r="K754" s="578">
        <f>ROUND(I754*J754,0)</f>
        <v>34270500</v>
      </c>
      <c r="L754" s="579" t="s">
        <v>844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7">
        <v>2</v>
      </c>
      <c r="AB754" s="570" t="str">
        <f>IF(VLOOKUP(F754,NXT!$C$12:$C$795,1,0)=F754,"","x")</f>
        <v/>
      </c>
      <c r="AC754" s="204"/>
      <c r="AD754" s="204"/>
    </row>
    <row r="755" spans="1:30" s="570" customFormat="1" ht="15.75" hidden="1" customHeight="1">
      <c r="A755" s="818" t="str">
        <f>IF(B755&lt;&gt;"",IF(AND(B755&gt;=_TM1,B755&lt;=_TM2,OR(TH!L755="1111",TH!M755="1111")),TH!D755,""),"")</f>
        <v/>
      </c>
      <c r="B755" s="36">
        <f t="shared" si="157"/>
        <v>4</v>
      </c>
      <c r="C755" s="190">
        <f t="shared" si="158"/>
        <v>42480</v>
      </c>
      <c r="D755" s="37" t="s">
        <v>1619</v>
      </c>
      <c r="E755" s="190">
        <v>42480</v>
      </c>
      <c r="F755" s="188" t="s">
        <v>438</v>
      </c>
      <c r="G755" s="820" t="s">
        <v>467</v>
      </c>
      <c r="H755" s="192" t="s">
        <v>432</v>
      </c>
      <c r="I755" s="248">
        <v>3500</v>
      </c>
      <c r="J755" s="248">
        <v>14250</v>
      </c>
      <c r="K755" s="578">
        <f>ROUND(I755*J755,0)</f>
        <v>49875000</v>
      </c>
      <c r="L755" s="579" t="s">
        <v>844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>x</v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7">
        <v>2</v>
      </c>
      <c r="AB755" s="570" t="str">
        <f>IF(VLOOKUP(F755,NXT!$C$12:$C$795,1,0)=F755,"","x")</f>
        <v/>
      </c>
      <c r="AC755" s="204"/>
      <c r="AD755" s="204"/>
    </row>
    <row r="756" spans="1:30" s="570" customFormat="1" ht="15.75" hidden="1" customHeight="1">
      <c r="A756" s="818" t="str">
        <f>IF(B756&lt;&gt;"",IF(AND(B756&gt;=_TM1,B756&lt;=_TM2,OR(TH!L756="1111",TH!M756="1111")),TH!D756,""),"")</f>
        <v/>
      </c>
      <c r="B756" s="36">
        <f t="shared" si="157"/>
        <v>4</v>
      </c>
      <c r="C756" s="190">
        <f t="shared" si="158"/>
        <v>42480</v>
      </c>
      <c r="D756" s="37" t="s">
        <v>1619</v>
      </c>
      <c r="E756" s="190">
        <v>42480</v>
      </c>
      <c r="F756" s="188" t="s">
        <v>437</v>
      </c>
      <c r="G756" s="820" t="s">
        <v>467</v>
      </c>
      <c r="H756" s="192" t="s">
        <v>432</v>
      </c>
      <c r="I756" s="248">
        <v>3200</v>
      </c>
      <c r="J756" s="248">
        <v>15675</v>
      </c>
      <c r="K756" s="578">
        <f>ROUND(I756*J756,0)</f>
        <v>50160000</v>
      </c>
      <c r="L756" s="579" t="s">
        <v>844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7">
        <v>2</v>
      </c>
      <c r="AB756" s="570" t="str">
        <f>IF(VLOOKUP(F756,NXT!$C$12:$C$795,1,0)=F756,"","x")</f>
        <v/>
      </c>
      <c r="AC756" s="204"/>
      <c r="AD756" s="204"/>
    </row>
    <row r="757" spans="1:30" s="570" customFormat="1" ht="15.75" hidden="1" customHeight="1">
      <c r="A757" s="818" t="str">
        <f>IF(B757&lt;&gt;"",IF(AND(B757&gt;=_TM1,B757&lt;=_TM2,OR(TH!L757="1111",TH!M757="1111")),TH!D757,""),"")</f>
        <v/>
      </c>
      <c r="B757" s="36">
        <f t="shared" si="157"/>
        <v>4</v>
      </c>
      <c r="C757" s="190">
        <f t="shared" si="158"/>
        <v>42480</v>
      </c>
      <c r="D757" s="37" t="s">
        <v>1619</v>
      </c>
      <c r="E757" s="190">
        <v>42480</v>
      </c>
      <c r="F757" s="188" t="s">
        <v>434</v>
      </c>
      <c r="G757" s="820" t="s">
        <v>467</v>
      </c>
      <c r="H757" s="192" t="s">
        <v>432</v>
      </c>
      <c r="I757" s="248"/>
      <c r="J757" s="248"/>
      <c r="K757" s="578">
        <v>16518050</v>
      </c>
      <c r="L757" s="39" t="s">
        <v>9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7">
        <v>2</v>
      </c>
      <c r="AB757" s="204"/>
      <c r="AC757" s="204"/>
      <c r="AD757" s="204"/>
    </row>
    <row r="758" spans="1:30" s="570" customFormat="1" ht="15.75" hidden="1" customHeight="1">
      <c r="A758" s="818" t="str">
        <f>IF(B758&lt;&gt;"",IF(AND(B758&gt;=_TM1,B758&lt;=_TM2,OR(TH!L758="1111",TH!M758="1111")),TH!D758,""),"")</f>
        <v/>
      </c>
      <c r="B758" s="36">
        <f t="shared" si="157"/>
        <v>4</v>
      </c>
      <c r="C758" s="190">
        <f t="shared" si="158"/>
        <v>42485</v>
      </c>
      <c r="D758" s="37" t="s">
        <v>1620</v>
      </c>
      <c r="E758" s="190">
        <v>42485</v>
      </c>
      <c r="F758" s="191" t="s">
        <v>482</v>
      </c>
      <c r="G758" s="820" t="s">
        <v>468</v>
      </c>
      <c r="H758" s="192" t="s">
        <v>432</v>
      </c>
      <c r="I758" s="248">
        <v>126</v>
      </c>
      <c r="J758" s="248">
        <v>7800</v>
      </c>
      <c r="K758" s="578">
        <f t="shared" ref="K758:K789" si="159">ROUND(I758*J758,0)</f>
        <v>982800</v>
      </c>
      <c r="L758" s="579" t="s">
        <v>844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7">
        <v>2</v>
      </c>
      <c r="AB758" s="570" t="str">
        <f>IF(VLOOKUP(F758,NXT!$C$12:$C$795,1,0)=F758,"","x")</f>
        <v/>
      </c>
      <c r="AC758" s="204"/>
      <c r="AD758" s="204"/>
    </row>
    <row r="759" spans="1:30" s="570" customFormat="1" ht="15.75" hidden="1" customHeight="1">
      <c r="A759" s="818" t="str">
        <f>IF(B759&lt;&gt;"",IF(AND(B759&gt;=_TM1,B759&lt;=_TM2,OR(TH!L759="1111",TH!M759="1111")),TH!D759,""),"")</f>
        <v/>
      </c>
      <c r="B759" s="36">
        <f t="shared" si="157"/>
        <v>4</v>
      </c>
      <c r="C759" s="190">
        <f t="shared" si="158"/>
        <v>42485</v>
      </c>
      <c r="D759" s="37" t="s">
        <v>1620</v>
      </c>
      <c r="E759" s="190">
        <v>42485</v>
      </c>
      <c r="F759" s="191" t="s">
        <v>483</v>
      </c>
      <c r="G759" s="820" t="s">
        <v>468</v>
      </c>
      <c r="H759" s="192" t="s">
        <v>432</v>
      </c>
      <c r="I759" s="248">
        <v>90</v>
      </c>
      <c r="J759" s="248">
        <v>16751</v>
      </c>
      <c r="K759" s="578">
        <f t="shared" si="159"/>
        <v>1507590</v>
      </c>
      <c r="L759" s="579" t="s">
        <v>844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7">
        <v>2</v>
      </c>
      <c r="AB759" s="570" t="str">
        <f>IF(VLOOKUP(F759,NXT!$C$12:$C$795,1,0)=F759,"","x")</f>
        <v/>
      </c>
    </row>
    <row r="760" spans="1:30" s="570" customFormat="1" ht="15.75" hidden="1" customHeight="1">
      <c r="A760" s="818" t="str">
        <f>IF(B760&lt;&gt;"",IF(AND(B760&gt;=_TM1,B760&lt;=_TM2,OR(TH!L760="1111",TH!M760="1111")),TH!D760,""),"")</f>
        <v/>
      </c>
      <c r="B760" s="36">
        <f t="shared" si="157"/>
        <v>4</v>
      </c>
      <c r="C760" s="190">
        <f t="shared" si="158"/>
        <v>42485</v>
      </c>
      <c r="D760" s="37" t="s">
        <v>1620</v>
      </c>
      <c r="E760" s="190">
        <v>42485</v>
      </c>
      <c r="F760" s="191" t="s">
        <v>484</v>
      </c>
      <c r="G760" s="820" t="s">
        <v>468</v>
      </c>
      <c r="H760" s="192" t="s">
        <v>432</v>
      </c>
      <c r="I760" s="248">
        <v>72</v>
      </c>
      <c r="J760" s="248">
        <v>33403</v>
      </c>
      <c r="K760" s="578">
        <f t="shared" si="159"/>
        <v>2405016</v>
      </c>
      <c r="L760" s="579" t="s">
        <v>844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7">
        <v>2</v>
      </c>
      <c r="AB760" s="570" t="str">
        <f>IF(VLOOKUP(F760,NXT!$C$12:$C$795,1,0)=F760,"","x")</f>
        <v/>
      </c>
    </row>
    <row r="761" spans="1:30" s="570" customFormat="1" ht="15.75" hidden="1" customHeight="1">
      <c r="A761" s="818" t="str">
        <f>IF(B761&lt;&gt;"",IF(AND(B761&gt;=_TM1,B761&lt;=_TM2,OR(TH!L761="1111",TH!M761="1111")),TH!D761,""),"")</f>
        <v/>
      </c>
      <c r="B761" s="36">
        <f t="shared" si="157"/>
        <v>4</v>
      </c>
      <c r="C761" s="190">
        <f t="shared" si="158"/>
        <v>42485</v>
      </c>
      <c r="D761" s="37" t="s">
        <v>1620</v>
      </c>
      <c r="E761" s="190">
        <v>42485</v>
      </c>
      <c r="F761" s="191" t="s">
        <v>485</v>
      </c>
      <c r="G761" s="820" t="s">
        <v>468</v>
      </c>
      <c r="H761" s="192" t="s">
        <v>432</v>
      </c>
      <c r="I761" s="248">
        <v>72</v>
      </c>
      <c r="J761" s="248">
        <v>21476</v>
      </c>
      <c r="K761" s="578">
        <f t="shared" si="159"/>
        <v>1546272</v>
      </c>
      <c r="L761" s="579" t="s">
        <v>844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7">
        <v>2</v>
      </c>
      <c r="AB761" s="570" t="str">
        <f>IF(VLOOKUP(F761,NXT!$C$12:$C$795,1,0)=F761,"","x")</f>
        <v/>
      </c>
    </row>
    <row r="762" spans="1:30" s="570" customFormat="1" ht="15.75" hidden="1" customHeight="1">
      <c r="A762" s="818" t="str">
        <f>IF(B762&lt;&gt;"",IF(AND(B762&gt;=_TM1,B762&lt;=_TM2,OR(TH!L762="1111",TH!M762="1111")),TH!D762,""),"")</f>
        <v/>
      </c>
      <c r="B762" s="36">
        <f t="shared" si="157"/>
        <v>4</v>
      </c>
      <c r="C762" s="190">
        <f t="shared" si="158"/>
        <v>42485</v>
      </c>
      <c r="D762" s="37" t="s">
        <v>1620</v>
      </c>
      <c r="E762" s="190">
        <v>42485</v>
      </c>
      <c r="F762" s="191" t="s">
        <v>486</v>
      </c>
      <c r="G762" s="820" t="s">
        <v>468</v>
      </c>
      <c r="H762" s="192" t="s">
        <v>432</v>
      </c>
      <c r="I762" s="248">
        <v>27</v>
      </c>
      <c r="J762" s="248">
        <v>32995</v>
      </c>
      <c r="K762" s="578">
        <f t="shared" si="159"/>
        <v>890865</v>
      </c>
      <c r="L762" s="579" t="s">
        <v>844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7">
        <v>2</v>
      </c>
      <c r="AB762" s="570" t="str">
        <f>IF(VLOOKUP(F762,NXT!$C$12:$C$795,1,0)=F762,"","x")</f>
        <v/>
      </c>
      <c r="AC762" s="204"/>
      <c r="AD762" s="204"/>
    </row>
    <row r="763" spans="1:30" s="570" customFormat="1" ht="15.75" hidden="1" customHeight="1">
      <c r="A763" s="818" t="str">
        <f>IF(B763&lt;&gt;"",IF(AND(B763&gt;=_TM1,B763&lt;=_TM2,OR(TH!L763="1111",TH!M763="1111")),TH!D763,""),"")</f>
        <v/>
      </c>
      <c r="B763" s="36">
        <f t="shared" si="157"/>
        <v>4</v>
      </c>
      <c r="C763" s="190">
        <f t="shared" si="158"/>
        <v>42485</v>
      </c>
      <c r="D763" s="37" t="s">
        <v>1620</v>
      </c>
      <c r="E763" s="190">
        <v>42485</v>
      </c>
      <c r="F763" s="191" t="s">
        <v>487</v>
      </c>
      <c r="G763" s="820" t="s">
        <v>468</v>
      </c>
      <c r="H763" s="192" t="s">
        <v>432</v>
      </c>
      <c r="I763" s="248">
        <v>36</v>
      </c>
      <c r="J763" s="248">
        <v>21319</v>
      </c>
      <c r="K763" s="578">
        <f t="shared" si="159"/>
        <v>767484</v>
      </c>
      <c r="L763" s="579" t="s">
        <v>844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7">
        <v>2</v>
      </c>
      <c r="AB763" s="570" t="str">
        <f>IF(VLOOKUP(F763,NXT!$C$12:$C$795,1,0)=F763,"","x")</f>
        <v/>
      </c>
    </row>
    <row r="764" spans="1:30" s="570" customFormat="1" ht="15.75" hidden="1" customHeight="1">
      <c r="A764" s="818" t="str">
        <f>IF(B764&lt;&gt;"",IF(AND(B764&gt;=_TM1,B764&lt;=_TM2,OR(TH!L764="1111",TH!M764="1111")),TH!D764,""),"")</f>
        <v/>
      </c>
      <c r="B764" s="36">
        <f t="shared" si="157"/>
        <v>4</v>
      </c>
      <c r="C764" s="190">
        <f t="shared" si="158"/>
        <v>42485</v>
      </c>
      <c r="D764" s="37" t="s">
        <v>1620</v>
      </c>
      <c r="E764" s="190">
        <v>42485</v>
      </c>
      <c r="F764" s="191" t="s">
        <v>488</v>
      </c>
      <c r="G764" s="820" t="s">
        <v>468</v>
      </c>
      <c r="H764" s="192" t="s">
        <v>432</v>
      </c>
      <c r="I764" s="248">
        <v>30</v>
      </c>
      <c r="J764" s="248">
        <v>31357</v>
      </c>
      <c r="K764" s="578">
        <f t="shared" si="159"/>
        <v>940710</v>
      </c>
      <c r="L764" s="579" t="s">
        <v>844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7">
        <v>2</v>
      </c>
      <c r="AB764" s="570" t="str">
        <f>IF(VLOOKUP(F764,NXT!$C$12:$C$795,1,0)=F764,"","x")</f>
        <v/>
      </c>
    </row>
    <row r="765" spans="1:30" s="570" customFormat="1" ht="15.75" hidden="1" customHeight="1">
      <c r="A765" s="818" t="str">
        <f>IF(B765&lt;&gt;"",IF(AND(B765&gt;=_TM1,B765&lt;=_TM2,OR(TH!L765="1111",TH!M765="1111")),TH!D765,""),"")</f>
        <v/>
      </c>
      <c r="B765" s="36">
        <f t="shared" si="157"/>
        <v>4</v>
      </c>
      <c r="C765" s="190">
        <f t="shared" si="158"/>
        <v>42485</v>
      </c>
      <c r="D765" s="37" t="s">
        <v>1620</v>
      </c>
      <c r="E765" s="190">
        <v>42485</v>
      </c>
      <c r="F765" s="191" t="s">
        <v>489</v>
      </c>
      <c r="G765" s="820" t="s">
        <v>468</v>
      </c>
      <c r="H765" s="192" t="s">
        <v>432</v>
      </c>
      <c r="I765" s="248">
        <v>24</v>
      </c>
      <c r="J765" s="248">
        <v>93789</v>
      </c>
      <c r="K765" s="578">
        <f t="shared" si="159"/>
        <v>2250936</v>
      </c>
      <c r="L765" s="579" t="s">
        <v>844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7">
        <v>2</v>
      </c>
      <c r="AB765" s="570" t="str">
        <f>IF(VLOOKUP(F765,NXT!$C$12:$C$795,1,0)=F765,"","x")</f>
        <v/>
      </c>
    </row>
    <row r="766" spans="1:30" s="570" customFormat="1" ht="15.75" hidden="1" customHeight="1">
      <c r="A766" s="818" t="str">
        <f>IF(B766&lt;&gt;"",IF(AND(B766&gt;=_TM1,B766&lt;=_TM2,OR(TH!L766="1111",TH!M766="1111")),TH!D766,""),"")</f>
        <v/>
      </c>
      <c r="B766" s="36">
        <f t="shared" si="157"/>
        <v>4</v>
      </c>
      <c r="C766" s="190">
        <f t="shared" si="158"/>
        <v>42485</v>
      </c>
      <c r="D766" s="37" t="s">
        <v>1620</v>
      </c>
      <c r="E766" s="190">
        <v>42485</v>
      </c>
      <c r="F766" s="191" t="s">
        <v>490</v>
      </c>
      <c r="G766" s="820" t="s">
        <v>468</v>
      </c>
      <c r="H766" s="192" t="s">
        <v>432</v>
      </c>
      <c r="I766" s="248">
        <v>48</v>
      </c>
      <c r="J766" s="248">
        <v>24323</v>
      </c>
      <c r="K766" s="578">
        <f t="shared" si="159"/>
        <v>1167504</v>
      </c>
      <c r="L766" s="579" t="s">
        <v>844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7">
        <v>2</v>
      </c>
      <c r="AB766" s="570" t="str">
        <f>IF(VLOOKUP(F766,NXT!$C$12:$C$795,1,0)=F766,"","x")</f>
        <v/>
      </c>
    </row>
    <row r="767" spans="1:30" s="570" customFormat="1" ht="15.75" hidden="1" customHeight="1">
      <c r="A767" s="818" t="str">
        <f>IF(B767&lt;&gt;"",IF(AND(B767&gt;=_TM1,B767&lt;=_TM2,OR(TH!L767="1111",TH!M767="1111")),TH!D767,""),"")</f>
        <v/>
      </c>
      <c r="B767" s="36">
        <f t="shared" si="157"/>
        <v>4</v>
      </c>
      <c r="C767" s="190">
        <f t="shared" si="158"/>
        <v>42485</v>
      </c>
      <c r="D767" s="37" t="s">
        <v>1620</v>
      </c>
      <c r="E767" s="190">
        <v>42485</v>
      </c>
      <c r="F767" s="191" t="s">
        <v>469</v>
      </c>
      <c r="G767" s="820" t="s">
        <v>468</v>
      </c>
      <c r="H767" s="192" t="s">
        <v>432</v>
      </c>
      <c r="I767" s="248">
        <v>9</v>
      </c>
      <c r="J767" s="248">
        <v>54953</v>
      </c>
      <c r="K767" s="578">
        <f t="shared" si="159"/>
        <v>494577</v>
      </c>
      <c r="L767" s="579" t="s">
        <v>844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7">
        <v>2</v>
      </c>
      <c r="AB767" s="570" t="str">
        <f>IF(VLOOKUP(F767,NXT!$C$12:$C$795,1,0)=F767,"","x")</f>
        <v/>
      </c>
    </row>
    <row r="768" spans="1:30" s="570" customFormat="1" ht="15.75" hidden="1" customHeight="1">
      <c r="A768" s="818" t="str">
        <f>IF(B768&lt;&gt;"",IF(AND(B768&gt;=_TM1,B768&lt;=_TM2,OR(TH!L768="1111",TH!M768="1111")),TH!D768,""),"")</f>
        <v/>
      </c>
      <c r="B768" s="36">
        <f t="shared" si="157"/>
        <v>4</v>
      </c>
      <c r="C768" s="190">
        <f t="shared" si="158"/>
        <v>42485</v>
      </c>
      <c r="D768" s="37" t="s">
        <v>1620</v>
      </c>
      <c r="E768" s="190">
        <v>42485</v>
      </c>
      <c r="F768" s="191" t="s">
        <v>470</v>
      </c>
      <c r="G768" s="820" t="s">
        <v>468</v>
      </c>
      <c r="H768" s="192" t="s">
        <v>432</v>
      </c>
      <c r="I768" s="248">
        <v>18</v>
      </c>
      <c r="J768" s="248">
        <v>50167</v>
      </c>
      <c r="K768" s="578">
        <f t="shared" si="159"/>
        <v>903006</v>
      </c>
      <c r="L768" s="579" t="s">
        <v>844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7">
        <v>2</v>
      </c>
      <c r="AB768" s="570" t="str">
        <f>IF(VLOOKUP(F768,NXT!$C$12:$C$795,1,0)=F768,"","x")</f>
        <v/>
      </c>
    </row>
    <row r="769" spans="1:30" s="570" customFormat="1" ht="15.75" hidden="1" customHeight="1">
      <c r="A769" s="818" t="str">
        <f>IF(B769&lt;&gt;"",IF(AND(B769&gt;=_TM1,B769&lt;=_TM2,OR(TH!L769="1111",TH!M769="1111")),TH!D769,""),"")</f>
        <v/>
      </c>
      <c r="B769" s="36">
        <f t="shared" si="157"/>
        <v>4</v>
      </c>
      <c r="C769" s="190">
        <f t="shared" si="158"/>
        <v>42485</v>
      </c>
      <c r="D769" s="37" t="s">
        <v>1620</v>
      </c>
      <c r="E769" s="190">
        <v>42485</v>
      </c>
      <c r="F769" s="191" t="s">
        <v>471</v>
      </c>
      <c r="G769" s="820" t="s">
        <v>468</v>
      </c>
      <c r="H769" s="192" t="s">
        <v>432</v>
      </c>
      <c r="I769" s="248">
        <v>9</v>
      </c>
      <c r="J769" s="248">
        <v>22563</v>
      </c>
      <c r="K769" s="578">
        <f t="shared" si="159"/>
        <v>203067</v>
      </c>
      <c r="L769" s="579" t="s">
        <v>844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7">
        <v>2</v>
      </c>
      <c r="AB769" s="570" t="str">
        <f>IF(VLOOKUP(F769,NXT!$C$12:$C$795,1,0)=F769,"","x")</f>
        <v/>
      </c>
      <c r="AC769" s="204"/>
      <c r="AD769" s="204"/>
    </row>
    <row r="770" spans="1:30" ht="15.75" hidden="1" customHeight="1">
      <c r="A770" s="818" t="str">
        <f>IF(B770&lt;&gt;"",IF(AND(B770&gt;=_TM1,B770&lt;=_TM2,OR(TH!L770="1111",TH!M770="1111")),TH!D770,""),"")</f>
        <v/>
      </c>
      <c r="B770" s="36">
        <f t="shared" si="157"/>
        <v>4</v>
      </c>
      <c r="C770" s="190">
        <f t="shared" si="158"/>
        <v>42485</v>
      </c>
      <c r="D770" s="37" t="s">
        <v>1620</v>
      </c>
      <c r="E770" s="190">
        <v>42485</v>
      </c>
      <c r="F770" s="191" t="s">
        <v>454</v>
      </c>
      <c r="G770" s="820" t="s">
        <v>468</v>
      </c>
      <c r="H770" s="192" t="s">
        <v>432</v>
      </c>
      <c r="I770" s="248">
        <v>114</v>
      </c>
      <c r="J770" s="248">
        <v>19075</v>
      </c>
      <c r="K770" s="578">
        <f t="shared" si="159"/>
        <v>2174550</v>
      </c>
      <c r="L770" s="579" t="s">
        <v>844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7">
        <v>2</v>
      </c>
      <c r="AB770" s="570" t="str">
        <f>IF(VLOOKUP(F770,NXT!$C$12:$C$795,1,0)=F770,"","x")</f>
        <v/>
      </c>
    </row>
    <row r="771" spans="1:30" ht="15.75" hidden="1" customHeight="1">
      <c r="A771" s="818" t="str">
        <f>IF(B771&lt;&gt;"",IF(AND(B771&gt;=_TM1,B771&lt;=_TM2,OR(TH!L771="1111",TH!M771="1111")),TH!D771,""),"")</f>
        <v/>
      </c>
      <c r="B771" s="36">
        <f t="shared" si="157"/>
        <v>4</v>
      </c>
      <c r="C771" s="190">
        <f t="shared" si="158"/>
        <v>42485</v>
      </c>
      <c r="D771" s="37" t="s">
        <v>1620</v>
      </c>
      <c r="E771" s="190">
        <v>42485</v>
      </c>
      <c r="F771" s="191" t="s">
        <v>472</v>
      </c>
      <c r="G771" s="820" t="s">
        <v>468</v>
      </c>
      <c r="H771" s="192" t="s">
        <v>432</v>
      </c>
      <c r="I771" s="248">
        <v>26</v>
      </c>
      <c r="J771" s="248">
        <v>26363</v>
      </c>
      <c r="K771" s="578">
        <f t="shared" si="159"/>
        <v>685438</v>
      </c>
      <c r="L771" s="579" t="s">
        <v>844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7">
        <v>2</v>
      </c>
      <c r="AB771" s="570" t="str">
        <f>IF(VLOOKUP(F771,NXT!$C$12:$C$795,1,0)=F771,"","x")</f>
        <v/>
      </c>
    </row>
    <row r="772" spans="1:30" ht="15.75" hidden="1" customHeight="1">
      <c r="A772" s="818" t="str">
        <f>IF(B772&lt;&gt;"",IF(AND(B772&gt;=_TM1,B772&lt;=_TM2,OR(TH!L772="1111",TH!M772="1111")),TH!D772,""),"")</f>
        <v/>
      </c>
      <c r="B772" s="36">
        <f t="shared" si="157"/>
        <v>4</v>
      </c>
      <c r="C772" s="190">
        <f t="shared" si="158"/>
        <v>42485</v>
      </c>
      <c r="D772" s="37" t="s">
        <v>1620</v>
      </c>
      <c r="E772" s="190">
        <v>42485</v>
      </c>
      <c r="F772" s="191" t="s">
        <v>473</v>
      </c>
      <c r="G772" s="820" t="s">
        <v>468</v>
      </c>
      <c r="H772" s="192" t="s">
        <v>432</v>
      </c>
      <c r="I772" s="248">
        <v>45</v>
      </c>
      <c r="J772" s="248">
        <v>11449</v>
      </c>
      <c r="K772" s="578">
        <f t="shared" si="159"/>
        <v>515205</v>
      </c>
      <c r="L772" s="579" t="s">
        <v>844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7">
        <v>2</v>
      </c>
      <c r="AB772" s="570" t="str">
        <f>IF(VLOOKUP(F772,NXT!$C$12:$C$795,1,0)=F772,"","x")</f>
        <v/>
      </c>
    </row>
    <row r="773" spans="1:30" ht="15.75" hidden="1" customHeight="1">
      <c r="A773" s="818" t="str">
        <f>IF(B773&lt;&gt;"",IF(AND(B773&gt;=_TM1,B773&lt;=_TM2,OR(TH!L773="1111",TH!M773="1111")),TH!D773,""),"")</f>
        <v/>
      </c>
      <c r="B773" s="36">
        <f t="shared" si="157"/>
        <v>4</v>
      </c>
      <c r="C773" s="190">
        <f t="shared" si="158"/>
        <v>42485</v>
      </c>
      <c r="D773" s="37" t="s">
        <v>1620</v>
      </c>
      <c r="E773" s="190">
        <v>42485</v>
      </c>
      <c r="F773" s="191" t="s">
        <v>474</v>
      </c>
      <c r="G773" s="820" t="s">
        <v>468</v>
      </c>
      <c r="H773" s="192" t="s">
        <v>432</v>
      </c>
      <c r="I773" s="248">
        <v>42</v>
      </c>
      <c r="J773" s="248">
        <v>41371</v>
      </c>
      <c r="K773" s="578">
        <f t="shared" si="159"/>
        <v>1737582</v>
      </c>
      <c r="L773" s="579" t="s">
        <v>844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7">
        <v>2</v>
      </c>
      <c r="AB773" s="570" t="str">
        <f>IF(VLOOKUP(F773,NXT!$C$12:$C$795,1,0)=F773,"","x")</f>
        <v/>
      </c>
    </row>
    <row r="774" spans="1:30" ht="15.75" hidden="1" customHeight="1">
      <c r="A774" s="818" t="str">
        <f>IF(B774&lt;&gt;"",IF(AND(B774&gt;=_TM1,B774&lt;=_TM2,OR(TH!L774="1111",TH!M774="1111")),TH!D774,""),"")</f>
        <v/>
      </c>
      <c r="B774" s="36">
        <f t="shared" si="157"/>
        <v>4</v>
      </c>
      <c r="C774" s="190">
        <f t="shared" si="158"/>
        <v>42485</v>
      </c>
      <c r="D774" s="37" t="s">
        <v>1620</v>
      </c>
      <c r="E774" s="190">
        <v>42485</v>
      </c>
      <c r="F774" s="191" t="s">
        <v>475</v>
      </c>
      <c r="G774" s="820" t="s">
        <v>468</v>
      </c>
      <c r="H774" s="192" t="s">
        <v>432</v>
      </c>
      <c r="I774" s="248">
        <v>42</v>
      </c>
      <c r="J774" s="248">
        <v>52589</v>
      </c>
      <c r="K774" s="578">
        <f t="shared" si="159"/>
        <v>2208738</v>
      </c>
      <c r="L774" s="579" t="s">
        <v>844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7">
        <v>2</v>
      </c>
      <c r="AB774" s="570" t="str">
        <f>IF(VLOOKUP(F774,NXT!$C$12:$C$795,1,0)=F774,"","x")</f>
        <v/>
      </c>
    </row>
    <row r="775" spans="1:30" s="570" customFormat="1" ht="15.75" hidden="1" customHeight="1">
      <c r="A775" s="818" t="str">
        <f>IF(B775&lt;&gt;"",IF(AND(B775&gt;=_TM1,B775&lt;=_TM2,OR(TH!L775="1111",TH!M775="1111")),TH!D775,""),"")</f>
        <v/>
      </c>
      <c r="B775" s="36">
        <f t="shared" si="157"/>
        <v>4</v>
      </c>
      <c r="C775" s="190">
        <f t="shared" si="158"/>
        <v>42485</v>
      </c>
      <c r="D775" s="37" t="s">
        <v>1620</v>
      </c>
      <c r="E775" s="190">
        <v>42485</v>
      </c>
      <c r="F775" s="191" t="s">
        <v>476</v>
      </c>
      <c r="G775" s="820" t="s">
        <v>468</v>
      </c>
      <c r="H775" s="192" t="s">
        <v>432</v>
      </c>
      <c r="I775" s="248">
        <v>42</v>
      </c>
      <c r="J775" s="248">
        <v>35553</v>
      </c>
      <c r="K775" s="578">
        <f t="shared" si="159"/>
        <v>1493226</v>
      </c>
      <c r="L775" s="579" t="s">
        <v>844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7">
        <v>2</v>
      </c>
      <c r="AB775" s="570" t="str">
        <f>IF(VLOOKUP(F775,NXT!$C$12:$C$795,1,0)=F775,"","x")</f>
        <v/>
      </c>
      <c r="AC775" s="204"/>
      <c r="AD775" s="204"/>
    </row>
    <row r="776" spans="1:30" s="570" customFormat="1" ht="15.75" hidden="1" customHeight="1">
      <c r="A776" s="818" t="str">
        <f>IF(B776&lt;&gt;"",IF(AND(B776&gt;=_TM1,B776&lt;=_TM2,OR(TH!L776="1111",TH!M776="1111")),TH!D776,""),"")</f>
        <v/>
      </c>
      <c r="B776" s="36">
        <f t="shared" si="157"/>
        <v>4</v>
      </c>
      <c r="C776" s="190">
        <f t="shared" si="158"/>
        <v>42485</v>
      </c>
      <c r="D776" s="37" t="s">
        <v>1620</v>
      </c>
      <c r="E776" s="190">
        <v>42485</v>
      </c>
      <c r="F776" s="191" t="s">
        <v>477</v>
      </c>
      <c r="G776" s="820" t="s">
        <v>468</v>
      </c>
      <c r="H776" s="192" t="s">
        <v>432</v>
      </c>
      <c r="I776" s="248">
        <v>4</v>
      </c>
      <c r="J776" s="248">
        <v>153503</v>
      </c>
      <c r="K776" s="578">
        <f t="shared" si="159"/>
        <v>614012</v>
      </c>
      <c r="L776" s="579" t="s">
        <v>844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7">
        <v>2</v>
      </c>
      <c r="AB776" s="570" t="str">
        <f>IF(VLOOKUP(F776,NXT!$C$12:$C$795,1,0)=F776,"","x")</f>
        <v/>
      </c>
      <c r="AC776" s="204"/>
      <c r="AD776" s="204"/>
    </row>
    <row r="777" spans="1:30" s="570" customFormat="1" ht="15.75" hidden="1" customHeight="1">
      <c r="A777" s="818" t="str">
        <f>IF(B777&lt;&gt;"",IF(AND(B777&gt;=_TM1,B777&lt;=_TM2,OR(TH!L777="1111",TH!M777="1111")),TH!D777,""),"")</f>
        <v/>
      </c>
      <c r="B777" s="36">
        <f t="shared" si="157"/>
        <v>4</v>
      </c>
      <c r="C777" s="190">
        <f t="shared" si="158"/>
        <v>42485</v>
      </c>
      <c r="D777" s="37" t="s">
        <v>1620</v>
      </c>
      <c r="E777" s="190">
        <v>42485</v>
      </c>
      <c r="F777" s="191" t="s">
        <v>478</v>
      </c>
      <c r="G777" s="820" t="s">
        <v>468</v>
      </c>
      <c r="H777" s="192" t="s">
        <v>432</v>
      </c>
      <c r="I777" s="248">
        <v>6</v>
      </c>
      <c r="J777" s="248">
        <v>98645</v>
      </c>
      <c r="K777" s="578">
        <f t="shared" si="159"/>
        <v>591870</v>
      </c>
      <c r="L777" s="579" t="s">
        <v>844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7">
        <v>2</v>
      </c>
      <c r="AB777" s="570" t="str">
        <f>IF(VLOOKUP(F777,NXT!$C$12:$C$795,1,0)=F777,"","x")</f>
        <v/>
      </c>
      <c r="AC777" s="204"/>
      <c r="AD777" s="204"/>
    </row>
    <row r="778" spans="1:30" s="570" customFormat="1" ht="15.75" hidden="1" customHeight="1">
      <c r="A778" s="818" t="str">
        <f>IF(B778&lt;&gt;"",IF(AND(B778&gt;=_TM1,B778&lt;=_TM2,OR(TH!L778="1111",TH!M778="1111")),TH!D778,""),"")</f>
        <v/>
      </c>
      <c r="B778" s="36">
        <f t="shared" si="157"/>
        <v>4</v>
      </c>
      <c r="C778" s="190">
        <f t="shared" si="158"/>
        <v>42485</v>
      </c>
      <c r="D778" s="37" t="s">
        <v>1620</v>
      </c>
      <c r="E778" s="190">
        <v>42485</v>
      </c>
      <c r="F778" s="191" t="s">
        <v>479</v>
      </c>
      <c r="G778" s="820" t="s">
        <v>468</v>
      </c>
      <c r="H778" s="192" t="s">
        <v>432</v>
      </c>
      <c r="I778" s="248">
        <v>12</v>
      </c>
      <c r="J778" s="248">
        <v>38124</v>
      </c>
      <c r="K778" s="578">
        <f t="shared" si="159"/>
        <v>457488</v>
      </c>
      <c r="L778" s="579" t="s">
        <v>844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7">
        <v>2</v>
      </c>
      <c r="AB778" s="570" t="str">
        <f>IF(VLOOKUP(F778,NXT!$C$12:$C$795,1,0)=F778,"","x")</f>
        <v/>
      </c>
      <c r="AC778" s="204"/>
      <c r="AD778" s="204"/>
    </row>
    <row r="779" spans="1:30" s="570" customFormat="1" ht="15.75" hidden="1" customHeight="1">
      <c r="A779" s="818" t="str">
        <f>IF(B779&lt;&gt;"",IF(AND(B779&gt;=_TM1,B779&lt;=_TM2,OR(TH!L779="1111",TH!M779="1111")),TH!D779,""),"")</f>
        <v/>
      </c>
      <c r="B779" s="36">
        <f t="shared" si="157"/>
        <v>4</v>
      </c>
      <c r="C779" s="190">
        <f t="shared" si="158"/>
        <v>42485</v>
      </c>
      <c r="D779" s="37" t="s">
        <v>1620</v>
      </c>
      <c r="E779" s="190">
        <v>42485</v>
      </c>
      <c r="F779" s="191" t="s">
        <v>480</v>
      </c>
      <c r="G779" s="820" t="s">
        <v>468</v>
      </c>
      <c r="H779" s="192" t="s">
        <v>432</v>
      </c>
      <c r="I779" s="248">
        <v>16</v>
      </c>
      <c r="J779" s="248">
        <v>52285</v>
      </c>
      <c r="K779" s="578">
        <f t="shared" si="159"/>
        <v>836560</v>
      </c>
      <c r="L779" s="579" t="s">
        <v>844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7">
        <v>2</v>
      </c>
      <c r="AB779" s="570" t="str">
        <f>IF(VLOOKUP(F779,NXT!$C$12:$C$795,1,0)=F779,"","x")</f>
        <v/>
      </c>
    </row>
    <row r="780" spans="1:30" s="570" customFormat="1" ht="15.75" hidden="1" customHeight="1">
      <c r="A780" s="818" t="str">
        <f>IF(B780&lt;&gt;"",IF(AND(B780&gt;=_TM1,B780&lt;=_TM2,OR(TH!L780="1111",TH!M780="1111")),TH!D780,""),"")</f>
        <v/>
      </c>
      <c r="B780" s="36">
        <f t="shared" si="157"/>
        <v>4</v>
      </c>
      <c r="C780" s="190">
        <f t="shared" si="158"/>
        <v>42485</v>
      </c>
      <c r="D780" s="37" t="s">
        <v>1620</v>
      </c>
      <c r="E780" s="190">
        <v>42485</v>
      </c>
      <c r="F780" s="191" t="s">
        <v>481</v>
      </c>
      <c r="G780" s="820" t="s">
        <v>468</v>
      </c>
      <c r="H780" s="192" t="s">
        <v>432</v>
      </c>
      <c r="I780" s="248">
        <v>16</v>
      </c>
      <c r="J780" s="248">
        <v>67288</v>
      </c>
      <c r="K780" s="578">
        <f t="shared" si="159"/>
        <v>1076608</v>
      </c>
      <c r="L780" s="579" t="s">
        <v>844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7">
        <v>2</v>
      </c>
      <c r="AB780" s="570" t="str">
        <f>IF(VLOOKUP(F780,NXT!$C$12:$C$795,1,0)=F780,"","x")</f>
        <v/>
      </c>
    </row>
    <row r="781" spans="1:30" s="570" customFormat="1" ht="15.75" hidden="1" customHeight="1">
      <c r="A781" s="818" t="str">
        <f>IF(B781&lt;&gt;"",IF(AND(B781&gt;=_TM1,B781&lt;=_TM2,OR(TH!L781="1111",TH!M781="1111")),TH!D781,""),"")</f>
        <v/>
      </c>
      <c r="B781" s="36">
        <f t="shared" si="157"/>
        <v>4</v>
      </c>
      <c r="C781" s="190">
        <f t="shared" si="158"/>
        <v>42485</v>
      </c>
      <c r="D781" s="37" t="s">
        <v>1620</v>
      </c>
      <c r="E781" s="190">
        <v>42485</v>
      </c>
      <c r="F781" s="191" t="s">
        <v>480</v>
      </c>
      <c r="G781" s="820" t="s">
        <v>468</v>
      </c>
      <c r="H781" s="192" t="s">
        <v>432</v>
      </c>
      <c r="I781" s="248">
        <v>12</v>
      </c>
      <c r="J781" s="248">
        <v>52285</v>
      </c>
      <c r="K781" s="578">
        <f t="shared" si="159"/>
        <v>627420</v>
      </c>
      <c r="L781" s="579" t="s">
        <v>844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7">
        <v>2</v>
      </c>
      <c r="AB781" s="570" t="str">
        <f>IF(VLOOKUP(F781,NXT!$C$12:$C$795,1,0)=F781,"","x")</f>
        <v/>
      </c>
      <c r="AC781" s="204"/>
      <c r="AD781" s="204"/>
    </row>
    <row r="782" spans="1:30" s="570" customFormat="1" ht="15.75" hidden="1" customHeight="1">
      <c r="A782" s="818" t="str">
        <f>IF(B782&lt;&gt;"",IF(AND(B782&gt;=_TM1,B782&lt;=_TM2,OR(TH!L782="1111",TH!M782="1111")),TH!D782,""),"")</f>
        <v/>
      </c>
      <c r="B782" s="36">
        <f t="shared" si="157"/>
        <v>4</v>
      </c>
      <c r="C782" s="190">
        <f t="shared" si="158"/>
        <v>42485</v>
      </c>
      <c r="D782" s="37" t="s">
        <v>1620</v>
      </c>
      <c r="E782" s="190">
        <v>42485</v>
      </c>
      <c r="F782" s="191" t="s">
        <v>491</v>
      </c>
      <c r="G782" s="820" t="s">
        <v>468</v>
      </c>
      <c r="H782" s="192" t="s">
        <v>432</v>
      </c>
      <c r="I782" s="248">
        <v>5</v>
      </c>
      <c r="J782" s="248">
        <v>100939</v>
      </c>
      <c r="K782" s="578">
        <f t="shared" si="159"/>
        <v>504695</v>
      </c>
      <c r="L782" s="579" t="s">
        <v>844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7">
        <v>2</v>
      </c>
      <c r="AB782" s="570" t="str">
        <f>IF(VLOOKUP(F782,NXT!$C$12:$C$795,1,0)=F782,"","x")</f>
        <v/>
      </c>
      <c r="AC782" s="204"/>
      <c r="AD782" s="204"/>
    </row>
    <row r="783" spans="1:30" s="570" customFormat="1" ht="15.75" hidden="1" customHeight="1">
      <c r="A783" s="818" t="str">
        <f>IF(B783&lt;&gt;"",IF(AND(B783&gt;=_TM1,B783&lt;=_TM2,OR(TH!L783="1111",TH!M783="1111")),TH!D783,""),"")</f>
        <v/>
      </c>
      <c r="B783" s="36">
        <f t="shared" si="157"/>
        <v>4</v>
      </c>
      <c r="C783" s="190">
        <f t="shared" si="158"/>
        <v>42485</v>
      </c>
      <c r="D783" s="37" t="s">
        <v>1620</v>
      </c>
      <c r="E783" s="190">
        <v>42485</v>
      </c>
      <c r="F783" s="191" t="s">
        <v>492</v>
      </c>
      <c r="G783" s="820" t="s">
        <v>468</v>
      </c>
      <c r="H783" s="192" t="s">
        <v>432</v>
      </c>
      <c r="I783" s="248">
        <v>10</v>
      </c>
      <c r="J783" s="248">
        <v>39302</v>
      </c>
      <c r="K783" s="578">
        <f t="shared" si="159"/>
        <v>393020</v>
      </c>
      <c r="L783" s="579" t="s">
        <v>844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7">
        <v>2</v>
      </c>
      <c r="AB783" s="570" t="str">
        <f>IF(VLOOKUP(F783,NXT!$C$12:$C$795,1,0)=F783,"","x")</f>
        <v/>
      </c>
      <c r="AC783" s="204"/>
      <c r="AD783" s="204"/>
    </row>
    <row r="784" spans="1:30" s="570" customFormat="1" ht="15.75" hidden="1" customHeight="1">
      <c r="A784" s="818" t="str">
        <f>IF(B784&lt;&gt;"",IF(AND(B784&gt;=_TM1,B784&lt;=_TM2,OR(TH!L784="1111",TH!M784="1111")),TH!D784,""),"")</f>
        <v/>
      </c>
      <c r="B784" s="36">
        <f t="shared" si="157"/>
        <v>4</v>
      </c>
      <c r="C784" s="190">
        <f t="shared" si="158"/>
        <v>42485</v>
      </c>
      <c r="D784" s="37" t="s">
        <v>1620</v>
      </c>
      <c r="E784" s="190">
        <v>42485</v>
      </c>
      <c r="F784" s="191" t="s">
        <v>493</v>
      </c>
      <c r="G784" s="820" t="s">
        <v>468</v>
      </c>
      <c r="H784" s="192" t="s">
        <v>432</v>
      </c>
      <c r="I784" s="248">
        <v>7</v>
      </c>
      <c r="J784" s="248">
        <v>162529</v>
      </c>
      <c r="K784" s="578">
        <f t="shared" si="159"/>
        <v>1137703</v>
      </c>
      <c r="L784" s="579" t="s">
        <v>844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7">
        <v>2</v>
      </c>
      <c r="AB784" s="570" t="str">
        <f>IF(VLOOKUP(F784,NXT!$C$12:$C$795,1,0)=F784,"","x")</f>
        <v/>
      </c>
      <c r="AC784" s="204"/>
      <c r="AD784" s="204"/>
    </row>
    <row r="785" spans="1:30" s="570" customFormat="1" ht="15.75" hidden="1" customHeight="1">
      <c r="A785" s="818" t="str">
        <f>IF(B785&lt;&gt;"",IF(AND(B785&gt;=_TM1,B785&lt;=_TM2,OR(TH!L785="1111",TH!M785="1111")),TH!D785,""),"")</f>
        <v/>
      </c>
      <c r="B785" s="36">
        <f t="shared" si="157"/>
        <v>4</v>
      </c>
      <c r="C785" s="190">
        <f t="shared" si="158"/>
        <v>42485</v>
      </c>
      <c r="D785" s="37" t="s">
        <v>1620</v>
      </c>
      <c r="E785" s="190">
        <v>42485</v>
      </c>
      <c r="F785" s="191" t="s">
        <v>494</v>
      </c>
      <c r="G785" s="820" t="s">
        <v>468</v>
      </c>
      <c r="H785" s="192" t="s">
        <v>432</v>
      </c>
      <c r="I785" s="248">
        <v>8</v>
      </c>
      <c r="J785" s="248">
        <v>89927</v>
      </c>
      <c r="K785" s="578">
        <f t="shared" si="159"/>
        <v>719416</v>
      </c>
      <c r="L785" s="579" t="s">
        <v>844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7">
        <v>2</v>
      </c>
      <c r="AB785" s="570" t="str">
        <f>IF(VLOOKUP(F785,NXT!$C$12:$C$795,1,0)=F785,"","x")</f>
        <v/>
      </c>
      <c r="AC785" s="204"/>
      <c r="AD785" s="204"/>
    </row>
    <row r="786" spans="1:30" s="570" customFormat="1" ht="15.75" hidden="1" customHeight="1">
      <c r="A786" s="818" t="str">
        <f>IF(B786&lt;&gt;"",IF(AND(B786&gt;=_TM1,B786&lt;=_TM2,OR(TH!L786="1111",TH!M786="1111")),TH!D786,""),"")</f>
        <v/>
      </c>
      <c r="B786" s="36">
        <f t="shared" si="157"/>
        <v>4</v>
      </c>
      <c r="C786" s="190">
        <f t="shared" si="158"/>
        <v>42485</v>
      </c>
      <c r="D786" s="37" t="s">
        <v>1620</v>
      </c>
      <c r="E786" s="190">
        <v>42485</v>
      </c>
      <c r="F786" s="191" t="s">
        <v>495</v>
      </c>
      <c r="G786" s="820" t="s">
        <v>468</v>
      </c>
      <c r="H786" s="192" t="s">
        <v>432</v>
      </c>
      <c r="I786" s="248">
        <v>8</v>
      </c>
      <c r="J786" s="248">
        <v>85322</v>
      </c>
      <c r="K786" s="578">
        <f t="shared" si="159"/>
        <v>682576</v>
      </c>
      <c r="L786" s="579" t="s">
        <v>844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7">
        <v>2</v>
      </c>
      <c r="AB786" s="570" t="str">
        <f>IF(VLOOKUP(F786,NXT!$C$12:$C$795,1,0)=F786,"","x")</f>
        <v/>
      </c>
      <c r="AC786" s="204"/>
      <c r="AD786" s="204"/>
    </row>
    <row r="787" spans="1:30" s="570" customFormat="1" ht="15.75" hidden="1" customHeight="1">
      <c r="A787" s="818" t="str">
        <f>IF(B787&lt;&gt;"",IF(AND(B787&gt;=_TM1,B787&lt;=_TM2,OR(TH!L787="1111",TH!M787="1111")),TH!D787,""),"")</f>
        <v/>
      </c>
      <c r="B787" s="36">
        <f t="shared" si="157"/>
        <v>4</v>
      </c>
      <c r="C787" s="190">
        <f t="shared" si="158"/>
        <v>42485</v>
      </c>
      <c r="D787" s="37" t="s">
        <v>1620</v>
      </c>
      <c r="E787" s="190">
        <v>42485</v>
      </c>
      <c r="F787" s="191" t="s">
        <v>496</v>
      </c>
      <c r="G787" s="820" t="s">
        <v>468</v>
      </c>
      <c r="H787" s="192" t="s">
        <v>432</v>
      </c>
      <c r="I787" s="248">
        <v>8</v>
      </c>
      <c r="J787" s="248">
        <v>96382</v>
      </c>
      <c r="K787" s="578">
        <f t="shared" si="159"/>
        <v>771056</v>
      </c>
      <c r="L787" s="579" t="s">
        <v>844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7">
        <v>2</v>
      </c>
      <c r="AB787" s="570" t="str">
        <f>IF(VLOOKUP(F787,NXT!$C$12:$C$795,1,0)=F787,"","x")</f>
        <v/>
      </c>
      <c r="AC787" s="204"/>
      <c r="AD787" s="204"/>
    </row>
    <row r="788" spans="1:30" s="570" customFormat="1" ht="15.75" hidden="1" customHeight="1">
      <c r="A788" s="818" t="str">
        <f>IF(B788&lt;&gt;"",IF(AND(B788&gt;=_TM1,B788&lt;=_TM2,OR(TH!L788="1111",TH!M788="1111")),TH!D788,""),"")</f>
        <v/>
      </c>
      <c r="B788" s="36">
        <f t="shared" si="157"/>
        <v>4</v>
      </c>
      <c r="C788" s="190">
        <f t="shared" si="158"/>
        <v>42485</v>
      </c>
      <c r="D788" s="37" t="s">
        <v>1620</v>
      </c>
      <c r="E788" s="190">
        <v>42485</v>
      </c>
      <c r="F788" s="191" t="s">
        <v>497</v>
      </c>
      <c r="G788" s="820" t="s">
        <v>468</v>
      </c>
      <c r="H788" s="192" t="s">
        <v>432</v>
      </c>
      <c r="I788" s="248">
        <v>5</v>
      </c>
      <c r="J788" s="248">
        <v>57599</v>
      </c>
      <c r="K788" s="578">
        <f t="shared" si="159"/>
        <v>287995</v>
      </c>
      <c r="L788" s="579" t="s">
        <v>844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7">
        <v>2</v>
      </c>
      <c r="AB788" s="570" t="str">
        <f>IF(VLOOKUP(F788,NXT!$C$12:$C$795,1,0)=F788,"","x")</f>
        <v/>
      </c>
      <c r="AC788" s="204"/>
      <c r="AD788" s="204"/>
    </row>
    <row r="789" spans="1:30" s="570" customFormat="1" ht="15.75" hidden="1" customHeight="1">
      <c r="A789" s="818" t="str">
        <f>IF(B789&lt;&gt;"",IF(AND(B789&gt;=_TM1,B789&lt;=_TM2,OR(TH!L789="1111",TH!M789="1111")),TH!D789,""),"")</f>
        <v/>
      </c>
      <c r="B789" s="36">
        <f t="shared" si="157"/>
        <v>4</v>
      </c>
      <c r="C789" s="190">
        <f t="shared" si="158"/>
        <v>42485</v>
      </c>
      <c r="D789" s="37" t="s">
        <v>1620</v>
      </c>
      <c r="E789" s="190">
        <v>42485</v>
      </c>
      <c r="F789" s="191" t="s">
        <v>451</v>
      </c>
      <c r="G789" s="820" t="s">
        <v>468</v>
      </c>
      <c r="H789" s="192" t="s">
        <v>432</v>
      </c>
      <c r="I789" s="248">
        <v>5</v>
      </c>
      <c r="J789" s="248">
        <v>137835</v>
      </c>
      <c r="K789" s="578">
        <f t="shared" si="159"/>
        <v>689175</v>
      </c>
      <c r="L789" s="579" t="s">
        <v>844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7">
        <v>2</v>
      </c>
      <c r="AB789" s="570" t="str">
        <f>IF(VLOOKUP(F789,NXT!$C$12:$C$795,1,0)=F789,"","x")</f>
        <v/>
      </c>
      <c r="AC789" s="204"/>
      <c r="AD789" s="204"/>
    </row>
    <row r="790" spans="1:30" s="570" customFormat="1" ht="15.75" hidden="1" customHeight="1">
      <c r="A790" s="818" t="str">
        <f>IF(B790&lt;&gt;"",IF(AND(B790&gt;=_TM1,B790&lt;=_TM2,OR(TH!L790="1111",TH!M790="1111")),TH!D790,""),"")</f>
        <v/>
      </c>
      <c r="B790" s="36">
        <f t="shared" si="157"/>
        <v>4</v>
      </c>
      <c r="C790" s="190">
        <f t="shared" si="158"/>
        <v>42485</v>
      </c>
      <c r="D790" s="37" t="s">
        <v>1620</v>
      </c>
      <c r="E790" s="190">
        <v>42485</v>
      </c>
      <c r="F790" s="191" t="s">
        <v>472</v>
      </c>
      <c r="G790" s="820" t="s">
        <v>468</v>
      </c>
      <c r="H790" s="192" t="s">
        <v>432</v>
      </c>
      <c r="I790" s="248">
        <v>5</v>
      </c>
      <c r="J790" s="248">
        <v>43591</v>
      </c>
      <c r="K790" s="578">
        <f t="shared" ref="K790:K821" si="160">ROUND(I790*J790,0)</f>
        <v>217955</v>
      </c>
      <c r="L790" s="579" t="s">
        <v>844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7">
        <v>2</v>
      </c>
      <c r="AB790" s="570" t="str">
        <f>IF(VLOOKUP(F790,NXT!$C$12:$C$795,1,0)=F790,"","x")</f>
        <v/>
      </c>
      <c r="AC790" s="204"/>
      <c r="AD790" s="204"/>
    </row>
    <row r="791" spans="1:30" s="570" customFormat="1" ht="15.75" hidden="1" customHeight="1">
      <c r="A791" s="818" t="str">
        <f>IF(B791&lt;&gt;"",IF(AND(B791&gt;=_TM1,B791&lt;=_TM2,OR(TH!L791="1111",TH!M791="1111")),TH!D791,""),"")</f>
        <v/>
      </c>
      <c r="B791" s="36">
        <f t="shared" si="157"/>
        <v>4</v>
      </c>
      <c r="C791" s="190">
        <f t="shared" si="158"/>
        <v>42485</v>
      </c>
      <c r="D791" s="37" t="s">
        <v>1620</v>
      </c>
      <c r="E791" s="190">
        <v>42485</v>
      </c>
      <c r="F791" s="191" t="s">
        <v>453</v>
      </c>
      <c r="G791" s="820" t="s">
        <v>468</v>
      </c>
      <c r="H791" s="192" t="s">
        <v>432</v>
      </c>
      <c r="I791" s="248">
        <v>18</v>
      </c>
      <c r="J791" s="248">
        <v>79980</v>
      </c>
      <c r="K791" s="578">
        <f t="shared" si="160"/>
        <v>1439640</v>
      </c>
      <c r="L791" s="579" t="s">
        <v>844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7">
        <v>2</v>
      </c>
      <c r="AB791" s="570" t="str">
        <f>IF(VLOOKUP(F791,NXT!$C$12:$C$795,1,0)=F791,"","x")</f>
        <v/>
      </c>
      <c r="AC791" s="204"/>
      <c r="AD791" s="204"/>
    </row>
    <row r="792" spans="1:30" s="570" customFormat="1" ht="15.75" hidden="1" customHeight="1">
      <c r="A792" s="818" t="str">
        <f>IF(B792&lt;&gt;"",IF(AND(B792&gt;=_TM1,B792&lt;=_TM2,OR(TH!L792="1111",TH!M792="1111")),TH!D792,""),"")</f>
        <v/>
      </c>
      <c r="B792" s="36">
        <f t="shared" si="157"/>
        <v>4</v>
      </c>
      <c r="C792" s="190">
        <f t="shared" si="158"/>
        <v>42485</v>
      </c>
      <c r="D792" s="37" t="s">
        <v>1620</v>
      </c>
      <c r="E792" s="190">
        <v>42485</v>
      </c>
      <c r="F792" s="191" t="s">
        <v>498</v>
      </c>
      <c r="G792" s="820" t="s">
        <v>468</v>
      </c>
      <c r="H792" s="192" t="s">
        <v>432</v>
      </c>
      <c r="I792" s="248">
        <v>54</v>
      </c>
      <c r="J792" s="248">
        <v>28844</v>
      </c>
      <c r="K792" s="578">
        <f t="shared" si="160"/>
        <v>1557576</v>
      </c>
      <c r="L792" s="579" t="s">
        <v>844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7">
        <v>2</v>
      </c>
      <c r="AB792" s="570" t="str">
        <f>IF(VLOOKUP(F792,NXT!$C$12:$C$795,1,0)=F792,"","x")</f>
        <v/>
      </c>
      <c r="AC792" s="204"/>
      <c r="AD792" s="204"/>
    </row>
    <row r="793" spans="1:30" ht="15.75" hidden="1" customHeight="1">
      <c r="A793" s="818" t="str">
        <f>IF(B793&lt;&gt;"",IF(AND(B793&gt;=_TM1,B793&lt;=_TM2,OR(TH!L793="1111",TH!M793="1111")),TH!D793,""),"")</f>
        <v/>
      </c>
      <c r="B793" s="36">
        <f t="shared" si="157"/>
        <v>4</v>
      </c>
      <c r="C793" s="190">
        <f t="shared" si="158"/>
        <v>42485</v>
      </c>
      <c r="D793" s="37" t="s">
        <v>1620</v>
      </c>
      <c r="E793" s="190">
        <v>42485</v>
      </c>
      <c r="F793" s="191" t="s">
        <v>455</v>
      </c>
      <c r="G793" s="820" t="s">
        <v>468</v>
      </c>
      <c r="H793" s="192" t="s">
        <v>432</v>
      </c>
      <c r="I793" s="248">
        <v>17</v>
      </c>
      <c r="J793" s="248">
        <v>71581</v>
      </c>
      <c r="K793" s="578">
        <f t="shared" si="160"/>
        <v>1216877</v>
      </c>
      <c r="L793" s="579" t="s">
        <v>844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7">
        <v>2</v>
      </c>
      <c r="AB793" s="570" t="str">
        <f>IF(VLOOKUP(F793,NXT!$C$12:$C$795,1,0)=F793,"","x")</f>
        <v/>
      </c>
      <c r="AC793" s="570"/>
      <c r="AD793" s="570"/>
    </row>
    <row r="794" spans="1:30" ht="15.75" hidden="1" customHeight="1">
      <c r="A794" s="818" t="str">
        <f>IF(B794&lt;&gt;"",IF(AND(B794&gt;=_TM1,B794&lt;=_TM2,OR(TH!L794="1111",TH!M794="1111")),TH!D794,""),"")</f>
        <v/>
      </c>
      <c r="B794" s="36">
        <f t="shared" si="157"/>
        <v>4</v>
      </c>
      <c r="C794" s="190">
        <f t="shared" si="158"/>
        <v>42485</v>
      </c>
      <c r="D794" s="37" t="s">
        <v>1620</v>
      </c>
      <c r="E794" s="190">
        <v>42485</v>
      </c>
      <c r="F794" s="191" t="s">
        <v>456</v>
      </c>
      <c r="G794" s="820" t="s">
        <v>468</v>
      </c>
      <c r="H794" s="192" t="s">
        <v>432</v>
      </c>
      <c r="I794" s="248">
        <v>8</v>
      </c>
      <c r="J794" s="248">
        <v>58346</v>
      </c>
      <c r="K794" s="578">
        <f t="shared" si="160"/>
        <v>466768</v>
      </c>
      <c r="L794" s="579" t="s">
        <v>844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7">
        <v>2</v>
      </c>
      <c r="AB794" s="570" t="str">
        <f>IF(VLOOKUP(F794,NXT!$C$12:$C$795,1,0)=F794,"","x")</f>
        <v/>
      </c>
      <c r="AC794" s="570"/>
      <c r="AD794" s="570"/>
    </row>
    <row r="795" spans="1:30" ht="15.75" hidden="1" customHeight="1">
      <c r="A795" s="818" t="str">
        <f>IF(B795&lt;&gt;"",IF(AND(B795&gt;=_TM1,B795&lt;=_TM2,OR(TH!L795="1111",TH!M795="1111")),TH!D795,""),"")</f>
        <v/>
      </c>
      <c r="B795" s="36">
        <f t="shared" si="157"/>
        <v>4</v>
      </c>
      <c r="C795" s="190">
        <f t="shared" si="158"/>
        <v>42485</v>
      </c>
      <c r="D795" s="37" t="s">
        <v>1620</v>
      </c>
      <c r="E795" s="190">
        <v>42485</v>
      </c>
      <c r="F795" s="191" t="s">
        <v>457</v>
      </c>
      <c r="G795" s="820" t="s">
        <v>468</v>
      </c>
      <c r="H795" s="192" t="s">
        <v>432</v>
      </c>
      <c r="I795" s="248">
        <v>12</v>
      </c>
      <c r="J795" s="248">
        <v>92556</v>
      </c>
      <c r="K795" s="578">
        <f t="shared" si="160"/>
        <v>1110672</v>
      </c>
      <c r="L795" s="579" t="s">
        <v>844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7">
        <v>2</v>
      </c>
      <c r="AB795" s="570" t="str">
        <f>IF(VLOOKUP(F795,NXT!$C$12:$C$795,1,0)=F795,"","x")</f>
        <v/>
      </c>
    </row>
    <row r="796" spans="1:30" ht="15.75" hidden="1" customHeight="1">
      <c r="A796" s="818" t="str">
        <f>IF(B796&lt;&gt;"",IF(AND(B796&gt;=_TM1,B796&lt;=_TM2,OR(TH!L796="1111",TH!M796="1111")),TH!D796,""),"")</f>
        <v/>
      </c>
      <c r="B796" s="36">
        <f t="shared" si="157"/>
        <v>4</v>
      </c>
      <c r="C796" s="190">
        <f t="shared" si="158"/>
        <v>42485</v>
      </c>
      <c r="D796" s="37" t="s">
        <v>1620</v>
      </c>
      <c r="E796" s="190">
        <v>42485</v>
      </c>
      <c r="F796" s="191" t="s">
        <v>458</v>
      </c>
      <c r="G796" s="820" t="s">
        <v>468</v>
      </c>
      <c r="H796" s="192" t="s">
        <v>432</v>
      </c>
      <c r="I796" s="248">
        <v>12</v>
      </c>
      <c r="J796" s="248">
        <v>52362</v>
      </c>
      <c r="K796" s="578">
        <f t="shared" si="160"/>
        <v>628344</v>
      </c>
      <c r="L796" s="579" t="s">
        <v>844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7">
        <v>2</v>
      </c>
      <c r="AB796" s="570" t="str">
        <f>IF(VLOOKUP(F796,NXT!$C$12:$C$795,1,0)=F796,"","x")</f>
        <v/>
      </c>
    </row>
    <row r="797" spans="1:30" ht="15.75" hidden="1" customHeight="1">
      <c r="A797" s="818" t="str">
        <f>IF(B797&lt;&gt;"",IF(AND(B797&gt;=_TM1,B797&lt;=_TM2,OR(TH!L797="1111",TH!M797="1111")),TH!D797,""),"")</f>
        <v/>
      </c>
      <c r="B797" s="36">
        <f t="shared" si="157"/>
        <v>4</v>
      </c>
      <c r="C797" s="190">
        <f t="shared" si="158"/>
        <v>42485</v>
      </c>
      <c r="D797" s="37" t="s">
        <v>1620</v>
      </c>
      <c r="E797" s="190">
        <v>42485</v>
      </c>
      <c r="F797" s="191" t="s">
        <v>499</v>
      </c>
      <c r="G797" s="820" t="s">
        <v>468</v>
      </c>
      <c r="H797" s="192" t="s">
        <v>432</v>
      </c>
      <c r="I797" s="248">
        <v>56</v>
      </c>
      <c r="J797" s="248">
        <v>18141</v>
      </c>
      <c r="K797" s="578">
        <f t="shared" si="160"/>
        <v>1015896</v>
      </c>
      <c r="L797" s="579" t="s">
        <v>844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7">
        <v>2</v>
      </c>
      <c r="AB797" s="570" t="str">
        <f>IF(VLOOKUP(F797,NXT!$C$12:$C$795,1,0)=F797,"","x")</f>
        <v/>
      </c>
    </row>
    <row r="798" spans="1:30" ht="15.75" hidden="1" customHeight="1">
      <c r="A798" s="818" t="str">
        <f>IF(B798&lt;&gt;"",IF(AND(B798&gt;=_TM1,B798&lt;=_TM2,OR(TH!L798="1111",TH!M798="1111")),TH!D798,""),"")</f>
        <v/>
      </c>
      <c r="B798" s="36">
        <f t="shared" si="157"/>
        <v>4</v>
      </c>
      <c r="C798" s="190">
        <f t="shared" si="158"/>
        <v>42485</v>
      </c>
      <c r="D798" s="37" t="s">
        <v>1620</v>
      </c>
      <c r="E798" s="190">
        <v>42485</v>
      </c>
      <c r="F798" s="191" t="s">
        <v>500</v>
      </c>
      <c r="G798" s="820" t="s">
        <v>468</v>
      </c>
      <c r="H798" s="192" t="s">
        <v>432</v>
      </c>
      <c r="I798" s="248">
        <v>48</v>
      </c>
      <c r="J798" s="248">
        <v>18806</v>
      </c>
      <c r="K798" s="578">
        <f t="shared" si="160"/>
        <v>902688</v>
      </c>
      <c r="L798" s="579" t="s">
        <v>844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7">
        <v>2</v>
      </c>
      <c r="AB798" s="570" t="str">
        <f>IF(VLOOKUP(F798,NXT!$C$12:$C$795,1,0)=F798,"","x")</f>
        <v/>
      </c>
    </row>
    <row r="799" spans="1:30" ht="15.75" hidden="1" customHeight="1">
      <c r="A799" s="818" t="str">
        <f>IF(B799&lt;&gt;"",IF(AND(B799&gt;=_TM1,B799&lt;=_TM2,OR(TH!L799="1111",TH!M799="1111")),TH!D799,""),"")</f>
        <v/>
      </c>
      <c r="B799" s="36">
        <f t="shared" si="157"/>
        <v>4</v>
      </c>
      <c r="C799" s="190">
        <f t="shared" si="158"/>
        <v>42485</v>
      </c>
      <c r="D799" s="37" t="s">
        <v>1620</v>
      </c>
      <c r="E799" s="190">
        <v>42485</v>
      </c>
      <c r="F799" s="191" t="s">
        <v>501</v>
      </c>
      <c r="G799" s="820" t="s">
        <v>468</v>
      </c>
      <c r="H799" s="192" t="s">
        <v>432</v>
      </c>
      <c r="I799" s="248">
        <v>15</v>
      </c>
      <c r="J799" s="248">
        <v>28428</v>
      </c>
      <c r="K799" s="578">
        <f t="shared" si="160"/>
        <v>426420</v>
      </c>
      <c r="L799" s="579" t="s">
        <v>844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7">
        <v>2</v>
      </c>
      <c r="AB799" s="570" t="str">
        <f>IF(VLOOKUP(F799,NXT!$C$12:$C$795,1,0)=F799,"","x")</f>
        <v/>
      </c>
    </row>
    <row r="800" spans="1:30" ht="15.75" hidden="1" customHeight="1">
      <c r="A800" s="818" t="str">
        <f>IF(B800&lt;&gt;"",IF(AND(B800&gt;=_TM1,B800&lt;=_TM2,OR(TH!L800="1111",TH!M800="1111")),TH!D800,""),"")</f>
        <v/>
      </c>
      <c r="B800" s="36">
        <f t="shared" si="157"/>
        <v>4</v>
      </c>
      <c r="C800" s="190">
        <f t="shared" si="158"/>
        <v>42485</v>
      </c>
      <c r="D800" s="37" t="s">
        <v>1620</v>
      </c>
      <c r="E800" s="190">
        <v>42485</v>
      </c>
      <c r="F800" s="191" t="s">
        <v>502</v>
      </c>
      <c r="G800" s="820" t="s">
        <v>468</v>
      </c>
      <c r="H800" s="192" t="s">
        <v>432</v>
      </c>
      <c r="I800" s="248">
        <v>8</v>
      </c>
      <c r="J800" s="248">
        <v>77721</v>
      </c>
      <c r="K800" s="578">
        <f t="shared" si="160"/>
        <v>621768</v>
      </c>
      <c r="L800" s="579" t="s">
        <v>844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7">
        <v>2</v>
      </c>
      <c r="AB800" s="570" t="str">
        <f>IF(VLOOKUP(F800,NXT!$C$12:$C$795,1,0)=F800,"","x")</f>
        <v/>
      </c>
    </row>
    <row r="801" spans="1:30" ht="15.75" hidden="1" customHeight="1">
      <c r="A801" s="818" t="str">
        <f>IF(B801&lt;&gt;"",IF(AND(B801&gt;=_TM1,B801&lt;=_TM2,OR(TH!L801="1111",TH!M801="1111")),TH!D801,""),"")</f>
        <v/>
      </c>
      <c r="B801" s="36">
        <f t="shared" ref="B801:B864" si="161">IF(C801&lt;&gt;"",MONTH(C801),"")</f>
        <v>4</v>
      </c>
      <c r="C801" s="190">
        <f t="shared" ref="C801:C864" si="162">E801</f>
        <v>42485</v>
      </c>
      <c r="D801" s="37" t="s">
        <v>1620</v>
      </c>
      <c r="E801" s="190">
        <v>42485</v>
      </c>
      <c r="F801" s="191" t="s">
        <v>503</v>
      </c>
      <c r="G801" s="820" t="s">
        <v>468</v>
      </c>
      <c r="H801" s="192" t="s">
        <v>432</v>
      </c>
      <c r="I801" s="248">
        <v>12</v>
      </c>
      <c r="J801" s="248">
        <v>51951</v>
      </c>
      <c r="K801" s="578">
        <f t="shared" si="160"/>
        <v>623412</v>
      </c>
      <c r="L801" s="579" t="s">
        <v>844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7">
        <v>2</v>
      </c>
      <c r="AB801" s="570" t="str">
        <f>IF(VLOOKUP(F801,NXT!$C$12:$C$795,1,0)=F801,"","x")</f>
        <v/>
      </c>
      <c r="AC801" s="570"/>
      <c r="AD801" s="570"/>
    </row>
    <row r="802" spans="1:30" ht="15.75" hidden="1" customHeight="1">
      <c r="A802" s="818" t="str">
        <f>IF(B802&lt;&gt;"",IF(AND(B802&gt;=_TM1,B802&lt;=_TM2,OR(TH!L802="1111",TH!M802="1111")),TH!D802,""),"")</f>
        <v/>
      </c>
      <c r="B802" s="36">
        <f t="shared" si="161"/>
        <v>4</v>
      </c>
      <c r="C802" s="190">
        <f t="shared" si="162"/>
        <v>42485</v>
      </c>
      <c r="D802" s="37" t="s">
        <v>1620</v>
      </c>
      <c r="E802" s="190">
        <v>42485</v>
      </c>
      <c r="F802" s="191" t="s">
        <v>504</v>
      </c>
      <c r="G802" s="820" t="s">
        <v>468</v>
      </c>
      <c r="H802" s="192" t="s">
        <v>432</v>
      </c>
      <c r="I802" s="248">
        <v>36</v>
      </c>
      <c r="J802" s="248">
        <v>16870</v>
      </c>
      <c r="K802" s="578">
        <f t="shared" si="160"/>
        <v>607320</v>
      </c>
      <c r="L802" s="579" t="s">
        <v>844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7">
        <v>2</v>
      </c>
      <c r="AB802" s="570" t="str">
        <f>IF(VLOOKUP(F802,NXT!$C$12:$C$795,1,0)=F802,"","x")</f>
        <v/>
      </c>
      <c r="AC802" s="570"/>
      <c r="AD802" s="570"/>
    </row>
    <row r="803" spans="1:30" ht="15.75" hidden="1" customHeight="1">
      <c r="A803" s="818" t="str">
        <f>IF(B803&lt;&gt;"",IF(AND(B803&gt;=_TM1,B803&lt;=_TM2,OR(TH!L803="1111",TH!M803="1111")),TH!D803,""),"")</f>
        <v/>
      </c>
      <c r="B803" s="36">
        <f t="shared" si="161"/>
        <v>4</v>
      </c>
      <c r="C803" s="190">
        <f t="shared" si="162"/>
        <v>42485</v>
      </c>
      <c r="D803" s="37" t="s">
        <v>1620</v>
      </c>
      <c r="E803" s="190">
        <v>42485</v>
      </c>
      <c r="F803" s="191" t="s">
        <v>480</v>
      </c>
      <c r="G803" s="820" t="s">
        <v>468</v>
      </c>
      <c r="H803" s="192" t="s">
        <v>432</v>
      </c>
      <c r="I803" s="248">
        <v>32</v>
      </c>
      <c r="J803" s="248">
        <v>52285</v>
      </c>
      <c r="K803" s="578">
        <f t="shared" si="160"/>
        <v>1673120</v>
      </c>
      <c r="L803" s="579" t="s">
        <v>844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7">
        <v>2</v>
      </c>
      <c r="AB803" s="570" t="str">
        <f>IF(VLOOKUP(F803,NXT!$C$12:$C$795,1,0)=F803,"","x")</f>
        <v/>
      </c>
      <c r="AC803" s="570"/>
      <c r="AD803" s="570"/>
    </row>
    <row r="804" spans="1:30" ht="15.75" hidden="1" customHeight="1">
      <c r="A804" s="818" t="str">
        <f>IF(B804&lt;&gt;"",IF(AND(B804&gt;=_TM1,B804&lt;=_TM2,OR(TH!L804="1111",TH!M804="1111")),TH!D804,""),"")</f>
        <v/>
      </c>
      <c r="B804" s="36">
        <f t="shared" si="161"/>
        <v>4</v>
      </c>
      <c r="C804" s="190">
        <f t="shared" si="162"/>
        <v>42485</v>
      </c>
      <c r="D804" s="37" t="s">
        <v>1620</v>
      </c>
      <c r="E804" s="190">
        <v>42485</v>
      </c>
      <c r="F804" s="191" t="s">
        <v>502</v>
      </c>
      <c r="G804" s="820" t="s">
        <v>468</v>
      </c>
      <c r="H804" s="192" t="s">
        <v>432</v>
      </c>
      <c r="I804" s="248">
        <v>6</v>
      </c>
      <c r="J804" s="248">
        <v>77721</v>
      </c>
      <c r="K804" s="578">
        <f t="shared" si="160"/>
        <v>466326</v>
      </c>
      <c r="L804" s="579" t="s">
        <v>844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7">
        <v>2</v>
      </c>
      <c r="AB804" s="570" t="str">
        <f>IF(VLOOKUP(F804,NXT!$C$12:$C$795,1,0)=F804,"","x")</f>
        <v/>
      </c>
    </row>
    <row r="805" spans="1:30" ht="15.75" hidden="1" customHeight="1">
      <c r="A805" s="818" t="str">
        <f>IF(B805&lt;&gt;"",IF(AND(B805&gt;=_TM1,B805&lt;=_TM2,OR(TH!L805="1111",TH!M805="1111")),TH!D805,""),"")</f>
        <v/>
      </c>
      <c r="B805" s="36">
        <f t="shared" si="161"/>
        <v>4</v>
      </c>
      <c r="C805" s="190">
        <f t="shared" si="162"/>
        <v>42485</v>
      </c>
      <c r="D805" s="37" t="s">
        <v>1620</v>
      </c>
      <c r="E805" s="190">
        <v>42485</v>
      </c>
      <c r="F805" s="191" t="s">
        <v>505</v>
      </c>
      <c r="G805" s="820" t="s">
        <v>468</v>
      </c>
      <c r="H805" s="192" t="s">
        <v>432</v>
      </c>
      <c r="I805" s="248">
        <v>10</v>
      </c>
      <c r="J805" s="248">
        <v>47956</v>
      </c>
      <c r="K805" s="578">
        <f t="shared" si="160"/>
        <v>479560</v>
      </c>
      <c r="L805" s="579" t="s">
        <v>844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7">
        <v>2</v>
      </c>
      <c r="AB805" s="570" t="str">
        <f>IF(VLOOKUP(F805,NXT!$C$12:$C$795,1,0)=F805,"","x")</f>
        <v/>
      </c>
    </row>
    <row r="806" spans="1:30" ht="15.75" hidden="1" customHeight="1">
      <c r="A806" s="818" t="str">
        <f>IF(B806&lt;&gt;"",IF(AND(B806&gt;=_TM1,B806&lt;=_TM2,OR(TH!L806="1111",TH!M806="1111")),TH!D806,""),"")</f>
        <v/>
      </c>
      <c r="B806" s="36">
        <f t="shared" si="161"/>
        <v>4</v>
      </c>
      <c r="C806" s="190">
        <f t="shared" si="162"/>
        <v>42485</v>
      </c>
      <c r="D806" s="37" t="s">
        <v>1620</v>
      </c>
      <c r="E806" s="190">
        <v>42485</v>
      </c>
      <c r="F806" s="191" t="s">
        <v>506</v>
      </c>
      <c r="G806" s="820" t="s">
        <v>468</v>
      </c>
      <c r="H806" s="192" t="s">
        <v>432</v>
      </c>
      <c r="I806" s="248">
        <v>12</v>
      </c>
      <c r="J806" s="248">
        <v>24216</v>
      </c>
      <c r="K806" s="578">
        <f t="shared" si="160"/>
        <v>290592</v>
      </c>
      <c r="L806" s="579" t="s">
        <v>844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7">
        <v>2</v>
      </c>
      <c r="AB806" s="570" t="str">
        <f>IF(VLOOKUP(F806,NXT!$C$12:$C$795,1,0)=F806,"","x")</f>
        <v/>
      </c>
    </row>
    <row r="807" spans="1:30" ht="15.75" hidden="1" customHeight="1">
      <c r="A807" s="818" t="str">
        <f>IF(B807&lt;&gt;"",IF(AND(B807&gt;=_TM1,B807&lt;=_TM2,OR(TH!L807="1111",TH!M807="1111")),TH!D807,""),"")</f>
        <v/>
      </c>
      <c r="B807" s="36">
        <f t="shared" si="161"/>
        <v>4</v>
      </c>
      <c r="C807" s="190">
        <f t="shared" si="162"/>
        <v>42485</v>
      </c>
      <c r="D807" s="37" t="s">
        <v>1620</v>
      </c>
      <c r="E807" s="190">
        <v>42485</v>
      </c>
      <c r="F807" s="191" t="s">
        <v>507</v>
      </c>
      <c r="G807" s="820" t="s">
        <v>468</v>
      </c>
      <c r="H807" s="192" t="s">
        <v>432</v>
      </c>
      <c r="I807" s="248">
        <v>12</v>
      </c>
      <c r="J807" s="248">
        <v>15680</v>
      </c>
      <c r="K807" s="578">
        <f t="shared" si="160"/>
        <v>188160</v>
      </c>
      <c r="L807" s="579" t="s">
        <v>844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7">
        <v>2</v>
      </c>
      <c r="AB807" s="570" t="str">
        <f>IF(VLOOKUP(F807,NXT!$C$12:$C$795,1,0)=F807,"","x")</f>
        <v/>
      </c>
    </row>
    <row r="808" spans="1:30" ht="15.75" hidden="1" customHeight="1">
      <c r="A808" s="818" t="str">
        <f>IF(B808&lt;&gt;"",IF(AND(B808&gt;=_TM1,B808&lt;=_TM2,OR(TH!L808="1111",TH!M808="1111")),TH!D808,""),"")</f>
        <v/>
      </c>
      <c r="B808" s="36">
        <f t="shared" si="161"/>
        <v>4</v>
      </c>
      <c r="C808" s="190">
        <f t="shared" si="162"/>
        <v>42485</v>
      </c>
      <c r="D808" s="37" t="s">
        <v>1620</v>
      </c>
      <c r="E808" s="190">
        <v>42485</v>
      </c>
      <c r="F808" s="191" t="s">
        <v>508</v>
      </c>
      <c r="G808" s="820" t="s">
        <v>468</v>
      </c>
      <c r="H808" s="192" t="s">
        <v>432</v>
      </c>
      <c r="I808" s="248">
        <v>7</v>
      </c>
      <c r="J808" s="248">
        <v>40073</v>
      </c>
      <c r="K808" s="578">
        <f t="shared" si="160"/>
        <v>280511</v>
      </c>
      <c r="L808" s="579" t="s">
        <v>844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7">
        <v>2</v>
      </c>
      <c r="AB808" s="570" t="str">
        <f>IF(VLOOKUP(F808,NXT!$C$12:$C$795,1,0)=F808,"","x")</f>
        <v/>
      </c>
    </row>
    <row r="809" spans="1:30" ht="15.75" hidden="1" customHeight="1">
      <c r="A809" s="818" t="str">
        <f>IF(B809&lt;&gt;"",IF(AND(B809&gt;=_TM1,B809&lt;=_TM2,OR(TH!L809="1111",TH!M809="1111")),TH!D809,""),"")</f>
        <v/>
      </c>
      <c r="B809" s="36">
        <f t="shared" si="161"/>
        <v>4</v>
      </c>
      <c r="C809" s="190">
        <f t="shared" si="162"/>
        <v>42485</v>
      </c>
      <c r="D809" s="37" t="s">
        <v>1620</v>
      </c>
      <c r="E809" s="190">
        <v>42485</v>
      </c>
      <c r="F809" s="191" t="s">
        <v>509</v>
      </c>
      <c r="G809" s="820" t="s">
        <v>468</v>
      </c>
      <c r="H809" s="192" t="s">
        <v>432</v>
      </c>
      <c r="I809" s="248">
        <v>7</v>
      </c>
      <c r="J809" s="248">
        <v>22423</v>
      </c>
      <c r="K809" s="578">
        <f t="shared" si="160"/>
        <v>156961</v>
      </c>
      <c r="L809" s="579" t="s">
        <v>844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7">
        <v>2</v>
      </c>
      <c r="AB809" s="570" t="str">
        <f>IF(VLOOKUP(F809,NXT!$C$12:$C$795,1,0)=F809,"","x")</f>
        <v/>
      </c>
    </row>
    <row r="810" spans="1:30" ht="15.75" hidden="1" customHeight="1">
      <c r="A810" s="818" t="str">
        <f>IF(B810&lt;&gt;"",IF(AND(B810&gt;=_TM1,B810&lt;=_TM2,OR(TH!L810="1111",TH!M810="1111")),TH!D810,""),"")</f>
        <v/>
      </c>
      <c r="B810" s="36">
        <f t="shared" si="161"/>
        <v>4</v>
      </c>
      <c r="C810" s="190">
        <f t="shared" si="162"/>
        <v>42485</v>
      </c>
      <c r="D810" s="37" t="s">
        <v>1620</v>
      </c>
      <c r="E810" s="190">
        <v>42485</v>
      </c>
      <c r="F810" s="191" t="s">
        <v>510</v>
      </c>
      <c r="G810" s="820" t="s">
        <v>468</v>
      </c>
      <c r="H810" s="192" t="s">
        <v>432</v>
      </c>
      <c r="I810" s="248">
        <v>32</v>
      </c>
      <c r="J810" s="248">
        <v>28012</v>
      </c>
      <c r="K810" s="578">
        <f t="shared" si="160"/>
        <v>896384</v>
      </c>
      <c r="L810" s="579" t="s">
        <v>844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7">
        <v>2</v>
      </c>
      <c r="AB810" s="570" t="str">
        <f>IF(VLOOKUP(F810,NXT!$C$12:$C$795,1,0)=F810,"","x")</f>
        <v/>
      </c>
    </row>
    <row r="811" spans="1:30" ht="15.75" hidden="1" customHeight="1">
      <c r="A811" s="818" t="str">
        <f>IF(B811&lt;&gt;"",IF(AND(B811&gt;=_TM1,B811&lt;=_TM2,OR(TH!L811="1111",TH!M811="1111")),TH!D811,""),"")</f>
        <v/>
      </c>
      <c r="B811" s="36">
        <f t="shared" si="161"/>
        <v>4</v>
      </c>
      <c r="C811" s="190">
        <f t="shared" si="162"/>
        <v>42485</v>
      </c>
      <c r="D811" s="37" t="s">
        <v>1620</v>
      </c>
      <c r="E811" s="190">
        <v>42485</v>
      </c>
      <c r="F811" s="191" t="s">
        <v>511</v>
      </c>
      <c r="G811" s="820" t="s">
        <v>468</v>
      </c>
      <c r="H811" s="192" t="s">
        <v>432</v>
      </c>
      <c r="I811" s="248">
        <v>10</v>
      </c>
      <c r="J811" s="248">
        <v>44247</v>
      </c>
      <c r="K811" s="578">
        <f t="shared" si="160"/>
        <v>442470</v>
      </c>
      <c r="L811" s="579" t="s">
        <v>844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7">
        <v>2</v>
      </c>
      <c r="AB811" s="570" t="str">
        <f>IF(VLOOKUP(F811,NXT!$C$12:$C$795,1,0)=F811,"","x")</f>
        <v/>
      </c>
    </row>
    <row r="812" spans="1:30" ht="15.75" hidden="1" customHeight="1">
      <c r="A812" s="818" t="str">
        <f>IF(B812&lt;&gt;"",IF(AND(B812&gt;=_TM1,B812&lt;=_TM2,OR(TH!L812="1111",TH!M812="1111")),TH!D812,""),"")</f>
        <v/>
      </c>
      <c r="B812" s="36">
        <f t="shared" si="161"/>
        <v>4</v>
      </c>
      <c r="C812" s="190">
        <f t="shared" si="162"/>
        <v>42485</v>
      </c>
      <c r="D812" s="37" t="s">
        <v>1620</v>
      </c>
      <c r="E812" s="190">
        <v>42485</v>
      </c>
      <c r="F812" s="191" t="s">
        <v>512</v>
      </c>
      <c r="G812" s="820" t="s">
        <v>468</v>
      </c>
      <c r="H812" s="192" t="s">
        <v>432</v>
      </c>
      <c r="I812" s="248">
        <v>36</v>
      </c>
      <c r="J812" s="248">
        <v>16775</v>
      </c>
      <c r="K812" s="578">
        <f t="shared" si="160"/>
        <v>603900</v>
      </c>
      <c r="L812" s="579" t="s">
        <v>844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7">
        <v>2</v>
      </c>
      <c r="AB812" s="570" t="str">
        <f>IF(VLOOKUP(F812,NXT!$C$12:$C$795,1,0)=F812,"","x")</f>
        <v/>
      </c>
    </row>
    <row r="813" spans="1:30" ht="15.75" hidden="1" customHeight="1">
      <c r="A813" s="818" t="str">
        <f>IF(B813&lt;&gt;"",IF(AND(B813&gt;=_TM1,B813&lt;=_TM2,OR(TH!L813="1111",TH!M813="1111")),TH!D813,""),"")</f>
        <v/>
      </c>
      <c r="B813" s="36">
        <f t="shared" si="161"/>
        <v>4</v>
      </c>
      <c r="C813" s="190">
        <f t="shared" si="162"/>
        <v>42485</v>
      </c>
      <c r="D813" s="37" t="s">
        <v>1620</v>
      </c>
      <c r="E813" s="190">
        <v>42485</v>
      </c>
      <c r="F813" s="191" t="s">
        <v>513</v>
      </c>
      <c r="G813" s="820" t="s">
        <v>468</v>
      </c>
      <c r="H813" s="192" t="s">
        <v>432</v>
      </c>
      <c r="I813" s="248">
        <v>12</v>
      </c>
      <c r="J813" s="248">
        <v>43318</v>
      </c>
      <c r="K813" s="578">
        <f t="shared" si="160"/>
        <v>519816</v>
      </c>
      <c r="L813" s="579" t="s">
        <v>844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7">
        <v>2</v>
      </c>
      <c r="AB813" s="570" t="str">
        <f>IF(VLOOKUP(F813,NXT!$C$12:$C$795,1,0)=F813,"","x")</f>
        <v/>
      </c>
    </row>
    <row r="814" spans="1:30" ht="15.75" hidden="1" customHeight="1">
      <c r="A814" s="818" t="str">
        <f>IF(B814&lt;&gt;"",IF(AND(B814&gt;=_TM1,B814&lt;=_TM2,OR(TH!L814="1111",TH!M814="1111")),TH!D814,""),"")</f>
        <v/>
      </c>
      <c r="B814" s="36">
        <f t="shared" si="161"/>
        <v>4</v>
      </c>
      <c r="C814" s="190">
        <f t="shared" si="162"/>
        <v>42485</v>
      </c>
      <c r="D814" s="37" t="s">
        <v>1620</v>
      </c>
      <c r="E814" s="190">
        <v>42485</v>
      </c>
      <c r="F814" s="191" t="s">
        <v>512</v>
      </c>
      <c r="G814" s="820" t="s">
        <v>468</v>
      </c>
      <c r="H814" s="192" t="s">
        <v>432</v>
      </c>
      <c r="I814" s="248">
        <v>216</v>
      </c>
      <c r="J814" s="248">
        <v>16775</v>
      </c>
      <c r="K814" s="578">
        <f t="shared" si="160"/>
        <v>3623400</v>
      </c>
      <c r="L814" s="579" t="s">
        <v>844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7">
        <v>2</v>
      </c>
      <c r="AB814" s="570" t="str">
        <f>IF(VLOOKUP(F814,NXT!$C$12:$C$795,1,0)=F814,"","x")</f>
        <v/>
      </c>
    </row>
    <row r="815" spans="1:30" ht="15.75" hidden="1" customHeight="1">
      <c r="A815" s="818" t="str">
        <f>IF(B815&lt;&gt;"",IF(AND(B815&gt;=_TM1,B815&lt;=_TM2,OR(TH!L815="1111",TH!M815="1111")),TH!D815,""),"")</f>
        <v/>
      </c>
      <c r="B815" s="36">
        <f t="shared" si="161"/>
        <v>4</v>
      </c>
      <c r="C815" s="190">
        <f t="shared" si="162"/>
        <v>42485</v>
      </c>
      <c r="D815" s="37" t="s">
        <v>1620</v>
      </c>
      <c r="E815" s="190">
        <v>42485</v>
      </c>
      <c r="F815" s="191" t="s">
        <v>514</v>
      </c>
      <c r="G815" s="820" t="s">
        <v>468</v>
      </c>
      <c r="H815" s="192" t="s">
        <v>432</v>
      </c>
      <c r="I815" s="248">
        <v>16</v>
      </c>
      <c r="J815" s="248">
        <v>73033</v>
      </c>
      <c r="K815" s="578">
        <f t="shared" si="160"/>
        <v>1168528</v>
      </c>
      <c r="L815" s="579" t="s">
        <v>844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7">
        <v>2</v>
      </c>
      <c r="AB815" s="570" t="str">
        <f>IF(VLOOKUP(F815,NXT!$C$12:$C$795,1,0)=F815,"","x")</f>
        <v/>
      </c>
    </row>
    <row r="816" spans="1:30" ht="15.75" hidden="1" customHeight="1">
      <c r="A816" s="818" t="str">
        <f>IF(B816&lt;&gt;"",IF(AND(B816&gt;=_TM1,B816&lt;=_TM2,OR(TH!L816="1111",TH!M816="1111")),TH!D816,""),"")</f>
        <v/>
      </c>
      <c r="B816" s="36">
        <f t="shared" si="161"/>
        <v>4</v>
      </c>
      <c r="C816" s="190">
        <f t="shared" si="162"/>
        <v>42485</v>
      </c>
      <c r="D816" s="37" t="s">
        <v>1620</v>
      </c>
      <c r="E816" s="190">
        <v>42485</v>
      </c>
      <c r="F816" s="191" t="s">
        <v>515</v>
      </c>
      <c r="G816" s="820" t="s">
        <v>468</v>
      </c>
      <c r="H816" s="192" t="s">
        <v>432</v>
      </c>
      <c r="I816" s="248">
        <v>10</v>
      </c>
      <c r="J816" s="248">
        <v>19073</v>
      </c>
      <c r="K816" s="578">
        <f t="shared" si="160"/>
        <v>190730</v>
      </c>
      <c r="L816" s="579" t="s">
        <v>844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7">
        <v>2</v>
      </c>
      <c r="AB816" s="570" t="str">
        <f>IF(VLOOKUP(F816,NXT!$C$12:$C$795,1,0)=F816,"","x")</f>
        <v/>
      </c>
    </row>
    <row r="817" spans="1:30" ht="15.75" hidden="1" customHeight="1">
      <c r="A817" s="818" t="str">
        <f>IF(B817&lt;&gt;"",IF(AND(B817&gt;=_TM1,B817&lt;=_TM2,OR(TH!L817="1111",TH!M817="1111")),TH!D817,""),"")</f>
        <v/>
      </c>
      <c r="B817" s="36">
        <f t="shared" si="161"/>
        <v>4</v>
      </c>
      <c r="C817" s="190">
        <f t="shared" si="162"/>
        <v>42485</v>
      </c>
      <c r="D817" s="37" t="s">
        <v>1620</v>
      </c>
      <c r="E817" s="190">
        <v>42485</v>
      </c>
      <c r="F817" s="191" t="s">
        <v>516</v>
      </c>
      <c r="G817" s="820" t="s">
        <v>468</v>
      </c>
      <c r="H817" s="192" t="s">
        <v>432</v>
      </c>
      <c r="I817" s="248">
        <v>10</v>
      </c>
      <c r="J817" s="248">
        <v>16692</v>
      </c>
      <c r="K817" s="578">
        <f t="shared" si="160"/>
        <v>166920</v>
      </c>
      <c r="L817" s="579" t="s">
        <v>844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7">
        <v>2</v>
      </c>
      <c r="AB817" s="570" t="str">
        <f>IF(VLOOKUP(F817,NXT!$C$12:$C$795,1,0)=F817,"","x")</f>
        <v/>
      </c>
    </row>
    <row r="818" spans="1:30" ht="15.75" hidden="1" customHeight="1">
      <c r="A818" s="818" t="str">
        <f>IF(B818&lt;&gt;"",IF(AND(B818&gt;=_TM1,B818&lt;=_TM2,OR(TH!L818="1111",TH!M818="1111")),TH!D818,""),"")</f>
        <v/>
      </c>
      <c r="B818" s="36">
        <f t="shared" si="161"/>
        <v>4</v>
      </c>
      <c r="C818" s="190">
        <f t="shared" si="162"/>
        <v>42485</v>
      </c>
      <c r="D818" s="37" t="s">
        <v>1620</v>
      </c>
      <c r="E818" s="190">
        <v>42485</v>
      </c>
      <c r="F818" s="191" t="s">
        <v>517</v>
      </c>
      <c r="G818" s="820" t="s">
        <v>468</v>
      </c>
      <c r="H818" s="192" t="s">
        <v>432</v>
      </c>
      <c r="I818" s="248">
        <v>10</v>
      </c>
      <c r="J818" s="248">
        <v>11431</v>
      </c>
      <c r="K818" s="578">
        <f t="shared" si="160"/>
        <v>114310</v>
      </c>
      <c r="L818" s="579" t="s">
        <v>844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7">
        <v>2</v>
      </c>
      <c r="AB818" s="570" t="str">
        <f>IF(VLOOKUP(F818,NXT!$C$12:$C$795,1,0)=F818,"","x")</f>
        <v/>
      </c>
    </row>
    <row r="819" spans="1:30" ht="15.75" hidden="1" customHeight="1">
      <c r="A819" s="818" t="str">
        <f>IF(B819&lt;&gt;"",IF(AND(B819&gt;=_TM1,B819&lt;=_TM2,OR(TH!L819="1111",TH!M819="1111")),TH!D819,""),"")</f>
        <v/>
      </c>
      <c r="B819" s="36">
        <f t="shared" si="161"/>
        <v>4</v>
      </c>
      <c r="C819" s="190">
        <f t="shared" si="162"/>
        <v>42485</v>
      </c>
      <c r="D819" s="37" t="s">
        <v>1620</v>
      </c>
      <c r="E819" s="190">
        <v>42485</v>
      </c>
      <c r="F819" s="191" t="s">
        <v>518</v>
      </c>
      <c r="G819" s="820" t="s">
        <v>468</v>
      </c>
      <c r="H819" s="192" t="s">
        <v>432</v>
      </c>
      <c r="I819" s="248">
        <v>10</v>
      </c>
      <c r="J819" s="248">
        <v>6970</v>
      </c>
      <c r="K819" s="578">
        <f t="shared" si="160"/>
        <v>69700</v>
      </c>
      <c r="L819" s="579" t="s">
        <v>844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7">
        <v>2</v>
      </c>
      <c r="AB819" s="570" t="str">
        <f>IF(VLOOKUP(F819,NXT!$C$12:$C$795,1,0)=F819,"","x")</f>
        <v/>
      </c>
    </row>
    <row r="820" spans="1:30" ht="15.75" hidden="1" customHeight="1">
      <c r="A820" s="818" t="str">
        <f>IF(B820&lt;&gt;"",IF(AND(B820&gt;=_TM1,B820&lt;=_TM2,OR(TH!L820="1111",TH!M820="1111")),TH!D820,""),"")</f>
        <v/>
      </c>
      <c r="B820" s="36">
        <f t="shared" si="161"/>
        <v>4</v>
      </c>
      <c r="C820" s="190">
        <f t="shared" si="162"/>
        <v>42485</v>
      </c>
      <c r="D820" s="37" t="s">
        <v>1620</v>
      </c>
      <c r="E820" s="190">
        <v>42485</v>
      </c>
      <c r="F820" s="191" t="s">
        <v>519</v>
      </c>
      <c r="G820" s="820" t="s">
        <v>468</v>
      </c>
      <c r="H820" s="192" t="s">
        <v>432</v>
      </c>
      <c r="I820" s="248">
        <v>8</v>
      </c>
      <c r="J820" s="248">
        <v>50210</v>
      </c>
      <c r="K820" s="578">
        <f t="shared" si="160"/>
        <v>401680</v>
      </c>
      <c r="L820" s="579" t="s">
        <v>844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7">
        <v>2</v>
      </c>
      <c r="AB820" s="570" t="str">
        <f>IF(VLOOKUP(F820,NXT!$C$12:$C$795,1,0)=F820,"","x")</f>
        <v/>
      </c>
    </row>
    <row r="821" spans="1:30" ht="15.75" hidden="1" customHeight="1">
      <c r="A821" s="818" t="str">
        <f>IF(B821&lt;&gt;"",IF(AND(B821&gt;=_TM1,B821&lt;=_TM2,OR(TH!L821="1111",TH!M821="1111")),TH!D821,""),"")</f>
        <v/>
      </c>
      <c r="B821" s="36">
        <f t="shared" si="161"/>
        <v>4</v>
      </c>
      <c r="C821" s="190">
        <f t="shared" si="162"/>
        <v>42485</v>
      </c>
      <c r="D821" s="37" t="s">
        <v>1620</v>
      </c>
      <c r="E821" s="190">
        <v>42485</v>
      </c>
      <c r="F821" s="191" t="s">
        <v>512</v>
      </c>
      <c r="G821" s="820" t="s">
        <v>468</v>
      </c>
      <c r="H821" s="192" t="s">
        <v>432</v>
      </c>
      <c r="I821" s="248">
        <v>78</v>
      </c>
      <c r="J821" s="248">
        <v>16775</v>
      </c>
      <c r="K821" s="578">
        <f t="shared" si="160"/>
        <v>1308450</v>
      </c>
      <c r="L821" s="579" t="s">
        <v>844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7">
        <v>2</v>
      </c>
      <c r="AB821" s="570" t="str">
        <f>IF(VLOOKUP(F821,NXT!$C$12:$C$795,1,0)=F821,"","x")</f>
        <v/>
      </c>
    </row>
    <row r="822" spans="1:30" ht="15.75" hidden="1" customHeight="1">
      <c r="A822" s="818" t="str">
        <f>IF(B822&lt;&gt;"",IF(AND(B822&gt;=_TM1,B822&lt;=_TM2,OR(TH!L822="1111",TH!M822="1111")),TH!D822,""),"")</f>
        <v/>
      </c>
      <c r="B822" s="36">
        <f t="shared" si="161"/>
        <v>4</v>
      </c>
      <c r="C822" s="190">
        <f t="shared" si="162"/>
        <v>42485</v>
      </c>
      <c r="D822" s="37" t="s">
        <v>1620</v>
      </c>
      <c r="E822" s="190">
        <v>42485</v>
      </c>
      <c r="F822" s="191" t="s">
        <v>520</v>
      </c>
      <c r="G822" s="820" t="s">
        <v>468</v>
      </c>
      <c r="H822" s="192" t="s">
        <v>432</v>
      </c>
      <c r="I822" s="248">
        <v>12</v>
      </c>
      <c r="J822" s="248">
        <v>59493</v>
      </c>
      <c r="K822" s="578">
        <f t="shared" ref="K822:K853" si="163">ROUND(I822*J822,0)</f>
        <v>713916</v>
      </c>
      <c r="L822" s="579" t="s">
        <v>844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7">
        <v>2</v>
      </c>
      <c r="AB822" s="570" t="str">
        <f>IF(VLOOKUP(F822,NXT!$C$12:$C$795,1,0)=F822,"","x")</f>
        <v/>
      </c>
    </row>
    <row r="823" spans="1:30" ht="15.75" hidden="1" customHeight="1">
      <c r="A823" s="818" t="str">
        <f>IF(B823&lt;&gt;"",IF(AND(B823&gt;=_TM1,B823&lt;=_TM2,OR(TH!L823="1111",TH!M823="1111")),TH!D823,""),"")</f>
        <v/>
      </c>
      <c r="B823" s="36">
        <f t="shared" si="161"/>
        <v>4</v>
      </c>
      <c r="C823" s="190">
        <f t="shared" si="162"/>
        <v>42485</v>
      </c>
      <c r="D823" s="37" t="s">
        <v>1620</v>
      </c>
      <c r="E823" s="190">
        <v>42485</v>
      </c>
      <c r="F823" s="191" t="s">
        <v>521</v>
      </c>
      <c r="G823" s="820" t="s">
        <v>468</v>
      </c>
      <c r="H823" s="192" t="s">
        <v>432</v>
      </c>
      <c r="I823" s="248">
        <v>12</v>
      </c>
      <c r="J823" s="248">
        <v>88678</v>
      </c>
      <c r="K823" s="578">
        <f t="shared" si="163"/>
        <v>1064136</v>
      </c>
      <c r="L823" s="579" t="s">
        <v>844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7">
        <v>2</v>
      </c>
      <c r="AB823" s="570" t="str">
        <f>IF(VLOOKUP(F823,NXT!$C$12:$C$795,1,0)=F823,"","x")</f>
        <v/>
      </c>
    </row>
    <row r="824" spans="1:30" ht="15.75" hidden="1" customHeight="1">
      <c r="A824" s="818" t="str">
        <f>IF(B824&lt;&gt;"",IF(AND(B824&gt;=_TM1,B824&lt;=_TM2,OR(TH!L824="1111",TH!M824="1111")),TH!D824,""),"")</f>
        <v/>
      </c>
      <c r="B824" s="36">
        <f t="shared" si="161"/>
        <v>4</v>
      </c>
      <c r="C824" s="190">
        <f t="shared" si="162"/>
        <v>42485</v>
      </c>
      <c r="D824" s="37" t="s">
        <v>1620</v>
      </c>
      <c r="E824" s="190">
        <v>42485</v>
      </c>
      <c r="F824" s="191" t="s">
        <v>522</v>
      </c>
      <c r="G824" s="820" t="s">
        <v>468</v>
      </c>
      <c r="H824" s="192" t="s">
        <v>432</v>
      </c>
      <c r="I824" s="248">
        <v>8</v>
      </c>
      <c r="J824" s="248">
        <v>49097</v>
      </c>
      <c r="K824" s="578">
        <f t="shared" si="163"/>
        <v>392776</v>
      </c>
      <c r="L824" s="579" t="s">
        <v>844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7">
        <v>2</v>
      </c>
      <c r="AB824" s="570" t="str">
        <f>IF(VLOOKUP(F824,NXT!$C$12:$C$795,1,0)=F824,"","x")</f>
        <v/>
      </c>
    </row>
    <row r="825" spans="1:30" ht="15.75" hidden="1" customHeight="1">
      <c r="A825" s="818" t="str">
        <f>IF(B825&lt;&gt;"",IF(AND(B825&gt;=_TM1,B825&lt;=_TM2,OR(TH!L825="1111",TH!M825="1111")),TH!D825,""),"")</f>
        <v/>
      </c>
      <c r="B825" s="36">
        <f t="shared" si="161"/>
        <v>4</v>
      </c>
      <c r="C825" s="190">
        <f t="shared" si="162"/>
        <v>42485</v>
      </c>
      <c r="D825" s="37" t="s">
        <v>1620</v>
      </c>
      <c r="E825" s="190">
        <v>42485</v>
      </c>
      <c r="F825" s="191" t="s">
        <v>488</v>
      </c>
      <c r="G825" s="820" t="s">
        <v>468</v>
      </c>
      <c r="H825" s="192" t="s">
        <v>432</v>
      </c>
      <c r="I825" s="248">
        <v>50</v>
      </c>
      <c r="J825" s="248">
        <v>46912</v>
      </c>
      <c r="K825" s="578">
        <f t="shared" si="163"/>
        <v>2345600</v>
      </c>
      <c r="L825" s="579" t="s">
        <v>844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7">
        <v>2</v>
      </c>
      <c r="AB825" s="570" t="str">
        <f>IF(VLOOKUP(F825,NXT!$C$12:$C$795,1,0)=F825,"","x")</f>
        <v/>
      </c>
    </row>
    <row r="826" spans="1:30" ht="15.75" hidden="1" customHeight="1">
      <c r="A826" s="818" t="str">
        <f>IF(B826&lt;&gt;"",IF(AND(B826&gt;=_TM1,B826&lt;=_TM2,OR(TH!L826="1111",TH!M826="1111")),TH!D826,""),"")</f>
        <v/>
      </c>
      <c r="B826" s="36">
        <f t="shared" si="161"/>
        <v>4</v>
      </c>
      <c r="C826" s="190">
        <f t="shared" si="162"/>
        <v>42485</v>
      </c>
      <c r="D826" s="37" t="s">
        <v>1620</v>
      </c>
      <c r="E826" s="190">
        <v>42485</v>
      </c>
      <c r="F826" s="191" t="s">
        <v>523</v>
      </c>
      <c r="G826" s="820" t="s">
        <v>468</v>
      </c>
      <c r="H826" s="192" t="s">
        <v>432</v>
      </c>
      <c r="I826" s="248">
        <v>50</v>
      </c>
      <c r="J826" s="248">
        <v>57074</v>
      </c>
      <c r="K826" s="578">
        <f t="shared" si="163"/>
        <v>2853700</v>
      </c>
      <c r="L826" s="579" t="s">
        <v>844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7">
        <v>2</v>
      </c>
      <c r="AB826" s="570" t="str">
        <f>IF(VLOOKUP(F826,NXT!$C$12:$C$795,1,0)=F826,"","x")</f>
        <v/>
      </c>
    </row>
    <row r="827" spans="1:30" ht="15.75" hidden="1" customHeight="1">
      <c r="A827" s="818" t="str">
        <f>IF(B827&lt;&gt;"",IF(AND(B827&gt;=_TM1,B827&lt;=_TM2,OR(TH!L827="1111",TH!M827="1111")),TH!D827,""),"")</f>
        <v/>
      </c>
      <c r="B827" s="36">
        <f t="shared" si="161"/>
        <v>4</v>
      </c>
      <c r="C827" s="190">
        <f t="shared" si="162"/>
        <v>42485</v>
      </c>
      <c r="D827" s="37" t="s">
        <v>1620</v>
      </c>
      <c r="E827" s="190">
        <v>42485</v>
      </c>
      <c r="F827" s="191" t="s">
        <v>524</v>
      </c>
      <c r="G827" s="820" t="s">
        <v>468</v>
      </c>
      <c r="H827" s="192" t="s">
        <v>432</v>
      </c>
      <c r="I827" s="248">
        <v>36</v>
      </c>
      <c r="J827" s="248">
        <v>30043</v>
      </c>
      <c r="K827" s="578">
        <f t="shared" si="163"/>
        <v>1081548</v>
      </c>
      <c r="L827" s="579" t="s">
        <v>844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7">
        <v>2</v>
      </c>
      <c r="AB827" s="570" t="str">
        <f>IF(VLOOKUP(F827,NXT!$C$12:$C$795,1,0)=F827,"","x")</f>
        <v/>
      </c>
      <c r="AC827" s="570"/>
      <c r="AD827" s="570"/>
    </row>
    <row r="828" spans="1:30" ht="15.75" hidden="1" customHeight="1">
      <c r="A828" s="818" t="str">
        <f>IF(B828&lt;&gt;"",IF(AND(B828&gt;=_TM1,B828&lt;=_TM2,OR(TH!L828="1111",TH!M828="1111")),TH!D828,""),"")</f>
        <v/>
      </c>
      <c r="B828" s="36">
        <f t="shared" si="161"/>
        <v>4</v>
      </c>
      <c r="C828" s="190">
        <f t="shared" si="162"/>
        <v>42485</v>
      </c>
      <c r="D828" s="37" t="s">
        <v>1620</v>
      </c>
      <c r="E828" s="190">
        <v>42485</v>
      </c>
      <c r="F828" s="191" t="s">
        <v>525</v>
      </c>
      <c r="G828" s="820" t="s">
        <v>468</v>
      </c>
      <c r="H828" s="192" t="s">
        <v>432</v>
      </c>
      <c r="I828" s="248">
        <v>36</v>
      </c>
      <c r="J828" s="248">
        <v>67731</v>
      </c>
      <c r="K828" s="578">
        <f t="shared" si="163"/>
        <v>2438316</v>
      </c>
      <c r="L828" s="579" t="s">
        <v>844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7">
        <v>2</v>
      </c>
      <c r="AB828" s="570" t="str">
        <f>IF(VLOOKUP(F828,NXT!$C$12:$C$795,1,0)=F828,"","x")</f>
        <v/>
      </c>
      <c r="AC828" s="570"/>
    </row>
    <row r="829" spans="1:30" ht="15.75" hidden="1" customHeight="1">
      <c r="A829" s="818" t="str">
        <f>IF(B829&lt;&gt;"",IF(AND(B829&gt;=_TM1,B829&lt;=_TM2,OR(TH!L829="1111",TH!M829="1111")),TH!D829,""),"")</f>
        <v/>
      </c>
      <c r="B829" s="36">
        <f t="shared" si="161"/>
        <v>4</v>
      </c>
      <c r="C829" s="190">
        <f t="shared" si="162"/>
        <v>42485</v>
      </c>
      <c r="D829" s="37" t="s">
        <v>1620</v>
      </c>
      <c r="E829" s="190">
        <v>42485</v>
      </c>
      <c r="F829" s="191" t="s">
        <v>526</v>
      </c>
      <c r="G829" s="820" t="s">
        <v>468</v>
      </c>
      <c r="H829" s="192" t="s">
        <v>432</v>
      </c>
      <c r="I829" s="248">
        <v>20</v>
      </c>
      <c r="J829" s="248">
        <v>121856</v>
      </c>
      <c r="K829" s="578">
        <f t="shared" si="163"/>
        <v>2437120</v>
      </c>
      <c r="L829" s="579" t="s">
        <v>844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7">
        <v>2</v>
      </c>
      <c r="AB829" s="570" t="str">
        <f>IF(VLOOKUP(F829,NXT!$C$12:$C$795,1,0)=F829,"","x")</f>
        <v/>
      </c>
      <c r="AC829" s="570"/>
      <c r="AD829" s="570"/>
    </row>
    <row r="830" spans="1:30" ht="15.75" hidden="1" customHeight="1">
      <c r="A830" s="818" t="str">
        <f>IF(B830&lt;&gt;"",IF(AND(B830&gt;=_TM1,B830&lt;=_TM2,OR(TH!L830="1111",TH!M830="1111")),TH!D830,""),"")</f>
        <v/>
      </c>
      <c r="B830" s="36">
        <f t="shared" si="161"/>
        <v>4</v>
      </c>
      <c r="C830" s="190">
        <f t="shared" si="162"/>
        <v>42485</v>
      </c>
      <c r="D830" s="37" t="s">
        <v>1620</v>
      </c>
      <c r="E830" s="190">
        <v>42485</v>
      </c>
      <c r="F830" s="191" t="s">
        <v>527</v>
      </c>
      <c r="G830" s="820" t="s">
        <v>468</v>
      </c>
      <c r="H830" s="192" t="s">
        <v>432</v>
      </c>
      <c r="I830" s="248">
        <v>12</v>
      </c>
      <c r="J830" s="248">
        <v>65819</v>
      </c>
      <c r="K830" s="578">
        <f t="shared" si="163"/>
        <v>789828</v>
      </c>
      <c r="L830" s="579" t="s">
        <v>844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7">
        <v>2</v>
      </c>
      <c r="AB830" s="570" t="str">
        <f>IF(VLOOKUP(F830,NXT!$C$12:$C$795,1,0)=F830,"","x")</f>
        <v/>
      </c>
    </row>
    <row r="831" spans="1:30" ht="15.75" hidden="1" customHeight="1">
      <c r="A831" s="818" t="str">
        <f>IF(B831&lt;&gt;"",IF(AND(B831&gt;=_TM1,B831&lt;=_TM2,OR(TH!L831="1111",TH!M831="1111")),TH!D831,""),"")</f>
        <v/>
      </c>
      <c r="B831" s="36">
        <f t="shared" si="161"/>
        <v>4</v>
      </c>
      <c r="C831" s="190">
        <f t="shared" si="162"/>
        <v>42485</v>
      </c>
      <c r="D831" s="37" t="s">
        <v>1620</v>
      </c>
      <c r="E831" s="190">
        <v>42485</v>
      </c>
      <c r="F831" s="191" t="s">
        <v>528</v>
      </c>
      <c r="G831" s="820" t="s">
        <v>468</v>
      </c>
      <c r="H831" s="192" t="s">
        <v>432</v>
      </c>
      <c r="I831" s="248">
        <v>60</v>
      </c>
      <c r="J831" s="248">
        <v>46705</v>
      </c>
      <c r="K831" s="578">
        <f t="shared" si="163"/>
        <v>2802300</v>
      </c>
      <c r="L831" s="579" t="s">
        <v>844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7">
        <v>2</v>
      </c>
      <c r="AB831" s="570" t="str">
        <f>IF(VLOOKUP(F831,NXT!$C$12:$C$795,1,0)=F831,"","x")</f>
        <v/>
      </c>
    </row>
    <row r="832" spans="1:30" ht="15.75" hidden="1" customHeight="1">
      <c r="A832" s="818" t="str">
        <f>IF(B832&lt;&gt;"",IF(AND(B832&gt;=_TM1,B832&lt;=_TM2,OR(TH!L832="1111",TH!M832="1111")),TH!D832,""),"")</f>
        <v/>
      </c>
      <c r="B832" s="36">
        <f t="shared" si="161"/>
        <v>4</v>
      </c>
      <c r="C832" s="190">
        <f t="shared" si="162"/>
        <v>42485</v>
      </c>
      <c r="D832" s="37" t="s">
        <v>1620</v>
      </c>
      <c r="E832" s="190">
        <v>42485</v>
      </c>
      <c r="F832" s="191" t="s">
        <v>520</v>
      </c>
      <c r="G832" s="820" t="s">
        <v>468</v>
      </c>
      <c r="H832" s="192" t="s">
        <v>432</v>
      </c>
      <c r="I832" s="248">
        <v>12</v>
      </c>
      <c r="J832" s="248">
        <v>59493</v>
      </c>
      <c r="K832" s="578">
        <f t="shared" si="163"/>
        <v>713916</v>
      </c>
      <c r="L832" s="579" t="s">
        <v>844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7">
        <v>2</v>
      </c>
      <c r="AB832" s="570" t="str">
        <f>IF(VLOOKUP(F832,NXT!$C$12:$C$795,1,0)=F832,"","x")</f>
        <v/>
      </c>
    </row>
    <row r="833" spans="1:30" ht="15.75" hidden="1" customHeight="1">
      <c r="A833" s="818" t="str">
        <f>IF(B833&lt;&gt;"",IF(AND(B833&gt;=_TM1,B833&lt;=_TM2,OR(TH!L833="1111",TH!M833="1111")),TH!D833,""),"")</f>
        <v/>
      </c>
      <c r="B833" s="36">
        <f t="shared" si="161"/>
        <v>4</v>
      </c>
      <c r="C833" s="190">
        <f t="shared" si="162"/>
        <v>42485</v>
      </c>
      <c r="D833" s="37" t="s">
        <v>1620</v>
      </c>
      <c r="E833" s="190">
        <v>42485</v>
      </c>
      <c r="F833" s="191" t="s">
        <v>524</v>
      </c>
      <c r="G833" s="820" t="s">
        <v>468</v>
      </c>
      <c r="H833" s="192" t="s">
        <v>432</v>
      </c>
      <c r="I833" s="248">
        <v>50</v>
      </c>
      <c r="J833" s="248">
        <v>30043</v>
      </c>
      <c r="K833" s="578">
        <f t="shared" si="163"/>
        <v>1502150</v>
      </c>
      <c r="L833" s="579" t="s">
        <v>844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7">
        <v>2</v>
      </c>
      <c r="AB833" s="570" t="str">
        <f>IF(VLOOKUP(F833,NXT!$C$12:$C$795,1,0)=F833,"","x")</f>
        <v/>
      </c>
      <c r="AC833" s="570"/>
      <c r="AD833" s="570"/>
    </row>
    <row r="834" spans="1:30" ht="15.75" hidden="1" customHeight="1">
      <c r="A834" s="818" t="str">
        <f>IF(B834&lt;&gt;"",IF(AND(B834&gt;=_TM1,B834&lt;=_TM2,OR(TH!L834="1111",TH!M834="1111")),TH!D834,""),"")</f>
        <v/>
      </c>
      <c r="B834" s="36">
        <f t="shared" si="161"/>
        <v>4</v>
      </c>
      <c r="C834" s="190">
        <f t="shared" si="162"/>
        <v>42485</v>
      </c>
      <c r="D834" s="37" t="s">
        <v>1620</v>
      </c>
      <c r="E834" s="190">
        <v>42485</v>
      </c>
      <c r="F834" s="191" t="s">
        <v>525</v>
      </c>
      <c r="G834" s="820" t="s">
        <v>468</v>
      </c>
      <c r="H834" s="192" t="s">
        <v>432</v>
      </c>
      <c r="I834" s="248">
        <v>40</v>
      </c>
      <c r="J834" s="248">
        <v>67731</v>
      </c>
      <c r="K834" s="578">
        <f t="shared" si="163"/>
        <v>2709240</v>
      </c>
      <c r="L834" s="579" t="s">
        <v>844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7">
        <v>2</v>
      </c>
      <c r="AB834" s="570" t="str">
        <f>IF(VLOOKUP(F834,NXT!$C$12:$C$795,1,0)=F834,"","x")</f>
        <v/>
      </c>
    </row>
    <row r="835" spans="1:30" ht="15.75" hidden="1" customHeight="1">
      <c r="A835" s="818" t="str">
        <f>IF(B835&lt;&gt;"",IF(AND(B835&gt;=_TM1,B835&lt;=_TM2,OR(TH!L835="1111",TH!M835="1111")),TH!D835,""),"")</f>
        <v/>
      </c>
      <c r="B835" s="36">
        <f t="shared" si="161"/>
        <v>4</v>
      </c>
      <c r="C835" s="190">
        <f t="shared" si="162"/>
        <v>42485</v>
      </c>
      <c r="D835" s="37" t="s">
        <v>1620</v>
      </c>
      <c r="E835" s="190">
        <v>42485</v>
      </c>
      <c r="F835" s="191" t="s">
        <v>526</v>
      </c>
      <c r="G835" s="820" t="s">
        <v>468</v>
      </c>
      <c r="H835" s="192" t="s">
        <v>432</v>
      </c>
      <c r="I835" s="248">
        <v>20</v>
      </c>
      <c r="J835" s="248">
        <v>121856</v>
      </c>
      <c r="K835" s="578">
        <f t="shared" si="163"/>
        <v>2437120</v>
      </c>
      <c r="L835" s="579" t="s">
        <v>844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7">
        <v>2</v>
      </c>
      <c r="AB835" s="570" t="str">
        <f>IF(VLOOKUP(F835,NXT!$C$12:$C$795,1,0)=F835,"","x")</f>
        <v/>
      </c>
    </row>
    <row r="836" spans="1:30" ht="15.75" hidden="1" customHeight="1">
      <c r="A836" s="818" t="str">
        <f>IF(B836&lt;&gt;"",IF(AND(B836&gt;=_TM1,B836&lt;=_TM2,OR(TH!L836="1111",TH!M836="1111")),TH!D836,""),"")</f>
        <v/>
      </c>
      <c r="B836" s="36">
        <f t="shared" si="161"/>
        <v>4</v>
      </c>
      <c r="C836" s="190">
        <f t="shared" si="162"/>
        <v>42485</v>
      </c>
      <c r="D836" s="37" t="s">
        <v>1620</v>
      </c>
      <c r="E836" s="190">
        <v>42485</v>
      </c>
      <c r="F836" s="191" t="s">
        <v>527</v>
      </c>
      <c r="G836" s="820" t="s">
        <v>468</v>
      </c>
      <c r="H836" s="192" t="s">
        <v>432</v>
      </c>
      <c r="I836" s="248">
        <v>12</v>
      </c>
      <c r="J836" s="248">
        <v>65819</v>
      </c>
      <c r="K836" s="578">
        <f t="shared" si="163"/>
        <v>789828</v>
      </c>
      <c r="L836" s="579" t="s">
        <v>844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7">
        <v>2</v>
      </c>
      <c r="AB836" s="570" t="str">
        <f>IF(VLOOKUP(F836,NXT!$C$12:$C$795,1,0)=F836,"","x")</f>
        <v/>
      </c>
    </row>
    <row r="837" spans="1:30" ht="15.75" hidden="1" customHeight="1">
      <c r="A837" s="818" t="str">
        <f>IF(B837&lt;&gt;"",IF(AND(B837&gt;=_TM1,B837&lt;=_TM2,OR(TH!L837="1111",TH!M837="1111")),TH!D837,""),"")</f>
        <v/>
      </c>
      <c r="B837" s="36">
        <f t="shared" si="161"/>
        <v>4</v>
      </c>
      <c r="C837" s="190">
        <f t="shared" si="162"/>
        <v>42485</v>
      </c>
      <c r="D837" s="37" t="s">
        <v>1620</v>
      </c>
      <c r="E837" s="190">
        <v>42485</v>
      </c>
      <c r="F837" s="191" t="s">
        <v>529</v>
      </c>
      <c r="G837" s="820" t="s">
        <v>468</v>
      </c>
      <c r="H837" s="192" t="s">
        <v>432</v>
      </c>
      <c r="I837" s="248">
        <v>146</v>
      </c>
      <c r="J837" s="248">
        <v>40107</v>
      </c>
      <c r="K837" s="578">
        <f t="shared" si="163"/>
        <v>5855622</v>
      </c>
      <c r="L837" s="579" t="s">
        <v>844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7">
        <v>2</v>
      </c>
      <c r="AB837" s="570" t="str">
        <f>IF(VLOOKUP(F837,NXT!$C$12:$C$795,1,0)=F837,"","x")</f>
        <v/>
      </c>
    </row>
    <row r="838" spans="1:30" ht="15.75" hidden="1" customHeight="1">
      <c r="A838" s="818" t="str">
        <f>IF(B838&lt;&gt;"",IF(AND(B838&gt;=_TM1,B838&lt;=_TM2,OR(TH!L838="1111",TH!M838="1111")),TH!D838,""),"")</f>
        <v/>
      </c>
      <c r="B838" s="36">
        <f t="shared" si="161"/>
        <v>4</v>
      </c>
      <c r="C838" s="190">
        <f t="shared" si="162"/>
        <v>42485</v>
      </c>
      <c r="D838" s="37" t="s">
        <v>1620</v>
      </c>
      <c r="E838" s="190">
        <v>42485</v>
      </c>
      <c r="F838" s="191" t="s">
        <v>685</v>
      </c>
      <c r="G838" s="820" t="s">
        <v>468</v>
      </c>
      <c r="H838" s="192" t="s">
        <v>432</v>
      </c>
      <c r="I838" s="248">
        <v>15</v>
      </c>
      <c r="J838" s="248">
        <v>74189</v>
      </c>
      <c r="K838" s="578">
        <f t="shared" si="163"/>
        <v>1112835</v>
      </c>
      <c r="L838" s="579" t="s">
        <v>844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7">
        <v>2</v>
      </c>
      <c r="AB838" s="570" t="str">
        <f>IF(VLOOKUP(F838,NXT!$C$12:$C$795,1,0)=F838,"","x")</f>
        <v/>
      </c>
    </row>
    <row r="839" spans="1:30" ht="15.75" hidden="1" customHeight="1">
      <c r="A839" s="818" t="str">
        <f>IF(B839&lt;&gt;"",IF(AND(B839&gt;=_TM1,B839&lt;=_TM2,OR(TH!L839="1111",TH!M839="1111")),TH!D839,""),"")</f>
        <v/>
      </c>
      <c r="B839" s="36">
        <f t="shared" si="161"/>
        <v>4</v>
      </c>
      <c r="C839" s="190">
        <f t="shared" si="162"/>
        <v>42485</v>
      </c>
      <c r="D839" s="37" t="s">
        <v>1620</v>
      </c>
      <c r="E839" s="190">
        <v>42485</v>
      </c>
      <c r="F839" s="191" t="s">
        <v>530</v>
      </c>
      <c r="G839" s="820" t="s">
        <v>468</v>
      </c>
      <c r="H839" s="192" t="s">
        <v>432</v>
      </c>
      <c r="I839" s="248">
        <v>20</v>
      </c>
      <c r="J839" s="248">
        <v>45720</v>
      </c>
      <c r="K839" s="578">
        <f t="shared" si="163"/>
        <v>914400</v>
      </c>
      <c r="L839" s="579" t="s">
        <v>844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7">
        <v>2</v>
      </c>
      <c r="AB839" s="570" t="str">
        <f>IF(VLOOKUP(F839,NXT!$C$12:$C$795,1,0)=F839,"","x")</f>
        <v/>
      </c>
    </row>
    <row r="840" spans="1:30" ht="15.75" hidden="1" customHeight="1">
      <c r="A840" s="818" t="str">
        <f>IF(B840&lt;&gt;"",IF(AND(B840&gt;=_TM1,B840&lt;=_TM2,OR(TH!L840="1111",TH!M840="1111")),TH!D840,""),"")</f>
        <v/>
      </c>
      <c r="B840" s="36">
        <f t="shared" si="161"/>
        <v>4</v>
      </c>
      <c r="C840" s="190">
        <f t="shared" si="162"/>
        <v>42485</v>
      </c>
      <c r="D840" s="37" t="s">
        <v>1620</v>
      </c>
      <c r="E840" s="190">
        <v>42485</v>
      </c>
      <c r="F840" s="191" t="s">
        <v>531</v>
      </c>
      <c r="G840" s="820" t="s">
        <v>468</v>
      </c>
      <c r="H840" s="192" t="s">
        <v>432</v>
      </c>
      <c r="I840" s="248">
        <v>32</v>
      </c>
      <c r="J840" s="248">
        <v>45055</v>
      </c>
      <c r="K840" s="578">
        <f t="shared" si="163"/>
        <v>1441760</v>
      </c>
      <c r="L840" s="579" t="s">
        <v>844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7">
        <v>2</v>
      </c>
      <c r="AB840" s="570" t="str">
        <f>IF(VLOOKUP(F840,NXT!$C$12:$C$795,1,0)=F840,"","x")</f>
        <v/>
      </c>
    </row>
    <row r="841" spans="1:30" ht="15.75" hidden="1" customHeight="1">
      <c r="A841" s="818" t="str">
        <f>IF(B841&lt;&gt;"",IF(AND(B841&gt;=_TM1,B841&lt;=_TM2,OR(TH!L841="1111",TH!M841="1111")),TH!D841,""),"")</f>
        <v/>
      </c>
      <c r="B841" s="36">
        <f t="shared" si="161"/>
        <v>4</v>
      </c>
      <c r="C841" s="190">
        <f t="shared" si="162"/>
        <v>42485</v>
      </c>
      <c r="D841" s="37" t="s">
        <v>1620</v>
      </c>
      <c r="E841" s="190">
        <v>42485</v>
      </c>
      <c r="F841" s="191" t="s">
        <v>532</v>
      </c>
      <c r="G841" s="820" t="s">
        <v>468</v>
      </c>
      <c r="H841" s="192" t="s">
        <v>432</v>
      </c>
      <c r="I841" s="248">
        <v>80</v>
      </c>
      <c r="J841" s="248">
        <v>43262</v>
      </c>
      <c r="K841" s="578">
        <f t="shared" si="163"/>
        <v>3460960</v>
      </c>
      <c r="L841" s="579" t="s">
        <v>844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7">
        <v>2</v>
      </c>
      <c r="AB841" s="570" t="str">
        <f>IF(VLOOKUP(F841,NXT!$C$12:$C$795,1,0)=F841,"","x")</f>
        <v/>
      </c>
    </row>
    <row r="842" spans="1:30" ht="15.75" hidden="1" customHeight="1">
      <c r="A842" s="818" t="str">
        <f>IF(B842&lt;&gt;"",IF(AND(B842&gt;=_TM1,B842&lt;=_TM2,OR(TH!L842="1111",TH!M842="1111")),TH!D842,""),"")</f>
        <v/>
      </c>
      <c r="B842" s="36">
        <f t="shared" si="161"/>
        <v>4</v>
      </c>
      <c r="C842" s="190">
        <f t="shared" si="162"/>
        <v>42485</v>
      </c>
      <c r="D842" s="37" t="s">
        <v>1620</v>
      </c>
      <c r="E842" s="190">
        <v>42485</v>
      </c>
      <c r="F842" s="191" t="s">
        <v>533</v>
      </c>
      <c r="G842" s="820" t="s">
        <v>468</v>
      </c>
      <c r="H842" s="192" t="s">
        <v>432</v>
      </c>
      <c r="I842" s="248">
        <v>20</v>
      </c>
      <c r="J842" s="248">
        <v>37383</v>
      </c>
      <c r="K842" s="578">
        <f t="shared" si="163"/>
        <v>747660</v>
      </c>
      <c r="L842" s="579" t="s">
        <v>844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7">
        <v>2</v>
      </c>
      <c r="AB842" s="570" t="str">
        <f>IF(VLOOKUP(F842,NXT!$C$12:$C$795,1,0)=F842,"","x")</f>
        <v/>
      </c>
    </row>
    <row r="843" spans="1:30" ht="15.75" hidden="1" customHeight="1">
      <c r="A843" s="818" t="str">
        <f>IF(B843&lt;&gt;"",IF(AND(B843&gt;=_TM1,B843&lt;=_TM2,OR(TH!L843="1111",TH!M843="1111")),TH!D843,""),"")</f>
        <v/>
      </c>
      <c r="B843" s="36">
        <f t="shared" si="161"/>
        <v>4</v>
      </c>
      <c r="C843" s="190">
        <f t="shared" si="162"/>
        <v>42485</v>
      </c>
      <c r="D843" s="37" t="s">
        <v>1620</v>
      </c>
      <c r="E843" s="190">
        <v>42485</v>
      </c>
      <c r="F843" s="191" t="s">
        <v>534</v>
      </c>
      <c r="G843" s="820" t="s">
        <v>468</v>
      </c>
      <c r="H843" s="192" t="s">
        <v>432</v>
      </c>
      <c r="I843" s="248">
        <v>36</v>
      </c>
      <c r="J843" s="248">
        <v>16584</v>
      </c>
      <c r="K843" s="578">
        <f t="shared" si="163"/>
        <v>597024</v>
      </c>
      <c r="L843" s="579" t="s">
        <v>844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7">
        <v>2</v>
      </c>
      <c r="AB843" s="570" t="str">
        <f>IF(VLOOKUP(F843,NXT!$C$12:$C$795,1,0)=F843,"","x")</f>
        <v/>
      </c>
    </row>
    <row r="844" spans="1:30" ht="15.75" hidden="1" customHeight="1">
      <c r="A844" s="818" t="str">
        <f>IF(B844&lt;&gt;"",IF(AND(B844&gt;=_TM1,B844&lt;=_TM2,OR(TH!L844="1111",TH!M844="1111")),TH!D844,""),"")</f>
        <v/>
      </c>
      <c r="B844" s="36">
        <f t="shared" si="161"/>
        <v>4</v>
      </c>
      <c r="C844" s="190">
        <f t="shared" si="162"/>
        <v>42485</v>
      </c>
      <c r="D844" s="37" t="s">
        <v>1620</v>
      </c>
      <c r="E844" s="190">
        <v>42485</v>
      </c>
      <c r="F844" s="191" t="s">
        <v>512</v>
      </c>
      <c r="G844" s="820" t="s">
        <v>468</v>
      </c>
      <c r="H844" s="192" t="s">
        <v>432</v>
      </c>
      <c r="I844" s="248">
        <v>108</v>
      </c>
      <c r="J844" s="248">
        <v>16775</v>
      </c>
      <c r="K844" s="578">
        <f t="shared" si="163"/>
        <v>1811700</v>
      </c>
      <c r="L844" s="579" t="s">
        <v>844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7">
        <v>2</v>
      </c>
      <c r="AB844" s="570" t="str">
        <f>IF(VLOOKUP(F844,NXT!$C$12:$C$795,1,0)=F844,"","x")</f>
        <v/>
      </c>
    </row>
    <row r="845" spans="1:30" ht="15.75" hidden="1" customHeight="1">
      <c r="A845" s="818" t="str">
        <f>IF(B845&lt;&gt;"",IF(AND(B845&gt;=_TM1,B845&lt;=_TM2,OR(TH!L845="1111",TH!M845="1111")),TH!D845,""),"")</f>
        <v/>
      </c>
      <c r="B845" s="36">
        <f t="shared" si="161"/>
        <v>4</v>
      </c>
      <c r="C845" s="190">
        <f t="shared" si="162"/>
        <v>42485</v>
      </c>
      <c r="D845" s="37" t="s">
        <v>1620</v>
      </c>
      <c r="E845" s="190">
        <v>42485</v>
      </c>
      <c r="F845" s="191" t="s">
        <v>535</v>
      </c>
      <c r="G845" s="820" t="s">
        <v>468</v>
      </c>
      <c r="H845" s="192" t="s">
        <v>432</v>
      </c>
      <c r="I845" s="248">
        <v>54</v>
      </c>
      <c r="J845" s="248">
        <v>17591</v>
      </c>
      <c r="K845" s="578">
        <f t="shared" si="163"/>
        <v>949914</v>
      </c>
      <c r="L845" s="579" t="s">
        <v>844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7">
        <v>2</v>
      </c>
      <c r="AB845" s="570" t="str">
        <f>IF(VLOOKUP(F845,NXT!$C$12:$C$795,1,0)=F845,"","x")</f>
        <v/>
      </c>
      <c r="AC845" s="570"/>
      <c r="AD845" s="570"/>
    </row>
    <row r="846" spans="1:30" ht="15.75" hidden="1" customHeight="1">
      <c r="A846" s="818" t="str">
        <f>IF(B846&lt;&gt;"",IF(AND(B846&gt;=_TM1,B846&lt;=_TM2,OR(TH!L846="1111",TH!M846="1111")),TH!D846,""),"")</f>
        <v/>
      </c>
      <c r="B846" s="36">
        <f t="shared" si="161"/>
        <v>4</v>
      </c>
      <c r="C846" s="190">
        <f t="shared" si="162"/>
        <v>42485</v>
      </c>
      <c r="D846" s="37" t="s">
        <v>1620</v>
      </c>
      <c r="E846" s="190">
        <v>42485</v>
      </c>
      <c r="F846" s="191" t="s">
        <v>536</v>
      </c>
      <c r="G846" s="820" t="s">
        <v>468</v>
      </c>
      <c r="H846" s="192" t="s">
        <v>432</v>
      </c>
      <c r="I846" s="248">
        <v>22</v>
      </c>
      <c r="J846" s="248">
        <v>42056</v>
      </c>
      <c r="K846" s="578">
        <f t="shared" si="163"/>
        <v>925232</v>
      </c>
      <c r="L846" s="579" t="s">
        <v>844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7">
        <v>2</v>
      </c>
      <c r="AB846" s="570" t="str">
        <f>IF(VLOOKUP(F846,NXT!$C$12:$C$795,1,0)=F846,"","x")</f>
        <v/>
      </c>
      <c r="AC846" s="570"/>
      <c r="AD846" s="570"/>
    </row>
    <row r="847" spans="1:30" ht="15.75" hidden="1" customHeight="1">
      <c r="A847" s="818" t="str">
        <f>IF(B847&lt;&gt;"",IF(AND(B847&gt;=_TM1,B847&lt;=_TM2,OR(TH!L847="1111",TH!M847="1111")),TH!D847,""),"")</f>
        <v/>
      </c>
      <c r="B847" s="36">
        <f t="shared" si="161"/>
        <v>4</v>
      </c>
      <c r="C847" s="190">
        <f t="shared" si="162"/>
        <v>42485</v>
      </c>
      <c r="D847" s="37" t="s">
        <v>1620</v>
      </c>
      <c r="E847" s="190">
        <v>42485</v>
      </c>
      <c r="F847" s="191" t="s">
        <v>537</v>
      </c>
      <c r="G847" s="820" t="s">
        <v>468</v>
      </c>
      <c r="H847" s="192" t="s">
        <v>432</v>
      </c>
      <c r="I847" s="248">
        <v>16</v>
      </c>
      <c r="J847" s="248">
        <v>23940</v>
      </c>
      <c r="K847" s="578">
        <f t="shared" si="163"/>
        <v>383040</v>
      </c>
      <c r="L847" s="579" t="s">
        <v>844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7">
        <v>2</v>
      </c>
      <c r="AB847" s="570" t="str">
        <f>IF(VLOOKUP(F847,NXT!$C$12:$C$795,1,0)=F847,"","x")</f>
        <v/>
      </c>
      <c r="AD847" s="570"/>
    </row>
    <row r="848" spans="1:30" ht="15.75" hidden="1" customHeight="1">
      <c r="A848" s="818" t="str">
        <f>IF(B848&lt;&gt;"",IF(AND(B848&gt;=_TM1,B848&lt;=_TM2,OR(TH!L848="1111",TH!M848="1111")),TH!D848,""),"")</f>
        <v/>
      </c>
      <c r="B848" s="36">
        <f t="shared" si="161"/>
        <v>4</v>
      </c>
      <c r="C848" s="190">
        <f t="shared" si="162"/>
        <v>42485</v>
      </c>
      <c r="D848" s="37" t="s">
        <v>1620</v>
      </c>
      <c r="E848" s="190">
        <v>42485</v>
      </c>
      <c r="F848" s="191" t="s">
        <v>538</v>
      </c>
      <c r="G848" s="820" t="s">
        <v>468</v>
      </c>
      <c r="H848" s="192" t="s">
        <v>432</v>
      </c>
      <c r="I848" s="248">
        <v>6</v>
      </c>
      <c r="J848" s="248">
        <v>29327</v>
      </c>
      <c r="K848" s="578">
        <f t="shared" si="163"/>
        <v>175962</v>
      </c>
      <c r="L848" s="579" t="s">
        <v>844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7">
        <v>2</v>
      </c>
      <c r="AB848" s="570" t="str">
        <f>IF(VLOOKUP(F848,NXT!$C$12:$C$795,1,0)=F848,"","x")</f>
        <v/>
      </c>
    </row>
    <row r="849" spans="1:28" ht="15.75" hidden="1" customHeight="1">
      <c r="A849" s="818" t="str">
        <f>IF(B849&lt;&gt;"",IF(AND(B849&gt;=_TM1,B849&lt;=_TM2,OR(TH!L849="1111",TH!M849="1111")),TH!D849,""),"")</f>
        <v/>
      </c>
      <c r="B849" s="36">
        <f t="shared" si="161"/>
        <v>4</v>
      </c>
      <c r="C849" s="190">
        <f t="shared" si="162"/>
        <v>42485</v>
      </c>
      <c r="D849" s="37" t="s">
        <v>1620</v>
      </c>
      <c r="E849" s="190">
        <v>42485</v>
      </c>
      <c r="F849" s="191" t="s">
        <v>539</v>
      </c>
      <c r="G849" s="820" t="s">
        <v>468</v>
      </c>
      <c r="H849" s="192" t="s">
        <v>432</v>
      </c>
      <c r="I849" s="248">
        <v>36</v>
      </c>
      <c r="J849" s="248">
        <v>32901</v>
      </c>
      <c r="K849" s="578">
        <f t="shared" si="163"/>
        <v>1184436</v>
      </c>
      <c r="L849" s="579" t="s">
        <v>844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7">
        <v>2</v>
      </c>
      <c r="AB849" s="570" t="str">
        <f>IF(VLOOKUP(F849,NXT!$C$12:$C$795,1,0)=F849,"","x")</f>
        <v/>
      </c>
    </row>
    <row r="850" spans="1:28" ht="15.75" hidden="1" customHeight="1">
      <c r="A850" s="818" t="str">
        <f>IF(B850&lt;&gt;"",IF(AND(B850&gt;=_TM1,B850&lt;=_TM2,OR(TH!L850="1111",TH!M850="1111")),TH!D850,""),"")</f>
        <v/>
      </c>
      <c r="B850" s="36">
        <f t="shared" si="161"/>
        <v>4</v>
      </c>
      <c r="C850" s="190">
        <f t="shared" si="162"/>
        <v>42485</v>
      </c>
      <c r="D850" s="37" t="s">
        <v>1620</v>
      </c>
      <c r="E850" s="190">
        <v>42485</v>
      </c>
      <c r="F850" s="191" t="s">
        <v>540</v>
      </c>
      <c r="G850" s="820" t="s">
        <v>468</v>
      </c>
      <c r="H850" s="192" t="s">
        <v>432</v>
      </c>
      <c r="I850" s="248">
        <v>36</v>
      </c>
      <c r="J850" s="248">
        <v>37225</v>
      </c>
      <c r="K850" s="578">
        <f t="shared" si="163"/>
        <v>1340100</v>
      </c>
      <c r="L850" s="579" t="s">
        <v>844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7">
        <v>2</v>
      </c>
      <c r="AB850" s="570" t="str">
        <f>IF(VLOOKUP(F850,NXT!$C$12:$C$795,1,0)=F850,"","x")</f>
        <v/>
      </c>
    </row>
    <row r="851" spans="1:28" ht="15.75" hidden="1" customHeight="1">
      <c r="A851" s="818" t="str">
        <f>IF(B851&lt;&gt;"",IF(AND(B851&gt;=_TM1,B851&lt;=_TM2,OR(TH!L851="1111",TH!M851="1111")),TH!D851,""),"")</f>
        <v/>
      </c>
      <c r="B851" s="36">
        <f t="shared" si="161"/>
        <v>4</v>
      </c>
      <c r="C851" s="190">
        <f t="shared" si="162"/>
        <v>42485</v>
      </c>
      <c r="D851" s="37" t="s">
        <v>1620</v>
      </c>
      <c r="E851" s="190">
        <v>42485</v>
      </c>
      <c r="F851" s="191" t="s">
        <v>541</v>
      </c>
      <c r="G851" s="820" t="s">
        <v>468</v>
      </c>
      <c r="H851" s="192" t="s">
        <v>432</v>
      </c>
      <c r="I851" s="248">
        <v>36</v>
      </c>
      <c r="J851" s="248">
        <v>16469</v>
      </c>
      <c r="K851" s="578">
        <f t="shared" si="163"/>
        <v>592884</v>
      </c>
      <c r="L851" s="579" t="s">
        <v>844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7">
        <v>2</v>
      </c>
      <c r="AB851" s="570" t="str">
        <f>IF(VLOOKUP(F851,NXT!$C$12:$C$795,1,0)=F851,"","x")</f>
        <v/>
      </c>
    </row>
    <row r="852" spans="1:28" ht="15.75" hidden="1" customHeight="1">
      <c r="A852" s="818" t="str">
        <f>IF(B852&lt;&gt;"",IF(AND(B852&gt;=_TM1,B852&lt;=_TM2,OR(TH!L852="1111",TH!M852="1111")),TH!D852,""),"")</f>
        <v/>
      </c>
      <c r="B852" s="36">
        <f t="shared" si="161"/>
        <v>4</v>
      </c>
      <c r="C852" s="190">
        <f t="shared" si="162"/>
        <v>42485</v>
      </c>
      <c r="D852" s="37" t="s">
        <v>1620</v>
      </c>
      <c r="E852" s="190">
        <v>42485</v>
      </c>
      <c r="F852" s="191" t="s">
        <v>512</v>
      </c>
      <c r="G852" s="820" t="s">
        <v>468</v>
      </c>
      <c r="H852" s="192" t="s">
        <v>432</v>
      </c>
      <c r="I852" s="248">
        <v>18</v>
      </c>
      <c r="J852" s="248">
        <v>16775</v>
      </c>
      <c r="K852" s="578">
        <f t="shared" si="163"/>
        <v>301950</v>
      </c>
      <c r="L852" s="579" t="s">
        <v>844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7">
        <v>2</v>
      </c>
      <c r="AB852" s="570" t="str">
        <f>IF(VLOOKUP(F852,NXT!$C$12:$C$795,1,0)=F852,"","x")</f>
        <v/>
      </c>
    </row>
    <row r="853" spans="1:28" ht="15.75" hidden="1" customHeight="1">
      <c r="A853" s="818" t="str">
        <f>IF(B853&lt;&gt;"",IF(AND(B853&gt;=_TM1,B853&lt;=_TM2,OR(TH!L853="1111",TH!M853="1111")),TH!D853,""),"")</f>
        <v/>
      </c>
      <c r="B853" s="36">
        <f t="shared" si="161"/>
        <v>4</v>
      </c>
      <c r="C853" s="190">
        <f t="shared" si="162"/>
        <v>42485</v>
      </c>
      <c r="D853" s="37" t="s">
        <v>1620</v>
      </c>
      <c r="E853" s="190">
        <v>42485</v>
      </c>
      <c r="F853" s="191" t="s">
        <v>542</v>
      </c>
      <c r="G853" s="820" t="s">
        <v>468</v>
      </c>
      <c r="H853" s="192" t="s">
        <v>432</v>
      </c>
      <c r="I853" s="248">
        <v>36</v>
      </c>
      <c r="J853" s="248">
        <v>19429</v>
      </c>
      <c r="K853" s="578">
        <f t="shared" si="163"/>
        <v>699444</v>
      </c>
      <c r="L853" s="579" t="s">
        <v>844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7">
        <v>2</v>
      </c>
      <c r="AB853" s="570" t="str">
        <f>IF(VLOOKUP(F853,NXT!$C$12:$C$795,1,0)=F853,"","x")</f>
        <v/>
      </c>
    </row>
    <row r="854" spans="1:28" ht="15.75" hidden="1" customHeight="1">
      <c r="A854" s="818" t="str">
        <f>IF(B854&lt;&gt;"",IF(AND(B854&gt;=_TM1,B854&lt;=_TM2,OR(TH!L854="1111",TH!M854="1111")),TH!D854,""),"")</f>
        <v/>
      </c>
      <c r="B854" s="36">
        <f t="shared" si="161"/>
        <v>4</v>
      </c>
      <c r="C854" s="190">
        <f t="shared" si="162"/>
        <v>42485</v>
      </c>
      <c r="D854" s="37" t="s">
        <v>1620</v>
      </c>
      <c r="E854" s="190">
        <v>42485</v>
      </c>
      <c r="F854" s="191" t="s">
        <v>543</v>
      </c>
      <c r="G854" s="820" t="s">
        <v>468</v>
      </c>
      <c r="H854" s="192" t="s">
        <v>432</v>
      </c>
      <c r="I854" s="248">
        <v>12</v>
      </c>
      <c r="J854" s="248">
        <v>20597</v>
      </c>
      <c r="K854" s="578">
        <f t="shared" ref="K854:K878" si="164">ROUND(I854*J854,0)</f>
        <v>247164</v>
      </c>
      <c r="L854" s="579" t="s">
        <v>844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7">
        <v>2</v>
      </c>
      <c r="AB854" s="570" t="str">
        <f>IF(VLOOKUP(F854,NXT!$C$12:$C$795,1,0)=F854,"","x")</f>
        <v/>
      </c>
    </row>
    <row r="855" spans="1:28" ht="15.75" hidden="1" customHeight="1">
      <c r="A855" s="818" t="str">
        <f>IF(B855&lt;&gt;"",IF(AND(B855&gt;=_TM1,B855&lt;=_TM2,OR(TH!L855="1111",TH!M855="1111")),TH!D855,""),"")</f>
        <v/>
      </c>
      <c r="B855" s="36">
        <f t="shared" si="161"/>
        <v>4</v>
      </c>
      <c r="C855" s="190">
        <f t="shared" si="162"/>
        <v>42485</v>
      </c>
      <c r="D855" s="37" t="s">
        <v>1620</v>
      </c>
      <c r="E855" s="190">
        <v>42485</v>
      </c>
      <c r="F855" s="191" t="s">
        <v>544</v>
      </c>
      <c r="G855" s="820" t="s">
        <v>468</v>
      </c>
      <c r="H855" s="192" t="s">
        <v>432</v>
      </c>
      <c r="I855" s="248">
        <v>48</v>
      </c>
      <c r="J855" s="248">
        <v>43240</v>
      </c>
      <c r="K855" s="578">
        <f t="shared" si="164"/>
        <v>2075520</v>
      </c>
      <c r="L855" s="579" t="s">
        <v>844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7">
        <v>2</v>
      </c>
      <c r="AB855" s="570" t="str">
        <f>IF(VLOOKUP(F855,NXT!$C$12:$C$795,1,0)=F855,"","x")</f>
        <v/>
      </c>
    </row>
    <row r="856" spans="1:28" ht="15.75" hidden="1" customHeight="1">
      <c r="A856" s="818" t="str">
        <f>IF(B856&lt;&gt;"",IF(AND(B856&gt;=_TM1,B856&lt;=_TM2,OR(TH!L856="1111",TH!M856="1111")),TH!D856,""),"")</f>
        <v/>
      </c>
      <c r="B856" s="36">
        <f t="shared" si="161"/>
        <v>4</v>
      </c>
      <c r="C856" s="190">
        <f t="shared" si="162"/>
        <v>42485</v>
      </c>
      <c r="D856" s="37" t="s">
        <v>1620</v>
      </c>
      <c r="E856" s="190">
        <v>42485</v>
      </c>
      <c r="F856" s="191" t="s">
        <v>545</v>
      </c>
      <c r="G856" s="820" t="s">
        <v>468</v>
      </c>
      <c r="H856" s="192" t="s">
        <v>432</v>
      </c>
      <c r="I856" s="248">
        <v>12</v>
      </c>
      <c r="J856" s="248">
        <v>32770</v>
      </c>
      <c r="K856" s="578">
        <f t="shared" si="164"/>
        <v>393240</v>
      </c>
      <c r="L856" s="579" t="s">
        <v>844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7">
        <v>2</v>
      </c>
      <c r="AB856" s="570" t="str">
        <f>IF(VLOOKUP(F856,NXT!$C$12:$C$795,1,0)=F856,"","x")</f>
        <v/>
      </c>
    </row>
    <row r="857" spans="1:28" ht="15.75" hidden="1" customHeight="1">
      <c r="A857" s="818" t="str">
        <f>IF(B857&lt;&gt;"",IF(AND(B857&gt;=_TM1,B857&lt;=_TM2,OR(TH!L857="1111",TH!M857="1111")),TH!D857,""),"")</f>
        <v/>
      </c>
      <c r="B857" s="36">
        <f t="shared" si="161"/>
        <v>4</v>
      </c>
      <c r="C857" s="190">
        <f t="shared" si="162"/>
        <v>42485</v>
      </c>
      <c r="D857" s="37" t="s">
        <v>1620</v>
      </c>
      <c r="E857" s="190">
        <v>42485</v>
      </c>
      <c r="F857" s="191" t="s">
        <v>539</v>
      </c>
      <c r="G857" s="820" t="s">
        <v>468</v>
      </c>
      <c r="H857" s="192" t="s">
        <v>432</v>
      </c>
      <c r="I857" s="248">
        <v>12</v>
      </c>
      <c r="J857" s="248">
        <v>36365</v>
      </c>
      <c r="K857" s="578">
        <f t="shared" si="164"/>
        <v>436380</v>
      </c>
      <c r="L857" s="579" t="s">
        <v>844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7">
        <v>2</v>
      </c>
      <c r="AB857" s="570" t="str">
        <f>IF(VLOOKUP(F857,NXT!$C$12:$C$795,1,0)=F857,"","x")</f>
        <v/>
      </c>
    </row>
    <row r="858" spans="1:28" ht="15.75" hidden="1" customHeight="1">
      <c r="A858" s="818" t="str">
        <f>IF(B858&lt;&gt;"",IF(AND(B858&gt;=_TM1,B858&lt;=_TM2,OR(TH!L858="1111",TH!M858="1111")),TH!D858,""),"")</f>
        <v/>
      </c>
      <c r="B858" s="36">
        <f t="shared" si="161"/>
        <v>4</v>
      </c>
      <c r="C858" s="190">
        <f t="shared" si="162"/>
        <v>42485</v>
      </c>
      <c r="D858" s="37" t="s">
        <v>1620</v>
      </c>
      <c r="E858" s="190">
        <v>42485</v>
      </c>
      <c r="F858" s="191" t="s">
        <v>546</v>
      </c>
      <c r="G858" s="820" t="s">
        <v>468</v>
      </c>
      <c r="H858" s="192" t="s">
        <v>432</v>
      </c>
      <c r="I858" s="248">
        <v>24</v>
      </c>
      <c r="J858" s="248">
        <v>45874</v>
      </c>
      <c r="K858" s="578">
        <f t="shared" si="164"/>
        <v>1100976</v>
      </c>
      <c r="L858" s="579" t="s">
        <v>844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7">
        <v>2</v>
      </c>
      <c r="AB858" s="570" t="str">
        <f>IF(VLOOKUP(F858,NXT!$C$12:$C$795,1,0)=F858,"","x")</f>
        <v/>
      </c>
    </row>
    <row r="859" spans="1:28" ht="15.75" hidden="1" customHeight="1">
      <c r="A859" s="818" t="str">
        <f>IF(B859&lt;&gt;"",IF(AND(B859&gt;=_TM1,B859&lt;=_TM2,OR(TH!L859="1111",TH!M859="1111")),TH!D859,""),"")</f>
        <v/>
      </c>
      <c r="B859" s="36">
        <f t="shared" si="161"/>
        <v>4</v>
      </c>
      <c r="C859" s="190">
        <f t="shared" si="162"/>
        <v>42485</v>
      </c>
      <c r="D859" s="37" t="s">
        <v>1620</v>
      </c>
      <c r="E859" s="190">
        <v>42485</v>
      </c>
      <c r="F859" s="191" t="s">
        <v>547</v>
      </c>
      <c r="G859" s="820" t="s">
        <v>468</v>
      </c>
      <c r="H859" s="192" t="s">
        <v>432</v>
      </c>
      <c r="I859" s="248">
        <v>12</v>
      </c>
      <c r="J859" s="248">
        <v>35369</v>
      </c>
      <c r="K859" s="578">
        <f t="shared" si="164"/>
        <v>424428</v>
      </c>
      <c r="L859" s="579" t="s">
        <v>844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7">
        <v>2</v>
      </c>
      <c r="AB859" s="570" t="str">
        <f>IF(VLOOKUP(F859,NXT!$C$12:$C$795,1,0)=F859,"","x")</f>
        <v/>
      </c>
    </row>
    <row r="860" spans="1:28" ht="15.75" hidden="1" customHeight="1">
      <c r="A860" s="818" t="str">
        <f>IF(B860&lt;&gt;"",IF(AND(B860&gt;=_TM1,B860&lt;=_TM2,OR(TH!L860="1111",TH!M860="1111")),TH!D860,""),"")</f>
        <v/>
      </c>
      <c r="B860" s="36">
        <f t="shared" si="161"/>
        <v>4</v>
      </c>
      <c r="C860" s="190">
        <f t="shared" si="162"/>
        <v>42485</v>
      </c>
      <c r="D860" s="37" t="s">
        <v>1620</v>
      </c>
      <c r="E860" s="190">
        <v>42485</v>
      </c>
      <c r="F860" s="191" t="s">
        <v>548</v>
      </c>
      <c r="G860" s="820" t="s">
        <v>468</v>
      </c>
      <c r="H860" s="192" t="s">
        <v>432</v>
      </c>
      <c r="I860" s="248">
        <v>24</v>
      </c>
      <c r="J860" s="248">
        <v>9230</v>
      </c>
      <c r="K860" s="578">
        <f t="shared" si="164"/>
        <v>221520</v>
      </c>
      <c r="L860" s="579" t="s">
        <v>844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7">
        <v>2</v>
      </c>
      <c r="AB860" s="570" t="str">
        <f>IF(VLOOKUP(F860,NXT!$C$12:$C$795,1,0)=F860,"","x")</f>
        <v/>
      </c>
    </row>
    <row r="861" spans="1:28" ht="15.75" hidden="1" customHeight="1">
      <c r="A861" s="818" t="str">
        <f>IF(B861&lt;&gt;"",IF(AND(B861&gt;=_TM1,B861&lt;=_TM2,OR(TH!L861="1111",TH!M861="1111")),TH!D861,""),"")</f>
        <v/>
      </c>
      <c r="B861" s="36">
        <f t="shared" si="161"/>
        <v>4</v>
      </c>
      <c r="C861" s="190">
        <f t="shared" si="162"/>
        <v>42485</v>
      </c>
      <c r="D861" s="37" t="s">
        <v>1620</v>
      </c>
      <c r="E861" s="190">
        <v>42485</v>
      </c>
      <c r="F861" s="191" t="s">
        <v>549</v>
      </c>
      <c r="G861" s="820" t="s">
        <v>468</v>
      </c>
      <c r="H861" s="192" t="s">
        <v>432</v>
      </c>
      <c r="I861" s="248">
        <v>72</v>
      </c>
      <c r="J861" s="248">
        <v>12654</v>
      </c>
      <c r="K861" s="578">
        <f t="shared" si="164"/>
        <v>911088</v>
      </c>
      <c r="L861" s="579" t="s">
        <v>844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7">
        <v>2</v>
      </c>
      <c r="AB861" s="570" t="str">
        <f>IF(VLOOKUP(F861,NXT!$C$12:$C$795,1,0)=F861,"","x")</f>
        <v/>
      </c>
    </row>
    <row r="862" spans="1:28" ht="15.75" hidden="1" customHeight="1">
      <c r="A862" s="818" t="str">
        <f>IF(B862&lt;&gt;"",IF(AND(B862&gt;=_TM1,B862&lt;=_TM2,OR(TH!L862="1111",TH!M862="1111")),TH!D862,""),"")</f>
        <v/>
      </c>
      <c r="B862" s="36">
        <f t="shared" si="161"/>
        <v>4</v>
      </c>
      <c r="C862" s="190">
        <f t="shared" si="162"/>
        <v>42485</v>
      </c>
      <c r="D862" s="37" t="s">
        <v>1620</v>
      </c>
      <c r="E862" s="190">
        <v>42485</v>
      </c>
      <c r="F862" s="191" t="s">
        <v>550</v>
      </c>
      <c r="G862" s="820" t="s">
        <v>468</v>
      </c>
      <c r="H862" s="192" t="s">
        <v>432</v>
      </c>
      <c r="I862" s="248">
        <v>24</v>
      </c>
      <c r="J862" s="248">
        <v>8491</v>
      </c>
      <c r="K862" s="578">
        <f t="shared" si="164"/>
        <v>203784</v>
      </c>
      <c r="L862" s="579" t="s">
        <v>844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7">
        <v>2</v>
      </c>
      <c r="AB862" s="570" t="str">
        <f>IF(VLOOKUP(F862,NXT!$C$12:$C$795,1,0)=F862,"","x")</f>
        <v/>
      </c>
    </row>
    <row r="863" spans="1:28" ht="15.75" hidden="1" customHeight="1">
      <c r="A863" s="818" t="str">
        <f>IF(B863&lt;&gt;"",IF(AND(B863&gt;=_TM1,B863&lt;=_TM2,OR(TH!L863="1111",TH!M863="1111")),TH!D863,""),"")</f>
        <v/>
      </c>
      <c r="B863" s="36">
        <f t="shared" si="161"/>
        <v>4</v>
      </c>
      <c r="C863" s="190">
        <f t="shared" si="162"/>
        <v>42485</v>
      </c>
      <c r="D863" s="37" t="s">
        <v>1620</v>
      </c>
      <c r="E863" s="190">
        <v>42485</v>
      </c>
      <c r="F863" s="191" t="s">
        <v>551</v>
      </c>
      <c r="G863" s="820" t="s">
        <v>468</v>
      </c>
      <c r="H863" s="192" t="s">
        <v>432</v>
      </c>
      <c r="I863" s="248">
        <v>112</v>
      </c>
      <c r="J863" s="248">
        <v>7972</v>
      </c>
      <c r="K863" s="578">
        <f t="shared" si="164"/>
        <v>892864</v>
      </c>
      <c r="L863" s="579" t="s">
        <v>844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7">
        <v>2</v>
      </c>
      <c r="AB863" s="570" t="str">
        <f>IF(VLOOKUP(F863,NXT!$C$12:$C$795,1,0)=F863,"","x")</f>
        <v/>
      </c>
    </row>
    <row r="864" spans="1:28" ht="15.75" hidden="1" customHeight="1">
      <c r="A864" s="818" t="str">
        <f>IF(B864&lt;&gt;"",IF(AND(B864&gt;=_TM1,B864&lt;=_TM2,OR(TH!L864="1111",TH!M864="1111")),TH!D864,""),"")</f>
        <v/>
      </c>
      <c r="B864" s="36">
        <f t="shared" si="161"/>
        <v>4</v>
      </c>
      <c r="C864" s="190">
        <f t="shared" si="162"/>
        <v>42485</v>
      </c>
      <c r="D864" s="37" t="s">
        <v>1620</v>
      </c>
      <c r="E864" s="190">
        <v>42485</v>
      </c>
      <c r="F864" s="191" t="s">
        <v>552</v>
      </c>
      <c r="G864" s="820" t="s">
        <v>468</v>
      </c>
      <c r="H864" s="192" t="s">
        <v>432</v>
      </c>
      <c r="I864" s="248">
        <v>24</v>
      </c>
      <c r="J864" s="248">
        <v>9336</v>
      </c>
      <c r="K864" s="578">
        <f t="shared" si="164"/>
        <v>224064</v>
      </c>
      <c r="L864" s="579" t="s">
        <v>844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7">
        <v>2</v>
      </c>
      <c r="AB864" s="570" t="str">
        <f>IF(VLOOKUP(F864,NXT!$C$12:$C$795,1,0)=F864,"","x")</f>
        <v/>
      </c>
    </row>
    <row r="865" spans="1:30" ht="15.75" hidden="1" customHeight="1">
      <c r="A865" s="818" t="str">
        <f>IF(B865&lt;&gt;"",IF(AND(B865&gt;=_TM1,B865&lt;=_TM2,OR(TH!L865="1111",TH!M865="1111")),TH!D865,""),"")</f>
        <v/>
      </c>
      <c r="B865" s="36">
        <f t="shared" ref="B865:B928" si="165">IF(C865&lt;&gt;"",MONTH(C865),"")</f>
        <v>4</v>
      </c>
      <c r="C865" s="190">
        <f t="shared" ref="C865:C928" si="166">E865</f>
        <v>42485</v>
      </c>
      <c r="D865" s="37" t="s">
        <v>1620</v>
      </c>
      <c r="E865" s="190">
        <v>42485</v>
      </c>
      <c r="F865" s="191" t="s">
        <v>553</v>
      </c>
      <c r="G865" s="820" t="s">
        <v>468</v>
      </c>
      <c r="H865" s="192" t="s">
        <v>432</v>
      </c>
      <c r="I865" s="248">
        <v>33</v>
      </c>
      <c r="J865" s="248">
        <v>5960</v>
      </c>
      <c r="K865" s="578">
        <f t="shared" si="164"/>
        <v>196680</v>
      </c>
      <c r="L865" s="579" t="s">
        <v>844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7">
        <v>2</v>
      </c>
      <c r="AB865" s="570" t="str">
        <f>IF(VLOOKUP(F865,NXT!$C$12:$C$795,1,0)=F865,"","x")</f>
        <v/>
      </c>
    </row>
    <row r="866" spans="1:30" ht="15.75" hidden="1" customHeight="1">
      <c r="A866" s="818" t="str">
        <f>IF(B866&lt;&gt;"",IF(AND(B866&gt;=_TM1,B866&lt;=_TM2,OR(TH!L866="1111",TH!M866="1111")),TH!D866,""),"")</f>
        <v/>
      </c>
      <c r="B866" s="36">
        <f t="shared" si="165"/>
        <v>4</v>
      </c>
      <c r="C866" s="190">
        <f t="shared" si="166"/>
        <v>42485</v>
      </c>
      <c r="D866" s="37" t="s">
        <v>1620</v>
      </c>
      <c r="E866" s="190">
        <v>42485</v>
      </c>
      <c r="F866" s="191" t="s">
        <v>554</v>
      </c>
      <c r="G866" s="820" t="s">
        <v>468</v>
      </c>
      <c r="H866" s="192" t="s">
        <v>432</v>
      </c>
      <c r="I866" s="248">
        <v>50</v>
      </c>
      <c r="J866" s="248">
        <v>9160</v>
      </c>
      <c r="K866" s="578">
        <f t="shared" si="164"/>
        <v>458000</v>
      </c>
      <c r="L866" s="579" t="s">
        <v>844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7">
        <v>2</v>
      </c>
      <c r="AB866" s="570" t="str">
        <f>IF(VLOOKUP(F866,NXT!$C$12:$C$795,1,0)=F866,"","x")</f>
        <v/>
      </c>
    </row>
    <row r="867" spans="1:30" ht="15.75" hidden="1" customHeight="1">
      <c r="A867" s="818" t="str">
        <f>IF(B867&lt;&gt;"",IF(AND(B867&gt;=_TM1,B867&lt;=_TM2,OR(TH!L867="1111",TH!M867="1111")),TH!D867,""),"")</f>
        <v/>
      </c>
      <c r="B867" s="36">
        <f t="shared" si="165"/>
        <v>4</v>
      </c>
      <c r="C867" s="190">
        <f t="shared" si="166"/>
        <v>42485</v>
      </c>
      <c r="D867" s="37" t="s">
        <v>1620</v>
      </c>
      <c r="E867" s="190">
        <v>42485</v>
      </c>
      <c r="F867" s="191" t="s">
        <v>555</v>
      </c>
      <c r="G867" s="820" t="s">
        <v>468</v>
      </c>
      <c r="H867" s="192" t="s">
        <v>432</v>
      </c>
      <c r="I867" s="248">
        <v>24</v>
      </c>
      <c r="J867" s="248">
        <v>8909</v>
      </c>
      <c r="K867" s="578">
        <f t="shared" si="164"/>
        <v>213816</v>
      </c>
      <c r="L867" s="579" t="s">
        <v>844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7">
        <v>2</v>
      </c>
      <c r="AB867" s="570" t="str">
        <f>IF(VLOOKUP(F867,NXT!$C$12:$C$795,1,0)=F867,"","x")</f>
        <v/>
      </c>
    </row>
    <row r="868" spans="1:30" ht="15.75" hidden="1" customHeight="1">
      <c r="A868" s="818" t="str">
        <f>IF(B868&lt;&gt;"",IF(AND(B868&gt;=_TM1,B868&lt;=_TM2,OR(TH!L868="1111",TH!M868="1111")),TH!D868,""),"")</f>
        <v/>
      </c>
      <c r="B868" s="36">
        <f t="shared" si="165"/>
        <v>4</v>
      </c>
      <c r="C868" s="190">
        <f t="shared" si="166"/>
        <v>42485</v>
      </c>
      <c r="D868" s="37" t="s">
        <v>1620</v>
      </c>
      <c r="E868" s="190">
        <v>42485</v>
      </c>
      <c r="F868" s="191" t="s">
        <v>556</v>
      </c>
      <c r="G868" s="820" t="s">
        <v>468</v>
      </c>
      <c r="H868" s="192" t="s">
        <v>432</v>
      </c>
      <c r="I868" s="248">
        <v>24</v>
      </c>
      <c r="J868" s="248">
        <v>8715</v>
      </c>
      <c r="K868" s="578">
        <f t="shared" si="164"/>
        <v>209160</v>
      </c>
      <c r="L868" s="579" t="s">
        <v>844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7">
        <v>2</v>
      </c>
      <c r="AB868" s="570" t="str">
        <f>IF(VLOOKUP(F868,NXT!$C$12:$C$795,1,0)=F868,"","x")</f>
        <v/>
      </c>
    </row>
    <row r="869" spans="1:30" ht="15.75" hidden="1" customHeight="1">
      <c r="A869" s="818" t="str">
        <f>IF(B869&lt;&gt;"",IF(AND(B869&gt;=_TM1,B869&lt;=_TM2,OR(TH!L869="1111",TH!M869="1111")),TH!D869,""),"")</f>
        <v/>
      </c>
      <c r="B869" s="36">
        <f t="shared" si="165"/>
        <v>4</v>
      </c>
      <c r="C869" s="190">
        <f t="shared" si="166"/>
        <v>42485</v>
      </c>
      <c r="D869" s="37" t="s">
        <v>1620</v>
      </c>
      <c r="E869" s="190">
        <v>42485</v>
      </c>
      <c r="F869" s="191" t="s">
        <v>557</v>
      </c>
      <c r="G869" s="820" t="s">
        <v>468</v>
      </c>
      <c r="H869" s="192" t="s">
        <v>432</v>
      </c>
      <c r="I869" s="248">
        <v>12</v>
      </c>
      <c r="J869" s="248">
        <v>11404</v>
      </c>
      <c r="K869" s="578">
        <f t="shared" si="164"/>
        <v>136848</v>
      </c>
      <c r="L869" s="579" t="s">
        <v>844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7">
        <v>2</v>
      </c>
      <c r="AB869" s="570" t="str">
        <f>IF(VLOOKUP(F869,NXT!$C$12:$C$795,1,0)=F869,"","x")</f>
        <v/>
      </c>
      <c r="AC869" s="570"/>
    </row>
    <row r="870" spans="1:30" ht="15.75" hidden="1" customHeight="1">
      <c r="A870" s="818" t="str">
        <f>IF(B870&lt;&gt;"",IF(AND(B870&gt;=_TM1,B870&lt;=_TM2,OR(TH!L870="1111",TH!M870="1111")),TH!D870,""),"")</f>
        <v/>
      </c>
      <c r="B870" s="36">
        <f t="shared" si="165"/>
        <v>4</v>
      </c>
      <c r="C870" s="190">
        <f t="shared" si="166"/>
        <v>42485</v>
      </c>
      <c r="D870" s="37" t="s">
        <v>1620</v>
      </c>
      <c r="E870" s="190">
        <v>42485</v>
      </c>
      <c r="F870" s="191" t="s">
        <v>558</v>
      </c>
      <c r="G870" s="820" t="s">
        <v>468</v>
      </c>
      <c r="H870" s="192" t="s">
        <v>432</v>
      </c>
      <c r="I870" s="248">
        <v>5</v>
      </c>
      <c r="J870" s="248">
        <v>27084</v>
      </c>
      <c r="K870" s="578">
        <f t="shared" si="164"/>
        <v>135420</v>
      </c>
      <c r="L870" s="579" t="s">
        <v>844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7">
        <v>2</v>
      </c>
      <c r="AB870" s="570" t="str">
        <f>IF(VLOOKUP(F870,NXT!$C$12:$C$795,1,0)=F870,"","x")</f>
        <v/>
      </c>
      <c r="AC870" s="570"/>
      <c r="AD870" s="570"/>
    </row>
    <row r="871" spans="1:30" ht="15.75" hidden="1" customHeight="1">
      <c r="A871" s="818" t="str">
        <f>IF(B871&lt;&gt;"",IF(AND(B871&gt;=_TM1,B871&lt;=_TM2,OR(TH!L871="1111",TH!M871="1111")),TH!D871,""),"")</f>
        <v/>
      </c>
      <c r="B871" s="36">
        <f t="shared" si="165"/>
        <v>4</v>
      </c>
      <c r="C871" s="190">
        <f t="shared" si="166"/>
        <v>42485</v>
      </c>
      <c r="D871" s="37" t="s">
        <v>1620</v>
      </c>
      <c r="E871" s="190">
        <v>42485</v>
      </c>
      <c r="F871" s="191" t="s">
        <v>559</v>
      </c>
      <c r="G871" s="820" t="s">
        <v>468</v>
      </c>
      <c r="H871" s="192" t="s">
        <v>432</v>
      </c>
      <c r="I871" s="248">
        <v>500</v>
      </c>
      <c r="J871" s="248">
        <v>11562</v>
      </c>
      <c r="K871" s="578">
        <f t="shared" si="164"/>
        <v>5781000</v>
      </c>
      <c r="L871" s="579" t="s">
        <v>844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7">
        <v>2</v>
      </c>
      <c r="AB871" s="570" t="str">
        <f>IF(VLOOKUP(F871,NXT!$C$12:$C$795,1,0)=F871,"","x")</f>
        <v/>
      </c>
      <c r="AD871" s="570"/>
    </row>
    <row r="872" spans="1:30" ht="15.75" hidden="1" customHeight="1">
      <c r="A872" s="818" t="str">
        <f>IF(B872&lt;&gt;"",IF(AND(B872&gt;=_TM1,B872&lt;=_TM2,OR(TH!L872="1111",TH!M872="1111")),TH!D872,""),"")</f>
        <v/>
      </c>
      <c r="B872" s="36">
        <f t="shared" si="165"/>
        <v>4</v>
      </c>
      <c r="C872" s="190">
        <f t="shared" si="166"/>
        <v>42485</v>
      </c>
      <c r="D872" s="37" t="s">
        <v>1620</v>
      </c>
      <c r="E872" s="190">
        <v>42485</v>
      </c>
      <c r="F872" s="191" t="s">
        <v>560</v>
      </c>
      <c r="G872" s="820" t="s">
        <v>468</v>
      </c>
      <c r="H872" s="192" t="s">
        <v>432</v>
      </c>
      <c r="I872" s="248">
        <v>40</v>
      </c>
      <c r="J872" s="248">
        <v>142144</v>
      </c>
      <c r="K872" s="578">
        <f t="shared" si="164"/>
        <v>5685760</v>
      </c>
      <c r="L872" s="579" t="s">
        <v>844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7">
        <v>2</v>
      </c>
      <c r="AB872" s="570" t="str">
        <f>IF(VLOOKUP(F872,NXT!$C$12:$C$795,1,0)=F872,"","x")</f>
        <v/>
      </c>
      <c r="AC872" s="570"/>
      <c r="AD872" s="570"/>
    </row>
    <row r="873" spans="1:30" ht="15.75" hidden="1" customHeight="1">
      <c r="A873" s="818" t="str">
        <f>IF(B873&lt;&gt;"",IF(AND(B873&gt;=_TM1,B873&lt;=_TM2,OR(TH!L873="1111",TH!M873="1111")),TH!D873,""),"")</f>
        <v/>
      </c>
      <c r="B873" s="36">
        <f t="shared" si="165"/>
        <v>4</v>
      </c>
      <c r="C873" s="190">
        <f t="shared" si="166"/>
        <v>42485</v>
      </c>
      <c r="D873" s="37" t="s">
        <v>1620</v>
      </c>
      <c r="E873" s="190">
        <v>42485</v>
      </c>
      <c r="F873" s="191" t="s">
        <v>561</v>
      </c>
      <c r="G873" s="820" t="s">
        <v>468</v>
      </c>
      <c r="H873" s="192" t="s">
        <v>432</v>
      </c>
      <c r="I873" s="248">
        <v>6</v>
      </c>
      <c r="J873" s="248">
        <v>177056</v>
      </c>
      <c r="K873" s="578">
        <f t="shared" si="164"/>
        <v>1062336</v>
      </c>
      <c r="L873" s="579" t="s">
        <v>844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7">
        <v>2</v>
      </c>
      <c r="AB873" s="570" t="str">
        <f>IF(VLOOKUP(F873,NXT!$C$12:$C$795,1,0)=F873,"","x")</f>
        <v/>
      </c>
      <c r="AC873" s="570"/>
      <c r="AD873" s="570"/>
    </row>
    <row r="874" spans="1:30" ht="15.75" hidden="1" customHeight="1">
      <c r="A874" s="818" t="str">
        <f>IF(B874&lt;&gt;"",IF(AND(B874&gt;=_TM1,B874&lt;=_TM2,OR(TH!L874="1111",TH!M874="1111")),TH!D874,""),"")</f>
        <v/>
      </c>
      <c r="B874" s="36">
        <f t="shared" si="165"/>
        <v>4</v>
      </c>
      <c r="C874" s="190">
        <f t="shared" si="166"/>
        <v>42485</v>
      </c>
      <c r="D874" s="37" t="s">
        <v>1620</v>
      </c>
      <c r="E874" s="190">
        <v>42485</v>
      </c>
      <c r="F874" s="191" t="s">
        <v>562</v>
      </c>
      <c r="G874" s="820" t="s">
        <v>468</v>
      </c>
      <c r="H874" s="192" t="s">
        <v>432</v>
      </c>
      <c r="I874" s="248">
        <v>40</v>
      </c>
      <c r="J874" s="248">
        <v>50792</v>
      </c>
      <c r="K874" s="578">
        <f t="shared" si="164"/>
        <v>2031680</v>
      </c>
      <c r="L874" s="579" t="s">
        <v>844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7">
        <v>2</v>
      </c>
      <c r="AB874" s="570" t="str">
        <f>IF(VLOOKUP(F874,NXT!$C$12:$C$795,1,0)=F874,"","x")</f>
        <v/>
      </c>
      <c r="AD874" s="570"/>
    </row>
    <row r="875" spans="1:30" ht="15.75" hidden="1" customHeight="1">
      <c r="A875" s="818" t="str">
        <f>IF(B875&lt;&gt;"",IF(AND(B875&gt;=_TM1,B875&lt;=_TM2,OR(TH!L875="1111",TH!M875="1111")),TH!D875,""),"")</f>
        <v/>
      </c>
      <c r="B875" s="36">
        <f t="shared" si="165"/>
        <v>4</v>
      </c>
      <c r="C875" s="190">
        <f t="shared" si="166"/>
        <v>42485</v>
      </c>
      <c r="D875" s="37" t="s">
        <v>1620</v>
      </c>
      <c r="E875" s="190">
        <v>42485</v>
      </c>
      <c r="F875" s="191" t="s">
        <v>563</v>
      </c>
      <c r="G875" s="820" t="s">
        <v>468</v>
      </c>
      <c r="H875" s="192" t="s">
        <v>432</v>
      </c>
      <c r="I875" s="248">
        <v>94</v>
      </c>
      <c r="J875" s="248">
        <v>50135</v>
      </c>
      <c r="K875" s="578">
        <f t="shared" si="164"/>
        <v>4712690</v>
      </c>
      <c r="L875" s="579" t="s">
        <v>844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7">
        <v>2</v>
      </c>
      <c r="AB875" s="570" t="str">
        <f>IF(VLOOKUP(F875,NXT!$C$12:$C$795,1,0)=F875,"","x")</f>
        <v/>
      </c>
      <c r="AC875" s="570"/>
      <c r="AD875" s="570"/>
    </row>
    <row r="876" spans="1:30" ht="15.75" hidden="1" customHeight="1">
      <c r="A876" s="818" t="str">
        <f>IF(B876&lt;&gt;"",IF(AND(B876&gt;=_TM1,B876&lt;=_TM2,OR(TH!L876="1111",TH!M876="1111")),TH!D876,""),"")</f>
        <v/>
      </c>
      <c r="B876" s="36">
        <f t="shared" si="165"/>
        <v>4</v>
      </c>
      <c r="C876" s="190">
        <f t="shared" si="166"/>
        <v>42485</v>
      </c>
      <c r="D876" s="37" t="s">
        <v>1620</v>
      </c>
      <c r="E876" s="190">
        <v>42485</v>
      </c>
      <c r="F876" s="191" t="s">
        <v>564</v>
      </c>
      <c r="G876" s="820" t="s">
        <v>468</v>
      </c>
      <c r="H876" s="192" t="s">
        <v>432</v>
      </c>
      <c r="I876" s="248">
        <v>30</v>
      </c>
      <c r="J876" s="248">
        <v>61919</v>
      </c>
      <c r="K876" s="578">
        <f t="shared" si="164"/>
        <v>1857570</v>
      </c>
      <c r="L876" s="579" t="s">
        <v>844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7">
        <v>2</v>
      </c>
      <c r="AB876" s="570" t="str">
        <f>IF(VLOOKUP(F876,NXT!$C$12:$C$795,1,0)=F876,"","x")</f>
        <v/>
      </c>
      <c r="AC876" s="570"/>
      <c r="AD876" s="570"/>
    </row>
    <row r="877" spans="1:30" ht="15.75" hidden="1" customHeight="1">
      <c r="A877" s="818" t="str">
        <f>IF(B877&lt;&gt;"",IF(AND(B877&gt;=_TM1,B877&lt;=_TM2,OR(TH!L877="1111",TH!M877="1111")),TH!D877,""),"")</f>
        <v/>
      </c>
      <c r="B877" s="36">
        <f t="shared" si="165"/>
        <v>4</v>
      </c>
      <c r="C877" s="190">
        <f t="shared" si="166"/>
        <v>42485</v>
      </c>
      <c r="D877" s="37" t="s">
        <v>1620</v>
      </c>
      <c r="E877" s="190">
        <v>42485</v>
      </c>
      <c r="F877" s="191" t="s">
        <v>450</v>
      </c>
      <c r="G877" s="820" t="s">
        <v>468</v>
      </c>
      <c r="H877" s="192" t="s">
        <v>432</v>
      </c>
      <c r="I877" s="248">
        <v>24</v>
      </c>
      <c r="J877" s="248">
        <v>43337</v>
      </c>
      <c r="K877" s="578">
        <f t="shared" si="164"/>
        <v>1040088</v>
      </c>
      <c r="L877" s="579" t="s">
        <v>844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7">
        <v>2</v>
      </c>
      <c r="AB877" s="570" t="str">
        <f>IF(VLOOKUP(F877,NXT!$C$12:$C$795,1,0)=F877,"","x")</f>
        <v/>
      </c>
      <c r="AC877" s="570"/>
      <c r="AD877" s="570"/>
    </row>
    <row r="878" spans="1:30" ht="15.75" hidden="1" customHeight="1">
      <c r="A878" s="818" t="str">
        <f>IF(B878&lt;&gt;"",IF(AND(B878&gt;=_TM1,B878&lt;=_TM2,OR(TH!L878="1111",TH!M878="1111")),TH!D878,""),"")</f>
        <v/>
      </c>
      <c r="B878" s="36">
        <f t="shared" si="165"/>
        <v>4</v>
      </c>
      <c r="C878" s="190">
        <f t="shared" si="166"/>
        <v>42485</v>
      </c>
      <c r="D878" s="37" t="s">
        <v>1620</v>
      </c>
      <c r="E878" s="190">
        <v>42485</v>
      </c>
      <c r="F878" s="191" t="s">
        <v>659</v>
      </c>
      <c r="G878" s="820" t="s">
        <v>468</v>
      </c>
      <c r="H878" s="192" t="s">
        <v>432</v>
      </c>
      <c r="I878" s="248">
        <v>6</v>
      </c>
      <c r="J878" s="248">
        <v>38168</v>
      </c>
      <c r="K878" s="578">
        <f t="shared" si="164"/>
        <v>229008</v>
      </c>
      <c r="L878" s="579" t="s">
        <v>844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7">
        <v>2</v>
      </c>
      <c r="AB878" s="570" t="str">
        <f>IF(VLOOKUP(F878,NXT!$C$12:$C$795,1,0)=F878,"","x")</f>
        <v/>
      </c>
      <c r="AC878" s="570"/>
      <c r="AD878" s="570"/>
    </row>
    <row r="879" spans="1:30" ht="15.75" hidden="1" customHeight="1">
      <c r="A879" s="818" t="str">
        <f>IF(B879&lt;&gt;"",IF(AND(B879&gt;=_TM1,B879&lt;=_TM2,OR(TH!L879="1111",TH!M879="1111")),TH!D879,""),"")</f>
        <v/>
      </c>
      <c r="B879" s="36">
        <f t="shared" si="165"/>
        <v>4</v>
      </c>
      <c r="C879" s="190">
        <f t="shared" si="166"/>
        <v>42485</v>
      </c>
      <c r="D879" s="37" t="s">
        <v>1620</v>
      </c>
      <c r="E879" s="190">
        <v>42485</v>
      </c>
      <c r="F879" s="191" t="s">
        <v>448</v>
      </c>
      <c r="G879" s="820" t="s">
        <v>468</v>
      </c>
      <c r="H879" s="192" t="s">
        <v>432</v>
      </c>
      <c r="I879" s="248"/>
      <c r="J879" s="248"/>
      <c r="K879" s="578">
        <v>13458852</v>
      </c>
      <c r="L879" s="39" t="s">
        <v>9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7">
        <v>2</v>
      </c>
      <c r="AB879" s="570"/>
      <c r="AD879" s="570"/>
    </row>
    <row r="880" spans="1:30" ht="15.75" hidden="1" customHeight="1">
      <c r="A880" s="818" t="str">
        <f>IF(B880&lt;&gt;"",IF(AND(B880&gt;=_TM1,B880&lt;=_TM2,OR(TH!L880="1111",TH!M880="1111")),TH!D880,""),"")</f>
        <v/>
      </c>
      <c r="B880" s="36">
        <f t="shared" si="165"/>
        <v>5</v>
      </c>
      <c r="C880" s="190">
        <f t="shared" si="166"/>
        <v>42502</v>
      </c>
      <c r="D880" s="37" t="s">
        <v>1621</v>
      </c>
      <c r="E880" s="190">
        <v>42502</v>
      </c>
      <c r="F880" s="191" t="s">
        <v>466</v>
      </c>
      <c r="G880" s="820" t="s">
        <v>843</v>
      </c>
      <c r="H880" s="192" t="s">
        <v>432</v>
      </c>
      <c r="I880" s="248">
        <v>380</v>
      </c>
      <c r="J880" s="769">
        <v>7628.5</v>
      </c>
      <c r="K880" s="578">
        <f t="shared" ref="K880:K886" si="167">ROUND(I880*J880,0)</f>
        <v>2898830</v>
      </c>
      <c r="L880" s="579" t="s">
        <v>844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7">
        <v>2</v>
      </c>
      <c r="AB880" s="570" t="str">
        <f>IF(VLOOKUP(F880,NXT!$C$12:$C$795,1,0)=F880,"","x")</f>
        <v/>
      </c>
      <c r="AC880" s="570"/>
      <c r="AD880" s="570"/>
    </row>
    <row r="881" spans="1:30" ht="15.75" hidden="1" customHeight="1">
      <c r="A881" s="818" t="str">
        <f>IF(B881&lt;&gt;"",IF(AND(B881&gt;=_TM1,B881&lt;=_TM2,OR(TH!L881="1111",TH!M881="1111")),TH!D881,""),"")</f>
        <v/>
      </c>
      <c r="B881" s="36">
        <f t="shared" si="165"/>
        <v>5</v>
      </c>
      <c r="C881" s="190">
        <f t="shared" si="166"/>
        <v>42502</v>
      </c>
      <c r="D881" s="37" t="s">
        <v>1621</v>
      </c>
      <c r="E881" s="190">
        <v>42502</v>
      </c>
      <c r="F881" s="191" t="s">
        <v>683</v>
      </c>
      <c r="G881" s="820" t="s">
        <v>843</v>
      </c>
      <c r="H881" s="192" t="s">
        <v>432</v>
      </c>
      <c r="I881" s="248">
        <v>1000</v>
      </c>
      <c r="J881" s="769">
        <v>11115</v>
      </c>
      <c r="K881" s="578">
        <f t="shared" si="167"/>
        <v>11115000</v>
      </c>
      <c r="L881" s="579" t="s">
        <v>844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7">
        <v>2</v>
      </c>
      <c r="AB881" s="570" t="str">
        <f>IF(VLOOKUP(F881,NXT!$C$12:$C$795,1,0)=F881,"","x")</f>
        <v/>
      </c>
      <c r="AC881" s="570"/>
      <c r="AD881" s="570"/>
    </row>
    <row r="882" spans="1:30" ht="15.75" hidden="1" customHeight="1">
      <c r="A882" s="818" t="str">
        <f>IF(B882&lt;&gt;"",IF(AND(B882&gt;=_TM1,B882&lt;=_TM2,OR(TH!L882="1111",TH!M882="1111")),TH!D882,""),"")</f>
        <v/>
      </c>
      <c r="B882" s="36">
        <f t="shared" si="165"/>
        <v>5</v>
      </c>
      <c r="C882" s="190">
        <f t="shared" si="166"/>
        <v>42502</v>
      </c>
      <c r="D882" s="37" t="s">
        <v>1621</v>
      </c>
      <c r="E882" s="190">
        <v>42502</v>
      </c>
      <c r="F882" s="191" t="s">
        <v>1288</v>
      </c>
      <c r="G882" s="820" t="s">
        <v>843</v>
      </c>
      <c r="H882" s="192" t="s">
        <v>432</v>
      </c>
      <c r="I882" s="248">
        <v>1000</v>
      </c>
      <c r="J882" s="769">
        <v>507.3</v>
      </c>
      <c r="K882" s="578">
        <f t="shared" si="167"/>
        <v>507300</v>
      </c>
      <c r="L882" s="579" t="s">
        <v>844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7">
        <v>2</v>
      </c>
      <c r="AB882" s="570" t="str">
        <f>IF(VLOOKUP(F882,NXT!$C$12:$C$795,1,0)=F882,"","x")</f>
        <v/>
      </c>
      <c r="AC882" s="570"/>
      <c r="AD882" s="570"/>
    </row>
    <row r="883" spans="1:30" ht="15.75" hidden="1" customHeight="1">
      <c r="A883" s="818" t="str">
        <f>IF(B883&lt;&gt;"",IF(AND(B883&gt;=_TM1,B883&lt;=_TM2,OR(TH!L883="1111",TH!M883="1111")),TH!D883,""),"")</f>
        <v/>
      </c>
      <c r="B883" s="36">
        <f t="shared" si="165"/>
        <v>5</v>
      </c>
      <c r="C883" s="190">
        <f t="shared" si="166"/>
        <v>42502</v>
      </c>
      <c r="D883" s="37" t="s">
        <v>1621</v>
      </c>
      <c r="E883" s="190">
        <v>42502</v>
      </c>
      <c r="F883" s="191" t="s">
        <v>1165</v>
      </c>
      <c r="G883" s="820" t="s">
        <v>843</v>
      </c>
      <c r="H883" s="192" t="s">
        <v>432</v>
      </c>
      <c r="I883" s="248">
        <v>1250</v>
      </c>
      <c r="J883" s="769">
        <v>30875</v>
      </c>
      <c r="K883" s="578">
        <f t="shared" si="167"/>
        <v>38593750</v>
      </c>
      <c r="L883" s="579" t="s">
        <v>844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7">
        <v>2</v>
      </c>
      <c r="AB883" s="570" t="str">
        <f>IF(VLOOKUP(F883,NXT!$C$12:$C$795,1,0)=F883,"","x")</f>
        <v/>
      </c>
      <c r="AD883" s="570"/>
    </row>
    <row r="884" spans="1:30" ht="15.75" hidden="1" customHeight="1">
      <c r="A884" s="818" t="str">
        <f>IF(B884&lt;&gt;"",IF(AND(B884&gt;=_TM1,B884&lt;=_TM2,OR(TH!L884="1111",TH!M884="1111")),TH!D884,""),"")</f>
        <v/>
      </c>
      <c r="B884" s="36">
        <f t="shared" si="165"/>
        <v>5</v>
      </c>
      <c r="C884" s="190">
        <f t="shared" si="166"/>
        <v>42502</v>
      </c>
      <c r="D884" s="37" t="s">
        <v>1621</v>
      </c>
      <c r="E884" s="190">
        <v>42502</v>
      </c>
      <c r="F884" s="191" t="s">
        <v>1166</v>
      </c>
      <c r="G884" s="820" t="s">
        <v>843</v>
      </c>
      <c r="H884" s="192" t="s">
        <v>432</v>
      </c>
      <c r="I884" s="248">
        <v>1300</v>
      </c>
      <c r="J884" s="248">
        <v>30115</v>
      </c>
      <c r="K884" s="578">
        <f t="shared" si="167"/>
        <v>39149500</v>
      </c>
      <c r="L884" s="579" t="s">
        <v>844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7">
        <v>2</v>
      </c>
      <c r="AB884" s="570" t="str">
        <f>IF(VLOOKUP(F884,NXT!$C$12:$C$795,1,0)=F884,"","x")</f>
        <v/>
      </c>
      <c r="AD884" s="570"/>
    </row>
    <row r="885" spans="1:30" ht="15.75" hidden="1" customHeight="1">
      <c r="A885" s="818" t="str">
        <f>IF(B885&lt;&gt;"",IF(AND(B885&gt;=_TM1,B885&lt;=_TM2,OR(TH!L885="1111",TH!M885="1111")),TH!D885,""),"")</f>
        <v/>
      </c>
      <c r="B885" s="36">
        <f t="shared" si="165"/>
        <v>5</v>
      </c>
      <c r="C885" s="190">
        <f t="shared" si="166"/>
        <v>42502</v>
      </c>
      <c r="D885" s="37" t="s">
        <v>1621</v>
      </c>
      <c r="E885" s="190">
        <v>42502</v>
      </c>
      <c r="F885" s="188" t="s">
        <v>438</v>
      </c>
      <c r="G885" s="820" t="s">
        <v>843</v>
      </c>
      <c r="H885" s="192" t="s">
        <v>432</v>
      </c>
      <c r="I885" s="248">
        <v>3900</v>
      </c>
      <c r="J885" s="248">
        <v>14250</v>
      </c>
      <c r="K885" s="578">
        <f t="shared" si="167"/>
        <v>55575000</v>
      </c>
      <c r="L885" s="579" t="s">
        <v>844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>x</v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7">
        <v>2</v>
      </c>
      <c r="AB885" s="570" t="str">
        <f>IF(VLOOKUP(F885,NXT!$C$12:$C$795,1,0)=F885,"","x")</f>
        <v/>
      </c>
      <c r="AC885" s="570"/>
      <c r="AD885" s="570"/>
    </row>
    <row r="886" spans="1:30" ht="15.75" hidden="1" customHeight="1">
      <c r="A886" s="818" t="str">
        <f>IF(B886&lt;&gt;"",IF(AND(B886&gt;=_TM1,B886&lt;=_TM2,OR(TH!L886="1111",TH!M886="1111")),TH!D886,""),"")</f>
        <v/>
      </c>
      <c r="B886" s="36">
        <f t="shared" si="165"/>
        <v>5</v>
      </c>
      <c r="C886" s="190">
        <f t="shared" si="166"/>
        <v>42502</v>
      </c>
      <c r="D886" s="37" t="s">
        <v>1621</v>
      </c>
      <c r="E886" s="190">
        <v>42502</v>
      </c>
      <c r="F886" s="188" t="s">
        <v>437</v>
      </c>
      <c r="G886" s="820" t="s">
        <v>843</v>
      </c>
      <c r="H886" s="192" t="s">
        <v>432</v>
      </c>
      <c r="I886" s="248">
        <v>3500</v>
      </c>
      <c r="J886" s="769">
        <v>15675</v>
      </c>
      <c r="K886" s="578">
        <f t="shared" si="167"/>
        <v>54862500</v>
      </c>
      <c r="L886" s="579" t="s">
        <v>844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7">
        <v>2</v>
      </c>
      <c r="AB886" s="570" t="str">
        <f>IF(VLOOKUP(F886,NXT!$C$12:$C$795,1,0)=F886,"","x")</f>
        <v/>
      </c>
      <c r="AC886" s="570"/>
      <c r="AD886" s="570"/>
    </row>
    <row r="887" spans="1:30" ht="15.75" hidden="1" customHeight="1">
      <c r="A887" s="818" t="str">
        <f>IF(B887&lt;&gt;"",IF(AND(B887&gt;=_TM1,B887&lt;=_TM2,OR(TH!L887="1111",TH!M887="1111")),TH!D887,""),"")</f>
        <v/>
      </c>
      <c r="B887" s="36">
        <f t="shared" si="165"/>
        <v>5</v>
      </c>
      <c r="C887" s="190">
        <f t="shared" si="166"/>
        <v>42502</v>
      </c>
      <c r="D887" s="37" t="s">
        <v>1621</v>
      </c>
      <c r="E887" s="190">
        <v>42502</v>
      </c>
      <c r="F887" s="191" t="s">
        <v>448</v>
      </c>
      <c r="G887" s="820" t="s">
        <v>843</v>
      </c>
      <c r="H887" s="192" t="s">
        <v>432</v>
      </c>
      <c r="I887" s="248"/>
      <c r="J887" s="248"/>
      <c r="K887" s="578">
        <v>20270188</v>
      </c>
      <c r="L887" s="39" t="s">
        <v>9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7">
        <v>2</v>
      </c>
      <c r="AB887" s="570"/>
      <c r="AD887" s="570"/>
    </row>
    <row r="888" spans="1:30" ht="15.75" hidden="1" customHeight="1">
      <c r="A888" s="818" t="str">
        <f>IF(B888&lt;&gt;"",IF(AND(B888&gt;=_TM1,B888&lt;=_TM2,OR(TH!L888="1111",TH!M888="1111")),TH!D888,""),"")</f>
        <v/>
      </c>
      <c r="B888" s="36">
        <f t="shared" si="165"/>
        <v>5</v>
      </c>
      <c r="C888" s="190">
        <f t="shared" si="166"/>
        <v>42505</v>
      </c>
      <c r="D888" s="37" t="s">
        <v>1622</v>
      </c>
      <c r="E888" s="190">
        <v>42505</v>
      </c>
      <c r="F888" s="188" t="s">
        <v>512</v>
      </c>
      <c r="G888" s="820" t="s">
        <v>842</v>
      </c>
      <c r="H888" s="192" t="s">
        <v>432</v>
      </c>
      <c r="I888" s="248">
        <v>36</v>
      </c>
      <c r="J888" s="248">
        <v>16775.099999999999</v>
      </c>
      <c r="K888" s="578">
        <f t="shared" ref="K888:K919" si="168">ROUND(I888*J888,0)</f>
        <v>603904</v>
      </c>
      <c r="L888" s="579" t="s">
        <v>844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7">
        <v>2</v>
      </c>
      <c r="AB888" s="570" t="str">
        <f>IF(VLOOKUP(F888,NXT!$C$12:$C$795,1,0)=F888,"","x")</f>
        <v/>
      </c>
    </row>
    <row r="889" spans="1:30" ht="15.75" hidden="1" customHeight="1">
      <c r="A889" s="818" t="str">
        <f>IF(B889&lt;&gt;"",IF(AND(B889&gt;=_TM1,B889&lt;=_TM2,OR(TH!L889="1111",TH!M889="1111")),TH!D889,""),"")</f>
        <v/>
      </c>
      <c r="B889" s="36">
        <f t="shared" si="165"/>
        <v>5</v>
      </c>
      <c r="C889" s="190">
        <f t="shared" si="166"/>
        <v>42505</v>
      </c>
      <c r="D889" s="37" t="s">
        <v>1622</v>
      </c>
      <c r="E889" s="190">
        <v>42505</v>
      </c>
      <c r="F889" s="188" t="s">
        <v>512</v>
      </c>
      <c r="G889" s="820" t="s">
        <v>842</v>
      </c>
      <c r="H889" s="192" t="s">
        <v>432</v>
      </c>
      <c r="I889" s="761">
        <v>54</v>
      </c>
      <c r="J889" s="248">
        <v>16775.099999999999</v>
      </c>
      <c r="K889" s="578">
        <f t="shared" si="168"/>
        <v>905855</v>
      </c>
      <c r="L889" s="579" t="s">
        <v>844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7">
        <v>2</v>
      </c>
      <c r="AB889" s="570" t="str">
        <f>IF(VLOOKUP(F889,NXT!$C$12:$C$795,1,0)=F889,"","x")</f>
        <v/>
      </c>
    </row>
    <row r="890" spans="1:30" ht="15.75" hidden="1" customHeight="1">
      <c r="A890" s="818" t="str">
        <f>IF(B890&lt;&gt;"",IF(AND(B890&gt;=_TM1,B890&lt;=_TM2,OR(TH!L890="1111",TH!M890="1111")),TH!D890,""),"")</f>
        <v/>
      </c>
      <c r="B890" s="36">
        <f t="shared" si="165"/>
        <v>5</v>
      </c>
      <c r="C890" s="190">
        <f t="shared" si="166"/>
        <v>42505</v>
      </c>
      <c r="D890" s="37" t="s">
        <v>1622</v>
      </c>
      <c r="E890" s="190">
        <v>42505</v>
      </c>
      <c r="F890" s="188" t="s">
        <v>536</v>
      </c>
      <c r="G890" s="820" t="s">
        <v>842</v>
      </c>
      <c r="H890" s="192" t="s">
        <v>432</v>
      </c>
      <c r="I890" s="761">
        <v>16</v>
      </c>
      <c r="J890" s="248">
        <v>44169.3</v>
      </c>
      <c r="K890" s="578">
        <f t="shared" si="168"/>
        <v>706709</v>
      </c>
      <c r="L890" s="579" t="s">
        <v>844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7">
        <v>2</v>
      </c>
      <c r="AB890" s="570" t="str">
        <f>IF(VLOOKUP(F890,NXT!$C$12:$C$795,1,0)=F890,"","x")</f>
        <v/>
      </c>
    </row>
    <row r="891" spans="1:30" ht="15.75" hidden="1" customHeight="1">
      <c r="A891" s="818" t="str">
        <f>IF(B891&lt;&gt;"",IF(AND(B891&gt;=_TM1,B891&lt;=_TM2,OR(TH!L891="1111",TH!M891="1111")),TH!D891,""),"")</f>
        <v/>
      </c>
      <c r="B891" s="36">
        <f t="shared" si="165"/>
        <v>5</v>
      </c>
      <c r="C891" s="190">
        <f t="shared" si="166"/>
        <v>42505</v>
      </c>
      <c r="D891" s="37" t="s">
        <v>1622</v>
      </c>
      <c r="E891" s="190">
        <v>42505</v>
      </c>
      <c r="F891" s="188" t="s">
        <v>538</v>
      </c>
      <c r="G891" s="820" t="s">
        <v>842</v>
      </c>
      <c r="H891" s="192" t="s">
        <v>432</v>
      </c>
      <c r="I891" s="248">
        <v>10</v>
      </c>
      <c r="J891" s="248">
        <v>29326.5</v>
      </c>
      <c r="K891" s="578">
        <f t="shared" si="168"/>
        <v>293265</v>
      </c>
      <c r="L891" s="579" t="s">
        <v>844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7">
        <v>2</v>
      </c>
      <c r="AB891" s="570" t="str">
        <f>IF(VLOOKUP(F891,NXT!$C$12:$C$795,1,0)=F891,"","x")</f>
        <v/>
      </c>
    </row>
    <row r="892" spans="1:30" ht="15.75" hidden="1" customHeight="1">
      <c r="A892" s="818" t="str">
        <f>IF(B892&lt;&gt;"",IF(AND(B892&gt;=_TM1,B892&lt;=_TM2,OR(TH!L892="1111",TH!M892="1111")),TH!D892,""),"")</f>
        <v/>
      </c>
      <c r="B892" s="36">
        <f t="shared" si="165"/>
        <v>5</v>
      </c>
      <c r="C892" s="190">
        <f t="shared" si="166"/>
        <v>42505</v>
      </c>
      <c r="D892" s="37" t="s">
        <v>1622</v>
      </c>
      <c r="E892" s="190">
        <v>42505</v>
      </c>
      <c r="F892" s="191" t="s">
        <v>498</v>
      </c>
      <c r="G892" s="820" t="s">
        <v>842</v>
      </c>
      <c r="H892" s="192" t="s">
        <v>432</v>
      </c>
      <c r="I892" s="248">
        <v>12</v>
      </c>
      <c r="J892" s="248">
        <v>31880.1</v>
      </c>
      <c r="K892" s="578">
        <f t="shared" si="168"/>
        <v>382561</v>
      </c>
      <c r="L892" s="579" t="s">
        <v>844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7">
        <v>2</v>
      </c>
      <c r="AB892" s="570" t="str">
        <f>IF(VLOOKUP(F892,NXT!$C$12:$C$795,1,0)=F892,"","x")</f>
        <v/>
      </c>
    </row>
    <row r="893" spans="1:30" ht="15.75" hidden="1" customHeight="1">
      <c r="A893" s="818" t="str">
        <f>IF(B893&lt;&gt;"",IF(AND(B893&gt;=_TM1,B893&lt;=_TM2,OR(TH!L893="1111",TH!M893="1111")),TH!D893,""),"")</f>
        <v/>
      </c>
      <c r="B893" s="36">
        <f t="shared" si="165"/>
        <v>5</v>
      </c>
      <c r="C893" s="190">
        <f t="shared" si="166"/>
        <v>42505</v>
      </c>
      <c r="D893" s="37" t="s">
        <v>1622</v>
      </c>
      <c r="E893" s="190">
        <v>42505</v>
      </c>
      <c r="F893" s="191" t="s">
        <v>498</v>
      </c>
      <c r="G893" s="820" t="s">
        <v>842</v>
      </c>
      <c r="H893" s="192" t="s">
        <v>432</v>
      </c>
      <c r="I893" s="248">
        <v>48</v>
      </c>
      <c r="J893" s="248">
        <v>28843.9</v>
      </c>
      <c r="K893" s="578">
        <f t="shared" si="168"/>
        <v>1384507</v>
      </c>
      <c r="L893" s="579" t="s">
        <v>844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7">
        <v>2</v>
      </c>
      <c r="AB893" s="570" t="str">
        <f>IF(VLOOKUP(F893,NXT!$C$12:$C$795,1,0)=F893,"","x")</f>
        <v/>
      </c>
    </row>
    <row r="894" spans="1:30" ht="15.75" hidden="1" customHeight="1">
      <c r="A894" s="818" t="str">
        <f>IF(B894&lt;&gt;"",IF(AND(B894&gt;=_TM1,B894&lt;=_TM2,OR(TH!L894="1111",TH!M894="1111")),TH!D894,""),"")</f>
        <v/>
      </c>
      <c r="B894" s="36">
        <f t="shared" si="165"/>
        <v>5</v>
      </c>
      <c r="C894" s="190">
        <f t="shared" si="166"/>
        <v>42505</v>
      </c>
      <c r="D894" s="37" t="s">
        <v>1622</v>
      </c>
      <c r="E894" s="190">
        <v>42505</v>
      </c>
      <c r="F894" s="40" t="s">
        <v>539</v>
      </c>
      <c r="G894" s="820" t="s">
        <v>842</v>
      </c>
      <c r="H894" s="192" t="s">
        <v>432</v>
      </c>
      <c r="I894" s="248">
        <v>36</v>
      </c>
      <c r="J894" s="248">
        <v>32901.35</v>
      </c>
      <c r="K894" s="578">
        <f t="shared" si="168"/>
        <v>1184449</v>
      </c>
      <c r="L894" s="579" t="s">
        <v>844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7">
        <v>2</v>
      </c>
      <c r="AB894" s="570" t="str">
        <f>IF(VLOOKUP(F894,NXT!$C$12:$C$795,1,0)=F894,"","x")</f>
        <v/>
      </c>
    </row>
    <row r="895" spans="1:30" ht="15.75" hidden="1" customHeight="1">
      <c r="A895" s="818" t="str">
        <f>IF(B895&lt;&gt;"",IF(AND(B895&gt;=_TM1,B895&lt;=_TM2,OR(TH!L895="1111",TH!M895="1111")),TH!D895,""),"")</f>
        <v/>
      </c>
      <c r="B895" s="36">
        <f t="shared" si="165"/>
        <v>5</v>
      </c>
      <c r="C895" s="190">
        <f t="shared" si="166"/>
        <v>42505</v>
      </c>
      <c r="D895" s="37" t="s">
        <v>1622</v>
      </c>
      <c r="E895" s="190">
        <v>42505</v>
      </c>
      <c r="F895" s="188" t="s">
        <v>540</v>
      </c>
      <c r="G895" s="820" t="s">
        <v>842</v>
      </c>
      <c r="H895" s="192" t="s">
        <v>432</v>
      </c>
      <c r="I895" s="248">
        <v>48</v>
      </c>
      <c r="J895" s="248">
        <v>37190.6</v>
      </c>
      <c r="K895" s="578">
        <f t="shared" si="168"/>
        <v>1785149</v>
      </c>
      <c r="L895" s="579" t="s">
        <v>844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7">
        <v>2</v>
      </c>
      <c r="AB895" s="570" t="str">
        <f>IF(VLOOKUP(F895,NXT!$C$12:$C$795,1,0)=F895,"","x")</f>
        <v/>
      </c>
    </row>
    <row r="896" spans="1:30" ht="15.75" hidden="1" customHeight="1">
      <c r="A896" s="818" t="str">
        <f>IF(B896&lt;&gt;"",IF(AND(B896&gt;=_TM1,B896&lt;=_TM2,OR(TH!L896="1111",TH!M896="1111")),TH!D896,""),"")</f>
        <v/>
      </c>
      <c r="B896" s="36">
        <f t="shared" si="165"/>
        <v>5</v>
      </c>
      <c r="C896" s="190">
        <f t="shared" si="166"/>
        <v>42505</v>
      </c>
      <c r="D896" s="37" t="s">
        <v>1622</v>
      </c>
      <c r="E896" s="190">
        <v>42505</v>
      </c>
      <c r="F896" s="780" t="s">
        <v>539</v>
      </c>
      <c r="G896" s="820" t="s">
        <v>842</v>
      </c>
      <c r="H896" s="192" t="s">
        <v>432</v>
      </c>
      <c r="I896" s="248">
        <v>12</v>
      </c>
      <c r="J896" s="248">
        <v>36365.050000000003</v>
      </c>
      <c r="K896" s="578">
        <f t="shared" si="168"/>
        <v>436381</v>
      </c>
      <c r="L896" s="579" t="s">
        <v>844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7">
        <v>2</v>
      </c>
      <c r="AB896" s="570" t="str">
        <f>IF(VLOOKUP(F896,NXT!$C$12:$C$795,1,0)=F896,"","x")</f>
        <v/>
      </c>
    </row>
    <row r="897" spans="1:28" ht="15.75" hidden="1" customHeight="1">
      <c r="A897" s="818" t="str">
        <f>IF(B897&lt;&gt;"",IF(AND(B897&gt;=_TM1,B897&lt;=_TM2,OR(TH!L897="1111",TH!M897="1111")),TH!D897,""),"")</f>
        <v/>
      </c>
      <c r="B897" s="36">
        <f t="shared" si="165"/>
        <v>5</v>
      </c>
      <c r="C897" s="190">
        <f t="shared" si="166"/>
        <v>42505</v>
      </c>
      <c r="D897" s="37" t="s">
        <v>1622</v>
      </c>
      <c r="E897" s="190">
        <v>42505</v>
      </c>
      <c r="F897" s="188" t="s">
        <v>547</v>
      </c>
      <c r="G897" s="820" t="s">
        <v>842</v>
      </c>
      <c r="H897" s="192" t="s">
        <v>432</v>
      </c>
      <c r="I897" s="248">
        <v>24</v>
      </c>
      <c r="J897" s="248">
        <v>35369.449999999997</v>
      </c>
      <c r="K897" s="578">
        <f t="shared" si="168"/>
        <v>848867</v>
      </c>
      <c r="L897" s="579" t="s">
        <v>844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7">
        <v>2</v>
      </c>
      <c r="AB897" s="570" t="str">
        <f>IF(VLOOKUP(F897,NXT!$C$12:$C$795,1,0)=F897,"","x")</f>
        <v/>
      </c>
    </row>
    <row r="898" spans="1:28" ht="15.75" hidden="1" customHeight="1">
      <c r="A898" s="818" t="str">
        <f>IF(B898&lt;&gt;"",IF(AND(B898&gt;=_TM1,B898&lt;=_TM2,OR(TH!L898="1111",TH!M898="1111")),TH!D898,""),"")</f>
        <v/>
      </c>
      <c r="B898" s="36">
        <f t="shared" si="165"/>
        <v>5</v>
      </c>
      <c r="C898" s="190">
        <f t="shared" si="166"/>
        <v>42505</v>
      </c>
      <c r="D898" s="37" t="s">
        <v>1622</v>
      </c>
      <c r="E898" s="190">
        <v>42505</v>
      </c>
      <c r="F898" s="188" t="s">
        <v>686</v>
      </c>
      <c r="G898" s="820" t="s">
        <v>842</v>
      </c>
      <c r="H898" s="192" t="s">
        <v>432</v>
      </c>
      <c r="I898" s="248">
        <v>12</v>
      </c>
      <c r="J898" s="248">
        <v>14380.15</v>
      </c>
      <c r="K898" s="578">
        <f t="shared" si="168"/>
        <v>172562</v>
      </c>
      <c r="L898" s="579" t="s">
        <v>844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7">
        <v>2</v>
      </c>
      <c r="AB898" s="570" t="str">
        <f>IF(VLOOKUP(F898,NXT!$C$12:$C$795,1,0)=F898,"","x")</f>
        <v/>
      </c>
    </row>
    <row r="899" spans="1:28" ht="15.75" hidden="1" customHeight="1">
      <c r="A899" s="818" t="str">
        <f>IF(B899&lt;&gt;"",IF(AND(B899&gt;=_TM1,B899&lt;=_TM2,OR(TH!L899="1111",TH!M899="1111")),TH!D899,""),"")</f>
        <v/>
      </c>
      <c r="B899" s="36">
        <f t="shared" si="165"/>
        <v>5</v>
      </c>
      <c r="C899" s="190">
        <f t="shared" si="166"/>
        <v>42505</v>
      </c>
      <c r="D899" s="37" t="s">
        <v>1622</v>
      </c>
      <c r="E899" s="190">
        <v>42505</v>
      </c>
      <c r="F899" s="40" t="s">
        <v>686</v>
      </c>
      <c r="G899" s="820" t="s">
        <v>842</v>
      </c>
      <c r="H899" s="192" t="s">
        <v>432</v>
      </c>
      <c r="I899" s="248">
        <v>24</v>
      </c>
      <c r="J899" s="248">
        <v>14380.15</v>
      </c>
      <c r="K899" s="578">
        <f t="shared" si="168"/>
        <v>345124</v>
      </c>
      <c r="L899" s="579" t="s">
        <v>844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7">
        <v>2</v>
      </c>
      <c r="AB899" s="570" t="str">
        <f>IF(VLOOKUP(F899,NXT!$C$12:$C$795,1,0)=F899,"","x")</f>
        <v/>
      </c>
    </row>
    <row r="900" spans="1:28" ht="15.75" hidden="1" customHeight="1">
      <c r="A900" s="818" t="str">
        <f>IF(B900&lt;&gt;"",IF(AND(B900&gt;=_TM1,B900&lt;=_TM2,OR(TH!L900="1111",TH!M900="1111")),TH!D900,""),"")</f>
        <v/>
      </c>
      <c r="B900" s="36">
        <f t="shared" si="165"/>
        <v>5</v>
      </c>
      <c r="C900" s="190">
        <f t="shared" si="166"/>
        <v>42505</v>
      </c>
      <c r="D900" s="37" t="s">
        <v>1622</v>
      </c>
      <c r="E900" s="190">
        <v>42505</v>
      </c>
      <c r="F900" s="40" t="s">
        <v>537</v>
      </c>
      <c r="G900" s="820" t="s">
        <v>842</v>
      </c>
      <c r="H900" s="192" t="s">
        <v>432</v>
      </c>
      <c r="I900" s="248">
        <v>10</v>
      </c>
      <c r="J900" s="248">
        <v>23940</v>
      </c>
      <c r="K900" s="578">
        <f t="shared" si="168"/>
        <v>239400</v>
      </c>
      <c r="L900" s="579" t="s">
        <v>844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7">
        <v>2</v>
      </c>
      <c r="AB900" s="570" t="str">
        <f>IF(VLOOKUP(F900,NXT!$C$12:$C$795,1,0)=F900,"","x")</f>
        <v/>
      </c>
    </row>
    <row r="901" spans="1:28" ht="15.75" hidden="1" customHeight="1">
      <c r="A901" s="818" t="str">
        <f>IF(B901&lt;&gt;"",IF(AND(B901&gt;=_TM1,B901&lt;=_TM2,OR(TH!L901="1111",TH!M901="1111")),TH!D901,""),"")</f>
        <v/>
      </c>
      <c r="B901" s="36">
        <f t="shared" si="165"/>
        <v>5</v>
      </c>
      <c r="C901" s="190">
        <f t="shared" si="166"/>
        <v>42505</v>
      </c>
      <c r="D901" s="37" t="s">
        <v>1622</v>
      </c>
      <c r="E901" s="190">
        <v>42505</v>
      </c>
      <c r="F901" s="188" t="s">
        <v>512</v>
      </c>
      <c r="G901" s="820" t="s">
        <v>842</v>
      </c>
      <c r="H901" s="192" t="s">
        <v>432</v>
      </c>
      <c r="I901" s="248">
        <v>34</v>
      </c>
      <c r="J901" s="248">
        <v>16775.099999999999</v>
      </c>
      <c r="K901" s="578">
        <f t="shared" si="168"/>
        <v>570353</v>
      </c>
      <c r="L901" s="579" t="s">
        <v>844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7">
        <v>2</v>
      </c>
      <c r="AB901" s="570" t="str">
        <f>IF(VLOOKUP(F901,NXT!$C$12:$C$795,1,0)=F901,"","x")</f>
        <v/>
      </c>
    </row>
    <row r="902" spans="1:28" ht="15.75" hidden="1" customHeight="1">
      <c r="A902" s="818" t="str">
        <f>IF(B902&lt;&gt;"",IF(AND(B902&gt;=_TM1,B902&lt;=_TM2,OR(TH!L902="1111",TH!M902="1111")),TH!D902,""),"")</f>
        <v/>
      </c>
      <c r="B902" s="36">
        <f t="shared" si="165"/>
        <v>5</v>
      </c>
      <c r="C902" s="190">
        <f t="shared" si="166"/>
        <v>42505</v>
      </c>
      <c r="D902" s="37" t="s">
        <v>1622</v>
      </c>
      <c r="E902" s="190">
        <v>42505</v>
      </c>
      <c r="F902" s="191" t="s">
        <v>687</v>
      </c>
      <c r="G902" s="820" t="s">
        <v>842</v>
      </c>
      <c r="H902" s="192" t="s">
        <v>432</v>
      </c>
      <c r="I902" s="248">
        <v>24</v>
      </c>
      <c r="J902" s="248">
        <v>19758.099999999999</v>
      </c>
      <c r="K902" s="578">
        <f t="shared" si="168"/>
        <v>474194</v>
      </c>
      <c r="L902" s="579" t="s">
        <v>844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7">
        <v>2</v>
      </c>
      <c r="AB902" s="570" t="str">
        <f>IF(VLOOKUP(F902,NXT!$C$12:$C$795,1,0)=F902,"","x")</f>
        <v/>
      </c>
    </row>
    <row r="903" spans="1:28" ht="15.75" hidden="1" customHeight="1">
      <c r="A903" s="818" t="str">
        <f>IF(B903&lt;&gt;"",IF(AND(B903&gt;=_TM1,B903&lt;=_TM2,OR(TH!L903="1111",TH!M903="1111")),TH!D903,""),"")</f>
        <v/>
      </c>
      <c r="B903" s="36">
        <f t="shared" si="165"/>
        <v>5</v>
      </c>
      <c r="C903" s="190">
        <f t="shared" si="166"/>
        <v>42505</v>
      </c>
      <c r="D903" s="37" t="s">
        <v>1622</v>
      </c>
      <c r="E903" s="190">
        <v>42505</v>
      </c>
      <c r="F903" s="191" t="s">
        <v>543</v>
      </c>
      <c r="G903" s="820" t="s">
        <v>842</v>
      </c>
      <c r="H903" s="192" t="s">
        <v>432</v>
      </c>
      <c r="I903" s="248">
        <v>12</v>
      </c>
      <c r="J903" s="248">
        <v>21084.3</v>
      </c>
      <c r="K903" s="578">
        <f t="shared" si="168"/>
        <v>253012</v>
      </c>
      <c r="L903" s="579" t="s">
        <v>844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7">
        <v>2</v>
      </c>
      <c r="AB903" s="570" t="str">
        <f>IF(VLOOKUP(F903,NXT!$C$12:$C$795,1,0)=F903,"","x")</f>
        <v/>
      </c>
    </row>
    <row r="904" spans="1:28" ht="15.75" hidden="1" customHeight="1">
      <c r="A904" s="818" t="str">
        <f>IF(B904&lt;&gt;"",IF(AND(B904&gt;=_TM1,B904&lt;=_TM2,OR(TH!L904="1111",TH!M904="1111")),TH!D904,""),"")</f>
        <v/>
      </c>
      <c r="B904" s="36">
        <f t="shared" si="165"/>
        <v>5</v>
      </c>
      <c r="C904" s="190">
        <f t="shared" si="166"/>
        <v>42505</v>
      </c>
      <c r="D904" s="37" t="s">
        <v>1622</v>
      </c>
      <c r="E904" s="190">
        <v>42505</v>
      </c>
      <c r="F904" s="188" t="s">
        <v>688</v>
      </c>
      <c r="G904" s="820" t="s">
        <v>842</v>
      </c>
      <c r="H904" s="192" t="s">
        <v>432</v>
      </c>
      <c r="I904" s="248">
        <v>4</v>
      </c>
      <c r="J904" s="248">
        <v>29852.799999999999</v>
      </c>
      <c r="K904" s="578">
        <f t="shared" si="168"/>
        <v>119411</v>
      </c>
      <c r="L904" s="579" t="s">
        <v>844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7">
        <v>2</v>
      </c>
      <c r="AB904" s="570" t="str">
        <f>IF(VLOOKUP(F904,NXT!$C$12:$C$795,1,0)=F904,"","x")</f>
        <v/>
      </c>
    </row>
    <row r="905" spans="1:28" ht="15.75" hidden="1" customHeight="1">
      <c r="A905" s="818" t="str">
        <f>IF(B905&lt;&gt;"",IF(AND(B905&gt;=_TM1,B905&lt;=_TM2,OR(TH!L905="1111",TH!M905="1111")),TH!D905,""),"")</f>
        <v/>
      </c>
      <c r="B905" s="36">
        <f t="shared" si="165"/>
        <v>5</v>
      </c>
      <c r="C905" s="190">
        <f t="shared" si="166"/>
        <v>42505</v>
      </c>
      <c r="D905" s="37" t="s">
        <v>1622</v>
      </c>
      <c r="E905" s="190">
        <v>42505</v>
      </c>
      <c r="F905" s="191" t="s">
        <v>548</v>
      </c>
      <c r="G905" s="820" t="s">
        <v>842</v>
      </c>
      <c r="H905" s="192" t="s">
        <v>432</v>
      </c>
      <c r="I905" s="248">
        <v>48</v>
      </c>
      <c r="J905" s="248">
        <v>9230.2000000000007</v>
      </c>
      <c r="K905" s="578">
        <f t="shared" si="168"/>
        <v>443050</v>
      </c>
      <c r="L905" s="579" t="s">
        <v>844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7">
        <v>2</v>
      </c>
      <c r="AB905" s="570" t="str">
        <f>IF(VLOOKUP(F905,NXT!$C$12:$C$795,1,0)=F905,"","x")</f>
        <v/>
      </c>
    </row>
    <row r="906" spans="1:28" ht="15.75" hidden="1" customHeight="1">
      <c r="A906" s="818" t="str">
        <f>IF(B906&lt;&gt;"",IF(AND(B906&gt;=_TM1,B906&lt;=_TM2,OR(TH!L906="1111",TH!M906="1111")),TH!D906,""),"")</f>
        <v/>
      </c>
      <c r="B906" s="36">
        <f t="shared" si="165"/>
        <v>5</v>
      </c>
      <c r="C906" s="190">
        <f t="shared" si="166"/>
        <v>42505</v>
      </c>
      <c r="D906" s="37" t="s">
        <v>1622</v>
      </c>
      <c r="E906" s="190">
        <v>42505</v>
      </c>
      <c r="F906" s="191" t="s">
        <v>544</v>
      </c>
      <c r="G906" s="820" t="s">
        <v>842</v>
      </c>
      <c r="H906" s="192" t="s">
        <v>432</v>
      </c>
      <c r="I906" s="248">
        <v>24</v>
      </c>
      <c r="J906" s="248">
        <v>45505</v>
      </c>
      <c r="K906" s="578">
        <f t="shared" si="168"/>
        <v>1092120</v>
      </c>
      <c r="L906" s="579" t="s">
        <v>844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7">
        <v>2</v>
      </c>
      <c r="AB906" s="570" t="str">
        <f>IF(VLOOKUP(F906,NXT!$C$12:$C$795,1,0)=F906,"","x")</f>
        <v/>
      </c>
    </row>
    <row r="907" spans="1:28" ht="15.75" hidden="1" customHeight="1">
      <c r="A907" s="818" t="str">
        <f>IF(B907&lt;&gt;"",IF(AND(B907&gt;=_TM1,B907&lt;=_TM2,OR(TH!L907="1111",TH!M907="1111")),TH!D907,""),"")</f>
        <v/>
      </c>
      <c r="B907" s="36">
        <f t="shared" si="165"/>
        <v>5</v>
      </c>
      <c r="C907" s="190">
        <f t="shared" si="166"/>
        <v>42505</v>
      </c>
      <c r="D907" s="37" t="s">
        <v>1622</v>
      </c>
      <c r="E907" s="190">
        <v>42505</v>
      </c>
      <c r="F907" s="191" t="s">
        <v>546</v>
      </c>
      <c r="G907" s="820" t="s">
        <v>842</v>
      </c>
      <c r="H907" s="192" t="s">
        <v>432</v>
      </c>
      <c r="I907" s="248">
        <v>24</v>
      </c>
      <c r="J907" s="248">
        <v>45873.599999999999</v>
      </c>
      <c r="K907" s="578">
        <f t="shared" si="168"/>
        <v>1100966</v>
      </c>
      <c r="L907" s="579" t="s">
        <v>844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7">
        <v>2</v>
      </c>
      <c r="AB907" s="570" t="str">
        <f>IF(VLOOKUP(F907,NXT!$C$12:$C$795,1,0)=F907,"","x")</f>
        <v/>
      </c>
    </row>
    <row r="908" spans="1:28" ht="15.75" hidden="1" customHeight="1">
      <c r="A908" s="818" t="str">
        <f>IF(B908&lt;&gt;"",IF(AND(B908&gt;=_TM1,B908&lt;=_TM2,OR(TH!L908="1111",TH!M908="1111")),TH!D908,""),"")</f>
        <v/>
      </c>
      <c r="B908" s="36">
        <f t="shared" si="165"/>
        <v>5</v>
      </c>
      <c r="C908" s="190">
        <f t="shared" si="166"/>
        <v>42505</v>
      </c>
      <c r="D908" s="37" t="s">
        <v>1622</v>
      </c>
      <c r="E908" s="190">
        <v>42505</v>
      </c>
      <c r="F908" s="191" t="s">
        <v>693</v>
      </c>
      <c r="G908" s="820" t="s">
        <v>842</v>
      </c>
      <c r="H908" s="192" t="s">
        <v>432</v>
      </c>
      <c r="I908" s="248">
        <v>12</v>
      </c>
      <c r="J908" s="248">
        <v>14160.7</v>
      </c>
      <c r="K908" s="578">
        <f t="shared" si="168"/>
        <v>169928</v>
      </c>
      <c r="L908" s="579" t="s">
        <v>844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7">
        <v>2</v>
      </c>
      <c r="AB908" s="570" t="str">
        <f>IF(VLOOKUP(F908,NXT!$C$12:$C$795,1,0)=F908,"","x")</f>
        <v/>
      </c>
    </row>
    <row r="909" spans="1:28" ht="15.75" hidden="1" customHeight="1">
      <c r="A909" s="818" t="str">
        <f>IF(B909&lt;&gt;"",IF(AND(B909&gt;=_TM1,B909&lt;=_TM2,OR(TH!L909="1111",TH!M909="1111")),TH!D909,""),"")</f>
        <v/>
      </c>
      <c r="B909" s="36">
        <f t="shared" si="165"/>
        <v>5</v>
      </c>
      <c r="C909" s="190">
        <f t="shared" si="166"/>
        <v>42505</v>
      </c>
      <c r="D909" s="37" t="s">
        <v>1622</v>
      </c>
      <c r="E909" s="190">
        <v>42505</v>
      </c>
      <c r="F909" s="191" t="s">
        <v>534</v>
      </c>
      <c r="G909" s="820" t="s">
        <v>842</v>
      </c>
      <c r="H909" s="192" t="s">
        <v>432</v>
      </c>
      <c r="I909" s="248">
        <v>36</v>
      </c>
      <c r="J909" s="248">
        <v>16584.150000000001</v>
      </c>
      <c r="K909" s="578">
        <f t="shared" si="168"/>
        <v>597029</v>
      </c>
      <c r="L909" s="579" t="s">
        <v>844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7">
        <v>2</v>
      </c>
      <c r="AB909" s="570" t="str">
        <f>IF(VLOOKUP(F909,NXT!$C$12:$C$795,1,0)=F909,"","x")</f>
        <v/>
      </c>
    </row>
    <row r="910" spans="1:28" ht="15.75" hidden="1" customHeight="1">
      <c r="A910" s="818" t="str">
        <f>IF(B910&lt;&gt;"",IF(AND(B910&gt;=_TM1,B910&lt;=_TM2,OR(TH!L910="1111",TH!M910="1111")),TH!D910,""),"")</f>
        <v/>
      </c>
      <c r="B910" s="36">
        <f t="shared" si="165"/>
        <v>5</v>
      </c>
      <c r="C910" s="190">
        <f t="shared" si="166"/>
        <v>42505</v>
      </c>
      <c r="D910" s="37" t="s">
        <v>1622</v>
      </c>
      <c r="E910" s="190">
        <v>42505</v>
      </c>
      <c r="F910" s="191" t="s">
        <v>698</v>
      </c>
      <c r="G910" s="820" t="s">
        <v>842</v>
      </c>
      <c r="H910" s="192" t="s">
        <v>432</v>
      </c>
      <c r="I910" s="248">
        <v>24</v>
      </c>
      <c r="J910" s="248">
        <v>17395.45</v>
      </c>
      <c r="K910" s="578">
        <f t="shared" si="168"/>
        <v>417491</v>
      </c>
      <c r="L910" s="579" t="s">
        <v>844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7">
        <v>2</v>
      </c>
      <c r="AB910" s="570" t="str">
        <f>IF(VLOOKUP(F910,NXT!$C$12:$C$795,1,0)=F910,"","x")</f>
        <v/>
      </c>
    </row>
    <row r="911" spans="1:28" ht="15.75" hidden="1" customHeight="1">
      <c r="A911" s="818" t="str">
        <f>IF(B911&lt;&gt;"",IF(AND(B911&gt;=_TM1,B911&lt;=_TM2,OR(TH!L911="1111",TH!M911="1111")),TH!D911,""),"")</f>
        <v/>
      </c>
      <c r="B911" s="36">
        <f t="shared" si="165"/>
        <v>5</v>
      </c>
      <c r="C911" s="190">
        <f t="shared" si="166"/>
        <v>42505</v>
      </c>
      <c r="D911" s="37" t="s">
        <v>1622</v>
      </c>
      <c r="E911" s="190">
        <v>42505</v>
      </c>
      <c r="F911" s="191" t="s">
        <v>699</v>
      </c>
      <c r="G911" s="820" t="s">
        <v>842</v>
      </c>
      <c r="H911" s="192" t="s">
        <v>432</v>
      </c>
      <c r="I911" s="248">
        <v>12</v>
      </c>
      <c r="J911" s="248">
        <v>21128</v>
      </c>
      <c r="K911" s="578">
        <f t="shared" si="168"/>
        <v>253536</v>
      </c>
      <c r="L911" s="579" t="s">
        <v>844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7">
        <v>2</v>
      </c>
      <c r="AB911" s="570" t="str">
        <f>IF(VLOOKUP(F911,NXT!$C$12:$C$795,1,0)=F911,"","x")</f>
        <v/>
      </c>
    </row>
    <row r="912" spans="1:28" ht="15.75" hidden="1" customHeight="1">
      <c r="A912" s="818" t="str">
        <f>IF(B912&lt;&gt;"",IF(AND(B912&gt;=_TM1,B912&lt;=_TM2,OR(TH!L912="1111",TH!M912="1111")),TH!D912,""),"")</f>
        <v/>
      </c>
      <c r="B912" s="36">
        <f t="shared" si="165"/>
        <v>5</v>
      </c>
      <c r="C912" s="190">
        <f t="shared" si="166"/>
        <v>42505</v>
      </c>
      <c r="D912" s="37" t="s">
        <v>1622</v>
      </c>
      <c r="E912" s="190">
        <v>42505</v>
      </c>
      <c r="F912" s="191" t="s">
        <v>549</v>
      </c>
      <c r="G912" s="820" t="s">
        <v>842</v>
      </c>
      <c r="H912" s="192" t="s">
        <v>432</v>
      </c>
      <c r="I912" s="249">
        <v>72</v>
      </c>
      <c r="J912" s="249">
        <v>12654</v>
      </c>
      <c r="K912" s="578">
        <f t="shared" si="168"/>
        <v>911088</v>
      </c>
      <c r="L912" s="579" t="s">
        <v>844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7">
        <v>2</v>
      </c>
      <c r="AB912" s="570" t="str">
        <f>IF(VLOOKUP(F912,NXT!$C$12:$C$795,1,0)=F912,"","x")</f>
        <v/>
      </c>
    </row>
    <row r="913" spans="1:28" ht="15.75" hidden="1" customHeight="1">
      <c r="A913" s="818" t="str">
        <f>IF(B913&lt;&gt;"",IF(AND(B913&gt;=_TM1,B913&lt;=_TM2,OR(TH!L913="1111",TH!M913="1111")),TH!D913,""),"")</f>
        <v/>
      </c>
      <c r="B913" s="36">
        <f t="shared" si="165"/>
        <v>5</v>
      </c>
      <c r="C913" s="190">
        <f t="shared" si="166"/>
        <v>42505</v>
      </c>
      <c r="D913" s="37" t="s">
        <v>1622</v>
      </c>
      <c r="E913" s="190">
        <v>42505</v>
      </c>
      <c r="F913" s="191" t="s">
        <v>700</v>
      </c>
      <c r="G913" s="820" t="s">
        <v>842</v>
      </c>
      <c r="H913" s="192" t="s">
        <v>432</v>
      </c>
      <c r="I913" s="248">
        <v>24</v>
      </c>
      <c r="J913" s="248">
        <v>8923.35</v>
      </c>
      <c r="K913" s="578">
        <f t="shared" si="168"/>
        <v>214160</v>
      </c>
      <c r="L913" s="579" t="s">
        <v>844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7">
        <v>2</v>
      </c>
      <c r="AB913" s="570" t="str">
        <f>IF(VLOOKUP(F913,NXT!$C$12:$C$795,1,0)=F913,"","x")</f>
        <v/>
      </c>
    </row>
    <row r="914" spans="1:28" ht="15.75" hidden="1" customHeight="1">
      <c r="A914" s="818" t="str">
        <f>IF(B914&lt;&gt;"",IF(AND(B914&gt;=_TM1,B914&lt;=_TM2,OR(TH!L914="1111",TH!M914="1111")),TH!D914,""),"")</f>
        <v/>
      </c>
      <c r="B914" s="36">
        <f t="shared" si="165"/>
        <v>5</v>
      </c>
      <c r="C914" s="190">
        <f t="shared" si="166"/>
        <v>42505</v>
      </c>
      <c r="D914" s="37" t="s">
        <v>1622</v>
      </c>
      <c r="E914" s="190">
        <v>42505</v>
      </c>
      <c r="F914" s="191" t="s">
        <v>701</v>
      </c>
      <c r="G914" s="820" t="s">
        <v>842</v>
      </c>
      <c r="H914" s="192" t="s">
        <v>432</v>
      </c>
      <c r="I914" s="248">
        <v>10</v>
      </c>
      <c r="J914" s="248">
        <v>43187.95</v>
      </c>
      <c r="K914" s="578">
        <f t="shared" si="168"/>
        <v>431880</v>
      </c>
      <c r="L914" s="579" t="s">
        <v>844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7">
        <v>2</v>
      </c>
      <c r="AB914" s="570" t="str">
        <f>IF(VLOOKUP(F914,NXT!$C$12:$C$795,1,0)=F914,"","x")</f>
        <v/>
      </c>
    </row>
    <row r="915" spans="1:28" ht="15.75" hidden="1" customHeight="1">
      <c r="A915" s="818" t="str">
        <f>IF(B915&lt;&gt;"",IF(AND(B915&gt;=_TM1,B915&lt;=_TM2,OR(TH!L915="1111",TH!M915="1111")),TH!D915,""),"")</f>
        <v/>
      </c>
      <c r="B915" s="36">
        <f t="shared" si="165"/>
        <v>5</v>
      </c>
      <c r="C915" s="190">
        <f t="shared" si="166"/>
        <v>42505</v>
      </c>
      <c r="D915" s="37" t="s">
        <v>1622</v>
      </c>
      <c r="E915" s="190">
        <v>42505</v>
      </c>
      <c r="F915" s="191" t="s">
        <v>701</v>
      </c>
      <c r="G915" s="820" t="s">
        <v>842</v>
      </c>
      <c r="H915" s="192" t="s">
        <v>432</v>
      </c>
      <c r="I915" s="248">
        <v>10</v>
      </c>
      <c r="J915" s="248">
        <v>43187.95</v>
      </c>
      <c r="K915" s="578">
        <f t="shared" si="168"/>
        <v>431880</v>
      </c>
      <c r="L915" s="579" t="s">
        <v>844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7">
        <v>2</v>
      </c>
      <c r="AB915" s="570" t="str">
        <f>IF(VLOOKUP(F915,NXT!$C$12:$C$795,1,0)=F915,"","x")</f>
        <v/>
      </c>
    </row>
    <row r="916" spans="1:28" ht="15.75" hidden="1" customHeight="1">
      <c r="A916" s="818" t="str">
        <f>IF(B916&lt;&gt;"",IF(AND(B916&gt;=_TM1,B916&lt;=_TM2,OR(TH!L916="1111",TH!M916="1111")),TH!D916,""),"")</f>
        <v/>
      </c>
      <c r="B916" s="36">
        <f t="shared" si="165"/>
        <v>5</v>
      </c>
      <c r="C916" s="190">
        <f t="shared" si="166"/>
        <v>42505</v>
      </c>
      <c r="D916" s="37" t="s">
        <v>1622</v>
      </c>
      <c r="E916" s="190">
        <v>42505</v>
      </c>
      <c r="F916" s="191" t="s">
        <v>512</v>
      </c>
      <c r="G916" s="820" t="s">
        <v>842</v>
      </c>
      <c r="H916" s="192" t="s">
        <v>432</v>
      </c>
      <c r="I916" s="248">
        <v>32</v>
      </c>
      <c r="J916" s="248">
        <v>16775.099999999999</v>
      </c>
      <c r="K916" s="578">
        <f t="shared" si="168"/>
        <v>536803</v>
      </c>
      <c r="L916" s="579" t="s">
        <v>844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7">
        <v>2</v>
      </c>
      <c r="AB916" s="570" t="str">
        <f>IF(VLOOKUP(F916,NXT!$C$12:$C$795,1,0)=F916,"","x")</f>
        <v/>
      </c>
    </row>
    <row r="917" spans="1:28" ht="15.75" hidden="1" customHeight="1">
      <c r="A917" s="818" t="str">
        <f>IF(B917&lt;&gt;"",IF(AND(B917&gt;=_TM1,B917&lt;=_TM2,OR(TH!L917="1111",TH!M917="1111")),TH!D917,""),"")</f>
        <v/>
      </c>
      <c r="B917" s="36">
        <f t="shared" si="165"/>
        <v>5</v>
      </c>
      <c r="C917" s="190">
        <f t="shared" si="166"/>
        <v>42505</v>
      </c>
      <c r="D917" s="37" t="s">
        <v>1622</v>
      </c>
      <c r="E917" s="190">
        <v>42505</v>
      </c>
      <c r="F917" s="40" t="s">
        <v>702</v>
      </c>
      <c r="G917" s="820" t="s">
        <v>842</v>
      </c>
      <c r="H917" s="192" t="s">
        <v>432</v>
      </c>
      <c r="I917" s="248">
        <v>8</v>
      </c>
      <c r="J917" s="248">
        <v>48550.7</v>
      </c>
      <c r="K917" s="578">
        <f t="shared" si="168"/>
        <v>388406</v>
      </c>
      <c r="L917" s="579" t="s">
        <v>844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7">
        <v>2</v>
      </c>
      <c r="AB917" s="570" t="str">
        <f>IF(VLOOKUP(F917,NXT!$C$12:$C$795,1,0)=F917,"","x")</f>
        <v/>
      </c>
    </row>
    <row r="918" spans="1:28" ht="15.75" hidden="1" customHeight="1">
      <c r="A918" s="818" t="str">
        <f>IF(B918&lt;&gt;"",IF(AND(B918&gt;=_TM1,B918&lt;=_TM2,OR(TH!L918="1111",TH!M918="1111")),TH!D918,""),"")</f>
        <v/>
      </c>
      <c r="B918" s="36">
        <f t="shared" si="165"/>
        <v>5</v>
      </c>
      <c r="C918" s="190">
        <f t="shared" si="166"/>
        <v>42505</v>
      </c>
      <c r="D918" s="37" t="s">
        <v>1622</v>
      </c>
      <c r="E918" s="190">
        <v>42505</v>
      </c>
      <c r="F918" s="40" t="s">
        <v>703</v>
      </c>
      <c r="G918" s="820" t="s">
        <v>842</v>
      </c>
      <c r="H918" s="192" t="s">
        <v>432</v>
      </c>
      <c r="I918" s="248">
        <v>12</v>
      </c>
      <c r="J918" s="248">
        <v>22634.7</v>
      </c>
      <c r="K918" s="578">
        <f t="shared" si="168"/>
        <v>271616</v>
      </c>
      <c r="L918" s="579" t="s">
        <v>844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7">
        <v>2</v>
      </c>
      <c r="AB918" s="570" t="str">
        <f>IF(VLOOKUP(F918,NXT!$C$12:$C$795,1,0)=F918,"","x")</f>
        <v/>
      </c>
    </row>
    <row r="919" spans="1:28" ht="15.75" hidden="1" customHeight="1">
      <c r="A919" s="818" t="str">
        <f>IF(B919&lt;&gt;"",IF(AND(B919&gt;=_TM1,B919&lt;=_TM2,OR(TH!L919="1111",TH!M919="1111")),TH!D919,""),"")</f>
        <v/>
      </c>
      <c r="B919" s="36">
        <f t="shared" si="165"/>
        <v>5</v>
      </c>
      <c r="C919" s="190">
        <f t="shared" si="166"/>
        <v>42505</v>
      </c>
      <c r="D919" s="37" t="s">
        <v>1622</v>
      </c>
      <c r="E919" s="190">
        <v>42505</v>
      </c>
      <c r="F919" s="40" t="s">
        <v>704</v>
      </c>
      <c r="G919" s="820" t="s">
        <v>842</v>
      </c>
      <c r="H919" s="192" t="s">
        <v>432</v>
      </c>
      <c r="I919" s="248">
        <v>12</v>
      </c>
      <c r="J919" s="248">
        <v>40358.85</v>
      </c>
      <c r="K919" s="578">
        <f t="shared" si="168"/>
        <v>484306</v>
      </c>
      <c r="L919" s="579" t="s">
        <v>844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7">
        <v>2</v>
      </c>
      <c r="AB919" s="570" t="str">
        <f>IF(VLOOKUP(F919,NXT!$C$12:$C$795,1,0)=F919,"","x")</f>
        <v/>
      </c>
    </row>
    <row r="920" spans="1:28" ht="15.75" hidden="1" customHeight="1">
      <c r="A920" s="818" t="str">
        <f>IF(B920&lt;&gt;"",IF(AND(B920&gt;=_TM1,B920&lt;=_TM2,OR(TH!L920="1111",TH!M920="1111")),TH!D920,""),"")</f>
        <v/>
      </c>
      <c r="B920" s="36">
        <f t="shared" si="165"/>
        <v>5</v>
      </c>
      <c r="C920" s="190">
        <f t="shared" si="166"/>
        <v>42505</v>
      </c>
      <c r="D920" s="37" t="s">
        <v>1622</v>
      </c>
      <c r="E920" s="190">
        <v>42505</v>
      </c>
      <c r="F920" s="40" t="s">
        <v>705</v>
      </c>
      <c r="G920" s="820" t="s">
        <v>842</v>
      </c>
      <c r="H920" s="192" t="s">
        <v>432</v>
      </c>
      <c r="I920" s="248">
        <v>10</v>
      </c>
      <c r="J920" s="248">
        <v>43590.75</v>
      </c>
      <c r="K920" s="578">
        <f t="shared" ref="K920:K951" si="169">ROUND(I920*J920,0)</f>
        <v>435908</v>
      </c>
      <c r="L920" s="579" t="s">
        <v>844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7">
        <v>2</v>
      </c>
      <c r="AB920" s="570" t="str">
        <f>IF(VLOOKUP(F920,NXT!$C$12:$C$795,1,0)=F920,"","x")</f>
        <v/>
      </c>
    </row>
    <row r="921" spans="1:28" ht="15.75" hidden="1" customHeight="1">
      <c r="A921" s="818" t="str">
        <f>IF(B921&lt;&gt;"",IF(AND(B921&gt;=_TM1,B921&lt;=_TM2,OR(TH!L921="1111",TH!M921="1111")),TH!D921,""),"")</f>
        <v/>
      </c>
      <c r="B921" s="36">
        <f t="shared" si="165"/>
        <v>5</v>
      </c>
      <c r="C921" s="190">
        <f t="shared" si="166"/>
        <v>42505</v>
      </c>
      <c r="D921" s="37" t="s">
        <v>1622</v>
      </c>
      <c r="E921" s="190">
        <v>42505</v>
      </c>
      <c r="F921" s="40" t="s">
        <v>706</v>
      </c>
      <c r="G921" s="820" t="s">
        <v>842</v>
      </c>
      <c r="H921" s="192" t="s">
        <v>432</v>
      </c>
      <c r="I921" s="248">
        <v>12</v>
      </c>
      <c r="J921" s="248">
        <v>39800.25</v>
      </c>
      <c r="K921" s="578">
        <f t="shared" si="169"/>
        <v>477603</v>
      </c>
      <c r="L921" s="579" t="s">
        <v>844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7">
        <v>2</v>
      </c>
      <c r="AB921" s="570" t="str">
        <f>IF(VLOOKUP(F921,NXT!$C$12:$C$795,1,0)=F921,"","x")</f>
        <v/>
      </c>
    </row>
    <row r="922" spans="1:28" ht="15.75" hidden="1" customHeight="1">
      <c r="A922" s="818" t="str">
        <f>IF(B922&lt;&gt;"",IF(AND(B922&gt;=_TM1,B922&lt;=_TM2,OR(TH!L922="1111",TH!M922="1111")),TH!D922,""),"")</f>
        <v/>
      </c>
      <c r="B922" s="36">
        <f t="shared" si="165"/>
        <v>5</v>
      </c>
      <c r="C922" s="190">
        <f t="shared" si="166"/>
        <v>42505</v>
      </c>
      <c r="D922" s="37" t="s">
        <v>1622</v>
      </c>
      <c r="E922" s="190">
        <v>42505</v>
      </c>
      <c r="F922" s="40" t="s">
        <v>697</v>
      </c>
      <c r="G922" s="820" t="s">
        <v>842</v>
      </c>
      <c r="H922" s="192" t="s">
        <v>432</v>
      </c>
      <c r="I922" s="248">
        <v>16</v>
      </c>
      <c r="J922" s="248">
        <v>69825</v>
      </c>
      <c r="K922" s="578">
        <f t="shared" si="169"/>
        <v>1117200</v>
      </c>
      <c r="L922" s="579" t="s">
        <v>844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7">
        <v>2</v>
      </c>
      <c r="AB922" s="570" t="str">
        <f>IF(VLOOKUP(F922,NXT!$C$12:$C$795,1,0)=F922,"","x")</f>
        <v/>
      </c>
    </row>
    <row r="923" spans="1:28" ht="15.75" hidden="1" customHeight="1">
      <c r="A923" s="818" t="str">
        <f>IF(B923&lt;&gt;"",IF(AND(B923&gt;=_TM1,B923&lt;=_TM2,OR(TH!L923="1111",TH!M923="1111")),TH!D923,""),"")</f>
        <v/>
      </c>
      <c r="B923" s="36">
        <f t="shared" si="165"/>
        <v>5</v>
      </c>
      <c r="C923" s="190">
        <f t="shared" si="166"/>
        <v>42505</v>
      </c>
      <c r="D923" s="37" t="s">
        <v>1622</v>
      </c>
      <c r="E923" s="190">
        <v>42505</v>
      </c>
      <c r="F923" s="40" t="s">
        <v>707</v>
      </c>
      <c r="G923" s="820" t="s">
        <v>842</v>
      </c>
      <c r="H923" s="192" t="s">
        <v>432</v>
      </c>
      <c r="I923" s="248">
        <v>20</v>
      </c>
      <c r="J923" s="248">
        <v>74993</v>
      </c>
      <c r="K923" s="578">
        <f t="shared" si="169"/>
        <v>1499860</v>
      </c>
      <c r="L923" s="579" t="s">
        <v>844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7">
        <v>2</v>
      </c>
      <c r="AB923" s="570" t="str">
        <f>IF(VLOOKUP(F923,NXT!$C$12:$C$795,1,0)=F923,"","x")</f>
        <v/>
      </c>
    </row>
    <row r="924" spans="1:28" ht="15.75" hidden="1" customHeight="1">
      <c r="A924" s="818" t="str">
        <f>IF(B924&lt;&gt;"",IF(AND(B924&gt;=_TM1,B924&lt;=_TM2,OR(TH!L924="1111",TH!M924="1111")),TH!D924,""),"")</f>
        <v/>
      </c>
      <c r="B924" s="36">
        <f t="shared" si="165"/>
        <v>5</v>
      </c>
      <c r="C924" s="190">
        <f t="shared" si="166"/>
        <v>42505</v>
      </c>
      <c r="D924" s="37" t="s">
        <v>1622</v>
      </c>
      <c r="E924" s="190">
        <v>42505</v>
      </c>
      <c r="F924" s="40" t="s">
        <v>508</v>
      </c>
      <c r="G924" s="820" t="s">
        <v>842</v>
      </c>
      <c r="H924" s="192" t="s">
        <v>432</v>
      </c>
      <c r="I924" s="248">
        <v>12</v>
      </c>
      <c r="J924" s="248">
        <v>40072.9</v>
      </c>
      <c r="K924" s="578">
        <f t="shared" si="169"/>
        <v>480875</v>
      </c>
      <c r="L924" s="579" t="s">
        <v>844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7">
        <v>2</v>
      </c>
      <c r="AB924" s="570" t="str">
        <f>IF(VLOOKUP(F924,NXT!$C$12:$C$795,1,0)=F924,"","x")</f>
        <v/>
      </c>
    </row>
    <row r="925" spans="1:28" ht="15.75" hidden="1" customHeight="1">
      <c r="A925" s="818" t="str">
        <f>IF(B925&lt;&gt;"",IF(AND(B925&gt;=_TM1,B925&lt;=_TM2,OR(TH!L925="1111",TH!M925="1111")),TH!D925,""),"")</f>
        <v/>
      </c>
      <c r="B925" s="36">
        <f t="shared" si="165"/>
        <v>5</v>
      </c>
      <c r="C925" s="190">
        <f t="shared" si="166"/>
        <v>42505</v>
      </c>
      <c r="D925" s="37" t="s">
        <v>1622</v>
      </c>
      <c r="E925" s="190">
        <v>42505</v>
      </c>
      <c r="F925" s="40" t="s">
        <v>708</v>
      </c>
      <c r="G925" s="820" t="s">
        <v>842</v>
      </c>
      <c r="H925" s="192" t="s">
        <v>432</v>
      </c>
      <c r="I925" s="248">
        <v>12</v>
      </c>
      <c r="J925" s="248">
        <v>26599.05</v>
      </c>
      <c r="K925" s="578">
        <f t="shared" si="169"/>
        <v>319189</v>
      </c>
      <c r="L925" s="579" t="s">
        <v>844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7">
        <v>2</v>
      </c>
      <c r="AB925" s="570" t="str">
        <f>IF(VLOOKUP(F925,NXT!$C$12:$C$795,1,0)=F925,"","x")</f>
        <v/>
      </c>
    </row>
    <row r="926" spans="1:28" ht="15.75" hidden="1" customHeight="1">
      <c r="A926" s="818" t="str">
        <f>IF(B926&lt;&gt;"",IF(AND(B926&gt;=_TM1,B926&lt;=_TM2,OR(TH!L926="1111",TH!M926="1111")),TH!D926,""),"")</f>
        <v/>
      </c>
      <c r="B926" s="36">
        <f t="shared" si="165"/>
        <v>5</v>
      </c>
      <c r="C926" s="190">
        <f t="shared" si="166"/>
        <v>42505</v>
      </c>
      <c r="D926" s="37" t="s">
        <v>1622</v>
      </c>
      <c r="E926" s="190">
        <v>42505</v>
      </c>
      <c r="F926" s="40" t="s">
        <v>875</v>
      </c>
      <c r="G926" s="820" t="s">
        <v>842</v>
      </c>
      <c r="H926" s="192" t="s">
        <v>432</v>
      </c>
      <c r="I926" s="248">
        <v>24</v>
      </c>
      <c r="J926" s="248">
        <v>19972.8</v>
      </c>
      <c r="K926" s="578">
        <f t="shared" si="169"/>
        <v>479347</v>
      </c>
      <c r="L926" s="579" t="s">
        <v>844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7">
        <v>2</v>
      </c>
      <c r="AB926" s="570" t="str">
        <f>IF(VLOOKUP(F926,NXT!$C$12:$C$795,1,0)=F926,"","x")</f>
        <v/>
      </c>
    </row>
    <row r="927" spans="1:28" ht="15.75" hidden="1" customHeight="1">
      <c r="A927" s="818" t="str">
        <f>IF(B927&lt;&gt;"",IF(AND(B927&gt;=_TM1,B927&lt;=_TM2,OR(TH!L927="1111",TH!M927="1111")),TH!D927,""),"")</f>
        <v/>
      </c>
      <c r="B927" s="36">
        <f t="shared" si="165"/>
        <v>5</v>
      </c>
      <c r="C927" s="190">
        <f t="shared" si="166"/>
        <v>42505</v>
      </c>
      <c r="D927" s="37" t="s">
        <v>1622</v>
      </c>
      <c r="E927" s="190">
        <v>42505</v>
      </c>
      <c r="F927" s="40" t="s">
        <v>512</v>
      </c>
      <c r="G927" s="820" t="s">
        <v>842</v>
      </c>
      <c r="H927" s="192" t="s">
        <v>432</v>
      </c>
      <c r="I927" s="248">
        <v>30</v>
      </c>
      <c r="J927" s="248">
        <v>16775.099999999999</v>
      </c>
      <c r="K927" s="578">
        <f t="shared" si="169"/>
        <v>503253</v>
      </c>
      <c r="L927" s="579" t="s">
        <v>844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7">
        <v>2</v>
      </c>
      <c r="AB927" s="570" t="str">
        <f>IF(VLOOKUP(F927,NXT!$C$12:$C$795,1,0)=F927,"","x")</f>
        <v/>
      </c>
    </row>
    <row r="928" spans="1:28" ht="15.75" hidden="1" customHeight="1">
      <c r="A928" s="818" t="str">
        <f>IF(B928&lt;&gt;"",IF(AND(B928&gt;=_TM1,B928&lt;=_TM2,OR(TH!L928="1111",TH!M928="1111")),TH!D928,""),"")</f>
        <v/>
      </c>
      <c r="B928" s="36">
        <f t="shared" si="165"/>
        <v>5</v>
      </c>
      <c r="C928" s="190">
        <f t="shared" si="166"/>
        <v>42505</v>
      </c>
      <c r="D928" s="37" t="s">
        <v>1622</v>
      </c>
      <c r="E928" s="190">
        <v>42505</v>
      </c>
      <c r="F928" s="40" t="s">
        <v>709</v>
      </c>
      <c r="G928" s="820" t="s">
        <v>842</v>
      </c>
      <c r="H928" s="192" t="s">
        <v>432</v>
      </c>
      <c r="I928" s="248">
        <v>8</v>
      </c>
      <c r="J928" s="248">
        <v>48016.800000000003</v>
      </c>
      <c r="K928" s="578">
        <f t="shared" si="169"/>
        <v>384134</v>
      </c>
      <c r="L928" s="579" t="s">
        <v>844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7">
        <v>2</v>
      </c>
      <c r="AB928" s="570" t="str">
        <f>IF(VLOOKUP(F928,NXT!$C$12:$C$795,1,0)=F928,"","x")</f>
        <v/>
      </c>
    </row>
    <row r="929" spans="1:28" ht="15.75" hidden="1" customHeight="1">
      <c r="A929" s="818" t="str">
        <f>IF(B929&lt;&gt;"",IF(AND(B929&gt;=_TM1,B929&lt;=_TM2,OR(TH!L929="1111",TH!M929="1111")),TH!D929,""),"")</f>
        <v/>
      </c>
      <c r="B929" s="36">
        <f t="shared" ref="B929:B992" si="170">IF(C929&lt;&gt;"",MONTH(C929),"")</f>
        <v>5</v>
      </c>
      <c r="C929" s="190">
        <f t="shared" ref="C929:C992" si="171">E929</f>
        <v>42505</v>
      </c>
      <c r="D929" s="37" t="s">
        <v>1622</v>
      </c>
      <c r="E929" s="190">
        <v>42505</v>
      </c>
      <c r="F929" s="40" t="s">
        <v>451</v>
      </c>
      <c r="G929" s="820" t="s">
        <v>842</v>
      </c>
      <c r="H929" s="192" t="s">
        <v>432</v>
      </c>
      <c r="I929" s="248">
        <v>7</v>
      </c>
      <c r="J929" s="248">
        <v>137834.54999999999</v>
      </c>
      <c r="K929" s="578">
        <f t="shared" si="169"/>
        <v>964842</v>
      </c>
      <c r="L929" s="579" t="s">
        <v>844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7">
        <v>2</v>
      </c>
      <c r="AB929" s="570" t="str">
        <f>IF(VLOOKUP(F929,NXT!$C$12:$C$795,1,0)=F929,"","x")</f>
        <v/>
      </c>
    </row>
    <row r="930" spans="1:28" ht="15.75" hidden="1" customHeight="1">
      <c r="A930" s="818" t="str">
        <f>IF(B930&lt;&gt;"",IF(AND(B930&gt;=_TM1,B930&lt;=_TM2,OR(TH!L930="1111",TH!M930="1111")),TH!D930,""),"")</f>
        <v/>
      </c>
      <c r="B930" s="36">
        <f t="shared" si="170"/>
        <v>5</v>
      </c>
      <c r="C930" s="190">
        <f t="shared" si="171"/>
        <v>42505</v>
      </c>
      <c r="D930" s="37" t="s">
        <v>1622</v>
      </c>
      <c r="E930" s="190">
        <v>42505</v>
      </c>
      <c r="F930" s="40" t="s">
        <v>472</v>
      </c>
      <c r="G930" s="820" t="s">
        <v>842</v>
      </c>
      <c r="H930" s="192" t="s">
        <v>432</v>
      </c>
      <c r="I930" s="248">
        <v>7</v>
      </c>
      <c r="J930" s="248">
        <v>43590.75</v>
      </c>
      <c r="K930" s="578">
        <f t="shared" si="169"/>
        <v>305135</v>
      </c>
      <c r="L930" s="579" t="s">
        <v>844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7">
        <v>2</v>
      </c>
      <c r="AB930" s="570" t="str">
        <f>IF(VLOOKUP(F930,NXT!$C$12:$C$795,1,0)=F930,"","x")</f>
        <v/>
      </c>
    </row>
    <row r="931" spans="1:28" ht="15.75" hidden="1" customHeight="1">
      <c r="A931" s="818" t="str">
        <f>IF(B931&lt;&gt;"",IF(AND(B931&gt;=_TM1,B931&lt;=_TM2,OR(TH!L931="1111",TH!M931="1111")),TH!D931,""),"")</f>
        <v/>
      </c>
      <c r="B931" s="36">
        <f t="shared" si="170"/>
        <v>5</v>
      </c>
      <c r="C931" s="190">
        <f t="shared" si="171"/>
        <v>42505</v>
      </c>
      <c r="D931" s="37" t="s">
        <v>1622</v>
      </c>
      <c r="E931" s="190">
        <v>42505</v>
      </c>
      <c r="F931" s="40" t="s">
        <v>707</v>
      </c>
      <c r="G931" s="820" t="s">
        <v>842</v>
      </c>
      <c r="H931" s="192" t="s">
        <v>432</v>
      </c>
      <c r="I931" s="248">
        <v>7</v>
      </c>
      <c r="J931" s="248">
        <v>78762.600000000006</v>
      </c>
      <c r="K931" s="578">
        <f t="shared" si="169"/>
        <v>551338</v>
      </c>
      <c r="L931" s="579" t="s">
        <v>844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7">
        <v>2</v>
      </c>
      <c r="AB931" s="570" t="str">
        <f>IF(VLOOKUP(F931,NXT!$C$12:$C$795,1,0)=F931,"","x")</f>
        <v/>
      </c>
    </row>
    <row r="932" spans="1:28" ht="15.75" hidden="1" customHeight="1">
      <c r="A932" s="818" t="str">
        <f>IF(B932&lt;&gt;"",IF(AND(B932&gt;=_TM1,B932&lt;=_TM2,OR(TH!L932="1111",TH!M932="1111")),TH!D932,""),"")</f>
        <v/>
      </c>
      <c r="B932" s="36">
        <f t="shared" si="170"/>
        <v>5</v>
      </c>
      <c r="C932" s="190">
        <f t="shared" si="171"/>
        <v>42505</v>
      </c>
      <c r="D932" s="37" t="s">
        <v>1622</v>
      </c>
      <c r="E932" s="190">
        <v>42505</v>
      </c>
      <c r="F932" s="40" t="s">
        <v>456</v>
      </c>
      <c r="G932" s="820" t="s">
        <v>842</v>
      </c>
      <c r="H932" s="192" t="s">
        <v>432</v>
      </c>
      <c r="I932" s="248">
        <v>4</v>
      </c>
      <c r="J932" s="248">
        <v>59724.6</v>
      </c>
      <c r="K932" s="578">
        <f t="shared" si="169"/>
        <v>238898</v>
      </c>
      <c r="L932" s="579" t="s">
        <v>844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7">
        <v>2</v>
      </c>
      <c r="AB932" s="570" t="str">
        <f>IF(VLOOKUP(F932,NXT!$C$12:$C$795,1,0)=F932,"","x")</f>
        <v/>
      </c>
    </row>
    <row r="933" spans="1:28" ht="15.75" hidden="1" customHeight="1">
      <c r="A933" s="818" t="str">
        <f>IF(B933&lt;&gt;"",IF(AND(B933&gt;=_TM1,B933&lt;=_TM2,OR(TH!L933="1111",TH!M933="1111")),TH!D933,""),"")</f>
        <v/>
      </c>
      <c r="B933" s="36">
        <f t="shared" si="170"/>
        <v>5</v>
      </c>
      <c r="C933" s="190">
        <f t="shared" si="171"/>
        <v>42505</v>
      </c>
      <c r="D933" s="37" t="s">
        <v>1622</v>
      </c>
      <c r="E933" s="190">
        <v>42505</v>
      </c>
      <c r="F933" s="191" t="s">
        <v>498</v>
      </c>
      <c r="G933" s="820" t="s">
        <v>842</v>
      </c>
      <c r="H933" s="192" t="s">
        <v>432</v>
      </c>
      <c r="I933" s="248">
        <v>16</v>
      </c>
      <c r="J933" s="248">
        <v>28843.9</v>
      </c>
      <c r="K933" s="578">
        <f t="shared" si="169"/>
        <v>461502</v>
      </c>
      <c r="L933" s="579" t="s">
        <v>844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7">
        <v>2</v>
      </c>
      <c r="AB933" s="570" t="str">
        <f>IF(VLOOKUP(F933,NXT!$C$12:$C$795,1,0)=F933,"","x")</f>
        <v/>
      </c>
    </row>
    <row r="934" spans="1:28" ht="15.75" hidden="1" customHeight="1">
      <c r="A934" s="818" t="str">
        <f>IF(B934&lt;&gt;"",IF(AND(B934&gt;=_TM1,B934&lt;=_TM2,OR(TH!L934="1111",TH!M934="1111")),TH!D934,""),"")</f>
        <v/>
      </c>
      <c r="B934" s="36">
        <f t="shared" si="170"/>
        <v>5</v>
      </c>
      <c r="C934" s="190">
        <f t="shared" si="171"/>
        <v>42505</v>
      </c>
      <c r="D934" s="37" t="s">
        <v>1622</v>
      </c>
      <c r="E934" s="190">
        <v>42505</v>
      </c>
      <c r="F934" s="40" t="s">
        <v>455</v>
      </c>
      <c r="G934" s="820" t="s">
        <v>842</v>
      </c>
      <c r="H934" s="192" t="s">
        <v>432</v>
      </c>
      <c r="I934" s="248">
        <v>10</v>
      </c>
      <c r="J934" s="248">
        <v>64763.4</v>
      </c>
      <c r="K934" s="578">
        <f t="shared" si="169"/>
        <v>647634</v>
      </c>
      <c r="L934" s="579" t="s">
        <v>844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7">
        <v>2</v>
      </c>
      <c r="AB934" s="570" t="str">
        <f>IF(VLOOKUP(F934,NXT!$C$12:$C$795,1,0)=F934,"","x")</f>
        <v/>
      </c>
    </row>
    <row r="935" spans="1:28" ht="15.75" hidden="1" customHeight="1">
      <c r="A935" s="818" t="str">
        <f>IF(B935&lt;&gt;"",IF(AND(B935&gt;=_TM1,B935&lt;=_TM2,OR(TH!L935="1111",TH!M935="1111")),TH!D935,""),"")</f>
        <v/>
      </c>
      <c r="B935" s="36">
        <f t="shared" si="170"/>
        <v>5</v>
      </c>
      <c r="C935" s="190">
        <f t="shared" si="171"/>
        <v>42505</v>
      </c>
      <c r="D935" s="37" t="s">
        <v>1622</v>
      </c>
      <c r="E935" s="190">
        <v>42505</v>
      </c>
      <c r="F935" s="191" t="s">
        <v>499</v>
      </c>
      <c r="G935" s="820" t="s">
        <v>842</v>
      </c>
      <c r="H935" s="192" t="s">
        <v>432</v>
      </c>
      <c r="I935" s="248">
        <v>12</v>
      </c>
      <c r="J935" s="248">
        <v>18569.650000000001</v>
      </c>
      <c r="K935" s="578">
        <f t="shared" si="169"/>
        <v>222836</v>
      </c>
      <c r="L935" s="579" t="s">
        <v>844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7">
        <v>2</v>
      </c>
      <c r="AB935" s="570" t="str">
        <f>IF(VLOOKUP(F935,NXT!$C$12:$C$795,1,0)=F935,"","x")</f>
        <v/>
      </c>
    </row>
    <row r="936" spans="1:28" ht="15.75" hidden="1" customHeight="1">
      <c r="A936" s="818" t="str">
        <f>IF(B936&lt;&gt;"",IF(AND(B936&gt;=_TM1,B936&lt;=_TM2,OR(TH!L936="1111",TH!M936="1111")),TH!D936,""),"")</f>
        <v/>
      </c>
      <c r="B936" s="36">
        <f t="shared" si="170"/>
        <v>5</v>
      </c>
      <c r="C936" s="190">
        <f t="shared" si="171"/>
        <v>42505</v>
      </c>
      <c r="D936" s="37" t="s">
        <v>1622</v>
      </c>
      <c r="E936" s="190">
        <v>42505</v>
      </c>
      <c r="F936" s="191" t="s">
        <v>501</v>
      </c>
      <c r="G936" s="820" t="s">
        <v>842</v>
      </c>
      <c r="H936" s="192" t="s">
        <v>432</v>
      </c>
      <c r="I936" s="248">
        <v>12</v>
      </c>
      <c r="J936" s="248">
        <v>29099.45</v>
      </c>
      <c r="K936" s="578">
        <f t="shared" si="169"/>
        <v>349193</v>
      </c>
      <c r="L936" s="579" t="s">
        <v>844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7">
        <v>2</v>
      </c>
      <c r="AB936" s="570" t="str">
        <f>IF(VLOOKUP(F936,NXT!$C$12:$C$795,1,0)=F936,"","x")</f>
        <v/>
      </c>
    </row>
    <row r="937" spans="1:28" ht="15.75" hidden="1" customHeight="1">
      <c r="A937" s="818" t="str">
        <f>IF(B937&lt;&gt;"",IF(AND(B937&gt;=_TM1,B937&lt;=_TM2,OR(TH!L937="1111",TH!M937="1111")),TH!D937,""),"")</f>
        <v/>
      </c>
      <c r="B937" s="36">
        <f t="shared" si="170"/>
        <v>5</v>
      </c>
      <c r="C937" s="190">
        <f t="shared" si="171"/>
        <v>42505</v>
      </c>
      <c r="D937" s="37" t="s">
        <v>1622</v>
      </c>
      <c r="E937" s="190">
        <v>42505</v>
      </c>
      <c r="F937" s="191" t="s">
        <v>689</v>
      </c>
      <c r="G937" s="820" t="s">
        <v>842</v>
      </c>
      <c r="H937" s="192" t="s">
        <v>432</v>
      </c>
      <c r="I937" s="248">
        <v>24</v>
      </c>
      <c r="J937" s="248">
        <v>57019.95</v>
      </c>
      <c r="K937" s="578">
        <f t="shared" si="169"/>
        <v>1368479</v>
      </c>
      <c r="L937" s="579" t="s">
        <v>844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7">
        <v>2</v>
      </c>
      <c r="AB937" s="570" t="str">
        <f>IF(VLOOKUP(F937,NXT!$C$12:$C$795,1,0)=F937,"","x")</f>
        <v/>
      </c>
    </row>
    <row r="938" spans="1:28" ht="15.75" hidden="1" customHeight="1">
      <c r="A938" s="818" t="str">
        <f>IF(B938&lt;&gt;"",IF(AND(B938&gt;=_TM1,B938&lt;=_TM2,OR(TH!L938="1111",TH!M938="1111")),TH!D938,""),"")</f>
        <v/>
      </c>
      <c r="B938" s="36">
        <f t="shared" si="170"/>
        <v>5</v>
      </c>
      <c r="C938" s="190">
        <f t="shared" si="171"/>
        <v>42505</v>
      </c>
      <c r="D938" s="37" t="s">
        <v>1622</v>
      </c>
      <c r="E938" s="190">
        <v>42505</v>
      </c>
      <c r="F938" s="191" t="s">
        <v>521</v>
      </c>
      <c r="G938" s="820" t="s">
        <v>842</v>
      </c>
      <c r="H938" s="192" t="s">
        <v>432</v>
      </c>
      <c r="I938" s="248">
        <v>36</v>
      </c>
      <c r="J938" s="248">
        <v>80232.25</v>
      </c>
      <c r="K938" s="578">
        <f t="shared" si="169"/>
        <v>2888361</v>
      </c>
      <c r="L938" s="579" t="s">
        <v>844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7">
        <v>2</v>
      </c>
      <c r="AB938" s="570" t="str">
        <f>IF(VLOOKUP(F938,NXT!$C$12:$C$795,1,0)=F938,"","x")</f>
        <v/>
      </c>
    </row>
    <row r="939" spans="1:28" ht="15.75" hidden="1" customHeight="1">
      <c r="A939" s="818" t="str">
        <f>IF(B939&lt;&gt;"",IF(AND(B939&gt;=_TM1,B939&lt;=_TM2,OR(TH!L939="1111",TH!M939="1111")),TH!D939,""),"")</f>
        <v/>
      </c>
      <c r="B939" s="36">
        <f t="shared" si="170"/>
        <v>5</v>
      </c>
      <c r="C939" s="190">
        <f t="shared" si="171"/>
        <v>42505</v>
      </c>
      <c r="D939" s="37" t="s">
        <v>1622</v>
      </c>
      <c r="E939" s="190">
        <v>42505</v>
      </c>
      <c r="F939" s="191" t="s">
        <v>522</v>
      </c>
      <c r="G939" s="820" t="s">
        <v>842</v>
      </c>
      <c r="H939" s="192" t="s">
        <v>432</v>
      </c>
      <c r="I939" s="248">
        <v>24</v>
      </c>
      <c r="J939" s="248">
        <v>44421.05</v>
      </c>
      <c r="K939" s="578">
        <f t="shared" si="169"/>
        <v>1066105</v>
      </c>
      <c r="L939" s="579" t="s">
        <v>844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7">
        <v>2</v>
      </c>
      <c r="AB939" s="570" t="str">
        <f>IF(VLOOKUP(F939,NXT!$C$12:$C$795,1,0)=F939,"","x")</f>
        <v/>
      </c>
    </row>
    <row r="940" spans="1:28" ht="15.75" hidden="1" customHeight="1">
      <c r="A940" s="818" t="str">
        <f>IF(B940&lt;&gt;"",IF(AND(B940&gt;=_TM1,B940&lt;=_TM2,OR(TH!L940="1111",TH!M940="1111")),TH!D940,""),"")</f>
        <v/>
      </c>
      <c r="B940" s="36">
        <f t="shared" si="170"/>
        <v>5</v>
      </c>
      <c r="C940" s="190">
        <f t="shared" si="171"/>
        <v>42505</v>
      </c>
      <c r="D940" s="37" t="s">
        <v>1622</v>
      </c>
      <c r="E940" s="190">
        <v>42505</v>
      </c>
      <c r="F940" s="191" t="s">
        <v>471</v>
      </c>
      <c r="G940" s="820" t="s">
        <v>842</v>
      </c>
      <c r="H940" s="192" t="s">
        <v>432</v>
      </c>
      <c r="I940" s="248">
        <v>24</v>
      </c>
      <c r="J940" s="248">
        <v>32977.35</v>
      </c>
      <c r="K940" s="578">
        <f t="shared" si="169"/>
        <v>791456</v>
      </c>
      <c r="L940" s="579" t="s">
        <v>844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7">
        <v>2</v>
      </c>
      <c r="AB940" s="570" t="str">
        <f>IF(VLOOKUP(F940,NXT!$C$12:$C$795,1,0)=F940,"","x")</f>
        <v/>
      </c>
    </row>
    <row r="941" spans="1:28" ht="15.75" hidden="1" customHeight="1">
      <c r="A941" s="818" t="str">
        <f>IF(B941&lt;&gt;"",IF(AND(B941&gt;=_TM1,B941&lt;=_TM2,OR(TH!L941="1111",TH!M941="1111")),TH!D941,""),"")</f>
        <v/>
      </c>
      <c r="B941" s="36">
        <f t="shared" si="170"/>
        <v>5</v>
      </c>
      <c r="C941" s="190">
        <f t="shared" si="171"/>
        <v>42505</v>
      </c>
      <c r="D941" s="37" t="s">
        <v>1622</v>
      </c>
      <c r="E941" s="190">
        <v>42505</v>
      </c>
      <c r="F941" s="191" t="s">
        <v>471</v>
      </c>
      <c r="G941" s="820" t="s">
        <v>842</v>
      </c>
      <c r="H941" s="192" t="s">
        <v>432</v>
      </c>
      <c r="I941" s="248">
        <v>18</v>
      </c>
      <c r="J941" s="248">
        <v>32977.35</v>
      </c>
      <c r="K941" s="578">
        <f t="shared" si="169"/>
        <v>593592</v>
      </c>
      <c r="L941" s="579" t="s">
        <v>844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7">
        <v>2</v>
      </c>
      <c r="AB941" s="570" t="str">
        <f>IF(VLOOKUP(F941,NXT!$C$12:$C$795,1,0)=F941,"","x")</f>
        <v/>
      </c>
    </row>
    <row r="942" spans="1:28" ht="15.75" hidden="1" customHeight="1">
      <c r="A942" s="818" t="str">
        <f>IF(B942&lt;&gt;"",IF(AND(B942&gt;=_TM1,B942&lt;=_TM2,OR(TH!L942="1111",TH!M942="1111")),TH!D942,""),"")</f>
        <v/>
      </c>
      <c r="B942" s="36">
        <f t="shared" si="170"/>
        <v>5</v>
      </c>
      <c r="C942" s="190">
        <f t="shared" si="171"/>
        <v>42505</v>
      </c>
      <c r="D942" s="37" t="s">
        <v>1622</v>
      </c>
      <c r="E942" s="190">
        <v>42505</v>
      </c>
      <c r="F942" s="188" t="s">
        <v>690</v>
      </c>
      <c r="G942" s="820" t="s">
        <v>842</v>
      </c>
      <c r="H942" s="192" t="s">
        <v>432</v>
      </c>
      <c r="I942" s="248">
        <v>24</v>
      </c>
      <c r="J942" s="248">
        <v>43554.65</v>
      </c>
      <c r="K942" s="578">
        <f t="shared" si="169"/>
        <v>1045312</v>
      </c>
      <c r="L942" s="579" t="s">
        <v>844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7">
        <v>2</v>
      </c>
      <c r="AB942" s="570" t="str">
        <f>IF(VLOOKUP(F942,NXT!$C$12:$C$795,1,0)=F942,"","x")</f>
        <v/>
      </c>
    </row>
    <row r="943" spans="1:28" ht="15.75" hidden="1" customHeight="1">
      <c r="A943" s="818" t="str">
        <f>IF(B943&lt;&gt;"",IF(AND(B943&gt;=_TM1,B943&lt;=_TM2,OR(TH!L943="1111",TH!M943="1111")),TH!D943,""),"")</f>
        <v/>
      </c>
      <c r="B943" s="36">
        <f t="shared" si="170"/>
        <v>5</v>
      </c>
      <c r="C943" s="190">
        <f t="shared" si="171"/>
        <v>42505</v>
      </c>
      <c r="D943" s="37" t="s">
        <v>1622</v>
      </c>
      <c r="E943" s="190">
        <v>42505</v>
      </c>
      <c r="F943" s="191" t="s">
        <v>488</v>
      </c>
      <c r="G943" s="820" t="s">
        <v>842</v>
      </c>
      <c r="H943" s="192" t="s">
        <v>432</v>
      </c>
      <c r="I943" s="248">
        <v>75</v>
      </c>
      <c r="J943" s="248">
        <v>46911.95</v>
      </c>
      <c r="K943" s="578">
        <f t="shared" si="169"/>
        <v>3518396</v>
      </c>
      <c r="L943" s="579" t="s">
        <v>844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7">
        <v>2</v>
      </c>
      <c r="AB943" s="570" t="str">
        <f>IF(VLOOKUP(F943,NXT!$C$12:$C$795,1,0)=F943,"","x")</f>
        <v/>
      </c>
    </row>
    <row r="944" spans="1:28" ht="15.75" hidden="1" customHeight="1">
      <c r="A944" s="818" t="str">
        <f>IF(B944&lt;&gt;"",IF(AND(B944&gt;=_TM1,B944&lt;=_TM2,OR(TH!L944="1111",TH!M944="1111")),TH!D944,""),"")</f>
        <v/>
      </c>
      <c r="B944" s="36">
        <f t="shared" si="170"/>
        <v>5</v>
      </c>
      <c r="C944" s="190">
        <f t="shared" si="171"/>
        <v>42505</v>
      </c>
      <c r="D944" s="37" t="s">
        <v>1622</v>
      </c>
      <c r="E944" s="190">
        <v>42505</v>
      </c>
      <c r="F944" s="40" t="s">
        <v>523</v>
      </c>
      <c r="G944" s="820" t="s">
        <v>842</v>
      </c>
      <c r="H944" s="192" t="s">
        <v>432</v>
      </c>
      <c r="I944" s="248">
        <v>36</v>
      </c>
      <c r="J944" s="248">
        <v>57074.1</v>
      </c>
      <c r="K944" s="578">
        <f t="shared" si="169"/>
        <v>2054668</v>
      </c>
      <c r="L944" s="579" t="s">
        <v>844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7">
        <v>2</v>
      </c>
      <c r="AB944" s="570" t="str">
        <f>IF(VLOOKUP(F944,NXT!$C$12:$C$795,1,0)=F944,"","x")</f>
        <v/>
      </c>
    </row>
    <row r="945" spans="1:28" ht="15.75" hidden="1" customHeight="1">
      <c r="A945" s="818" t="str">
        <f>IF(B945&lt;&gt;"",IF(AND(B945&gt;=_TM1,B945&lt;=_TM2,OR(TH!L945="1111",TH!M945="1111")),TH!D945,""),"")</f>
        <v/>
      </c>
      <c r="B945" s="36">
        <f t="shared" si="170"/>
        <v>5</v>
      </c>
      <c r="C945" s="190">
        <f t="shared" si="171"/>
        <v>42505</v>
      </c>
      <c r="D945" s="37" t="s">
        <v>1622</v>
      </c>
      <c r="E945" s="190">
        <v>42505</v>
      </c>
      <c r="F945" s="40" t="s">
        <v>691</v>
      </c>
      <c r="G945" s="820" t="s">
        <v>842</v>
      </c>
      <c r="H945" s="192" t="s">
        <v>432</v>
      </c>
      <c r="I945" s="248">
        <v>18</v>
      </c>
      <c r="J945" s="248">
        <v>34295</v>
      </c>
      <c r="K945" s="578">
        <f t="shared" si="169"/>
        <v>617310</v>
      </c>
      <c r="L945" s="579" t="s">
        <v>844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7">
        <v>2</v>
      </c>
      <c r="AB945" s="570" t="str">
        <f>IF(VLOOKUP(F945,NXT!$C$12:$C$795,1,0)=F945,"","x")</f>
        <v/>
      </c>
    </row>
    <row r="946" spans="1:28" ht="15.75" hidden="1" customHeight="1">
      <c r="A946" s="818" t="str">
        <f>IF(B946&lt;&gt;"",IF(AND(B946&gt;=_TM1,B946&lt;=_TM2,OR(TH!L946="1111",TH!M946="1111")),TH!D946,""),"")</f>
        <v/>
      </c>
      <c r="B946" s="36">
        <f t="shared" si="170"/>
        <v>5</v>
      </c>
      <c r="C946" s="190">
        <f t="shared" si="171"/>
        <v>42505</v>
      </c>
      <c r="D946" s="37" t="s">
        <v>1622</v>
      </c>
      <c r="E946" s="190">
        <v>42505</v>
      </c>
      <c r="F946" s="40" t="s">
        <v>692</v>
      </c>
      <c r="G946" s="820" t="s">
        <v>842</v>
      </c>
      <c r="H946" s="192" t="s">
        <v>432</v>
      </c>
      <c r="I946" s="248">
        <v>24</v>
      </c>
      <c r="J946" s="248">
        <v>56045.25</v>
      </c>
      <c r="K946" s="578">
        <f t="shared" si="169"/>
        <v>1345086</v>
      </c>
      <c r="L946" s="579" t="s">
        <v>844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7">
        <v>2</v>
      </c>
      <c r="AB946" s="570" t="str">
        <f>IF(VLOOKUP(F946,NXT!$C$12:$C$795,1,0)=F946,"","x")</f>
        <v/>
      </c>
    </row>
    <row r="947" spans="1:28" ht="15.75" hidden="1" customHeight="1">
      <c r="A947" s="818" t="str">
        <f>IF(B947&lt;&gt;"",IF(AND(B947&gt;=_TM1,B947&lt;=_TM2,OR(TH!L947="1111",TH!M947="1111")),TH!D947,""),"")</f>
        <v/>
      </c>
      <c r="B947" s="36">
        <f t="shared" si="170"/>
        <v>5</v>
      </c>
      <c r="C947" s="190">
        <f t="shared" si="171"/>
        <v>42505</v>
      </c>
      <c r="D947" s="37" t="s">
        <v>1622</v>
      </c>
      <c r="E947" s="190">
        <v>42505</v>
      </c>
      <c r="F947" s="40" t="s">
        <v>488</v>
      </c>
      <c r="G947" s="820" t="s">
        <v>842</v>
      </c>
      <c r="H947" s="192" t="s">
        <v>432</v>
      </c>
      <c r="I947" s="248">
        <v>18</v>
      </c>
      <c r="J947" s="248">
        <v>46911.95</v>
      </c>
      <c r="K947" s="578">
        <f t="shared" si="169"/>
        <v>844415</v>
      </c>
      <c r="L947" s="579" t="s">
        <v>844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7">
        <v>2</v>
      </c>
      <c r="AB947" s="570" t="str">
        <f>IF(VLOOKUP(F947,NXT!$C$12:$C$795,1,0)=F947,"","x")</f>
        <v/>
      </c>
    </row>
    <row r="948" spans="1:28" ht="15.75" hidden="1" customHeight="1">
      <c r="A948" s="818" t="str">
        <f>IF(B948&lt;&gt;"",IF(AND(B948&gt;=_TM1,B948&lt;=_TM2,OR(TH!L948="1111",TH!M948="1111")),TH!D948,""),"")</f>
        <v/>
      </c>
      <c r="B948" s="36">
        <f t="shared" si="170"/>
        <v>5</v>
      </c>
      <c r="C948" s="190">
        <f t="shared" si="171"/>
        <v>42505</v>
      </c>
      <c r="D948" s="37" t="s">
        <v>1622</v>
      </c>
      <c r="E948" s="190">
        <v>42505</v>
      </c>
      <c r="F948" s="40" t="s">
        <v>694</v>
      </c>
      <c r="G948" s="820" t="s">
        <v>842</v>
      </c>
      <c r="H948" s="192" t="s">
        <v>432</v>
      </c>
      <c r="I948" s="248">
        <v>12</v>
      </c>
      <c r="J948" s="248">
        <v>104834.4</v>
      </c>
      <c r="K948" s="578">
        <f t="shared" si="169"/>
        <v>1258013</v>
      </c>
      <c r="L948" s="579" t="s">
        <v>844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7">
        <v>2</v>
      </c>
      <c r="AB948" s="570" t="str">
        <f>IF(VLOOKUP(F948,NXT!$C$12:$C$795,1,0)=F948,"","x")</f>
        <v/>
      </c>
    </row>
    <row r="949" spans="1:28" ht="15.75" hidden="1" customHeight="1">
      <c r="A949" s="818" t="str">
        <f>IF(B949&lt;&gt;"",IF(AND(B949&gt;=_TM1,B949&lt;=_TM2,OR(TH!L949="1111",TH!M949="1111")),TH!D949,""),"")</f>
        <v/>
      </c>
      <c r="B949" s="36">
        <f t="shared" si="170"/>
        <v>5</v>
      </c>
      <c r="C949" s="190">
        <f t="shared" si="171"/>
        <v>42505</v>
      </c>
      <c r="D949" s="37" t="s">
        <v>1622</v>
      </c>
      <c r="E949" s="190">
        <v>42505</v>
      </c>
      <c r="F949" s="40" t="s">
        <v>695</v>
      </c>
      <c r="G949" s="820" t="s">
        <v>842</v>
      </c>
      <c r="H949" s="192" t="s">
        <v>432</v>
      </c>
      <c r="I949" s="248">
        <v>24</v>
      </c>
      <c r="J949" s="248">
        <v>48572.55</v>
      </c>
      <c r="K949" s="578">
        <f t="shared" si="169"/>
        <v>1165741</v>
      </c>
      <c r="L949" s="579" t="s">
        <v>844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7">
        <v>2</v>
      </c>
      <c r="AB949" s="570" t="str">
        <f>IF(VLOOKUP(F949,NXT!$C$12:$C$795,1,0)=F949,"","x")</f>
        <v/>
      </c>
    </row>
    <row r="950" spans="1:28" ht="15.75" hidden="1" customHeight="1">
      <c r="A950" s="818" t="str">
        <f>IF(B950&lt;&gt;"",IF(AND(B950&gt;=_TM1,B950&lt;=_TM2,OR(TH!L950="1111",TH!M950="1111")),TH!D950,""),"")</f>
        <v/>
      </c>
      <c r="B950" s="36">
        <f t="shared" si="170"/>
        <v>5</v>
      </c>
      <c r="C950" s="190">
        <f t="shared" si="171"/>
        <v>42505</v>
      </c>
      <c r="D950" s="37" t="s">
        <v>1622</v>
      </c>
      <c r="E950" s="190">
        <v>42505</v>
      </c>
      <c r="F950" s="40" t="s">
        <v>696</v>
      </c>
      <c r="G950" s="820" t="s">
        <v>842</v>
      </c>
      <c r="H950" s="192" t="s">
        <v>432</v>
      </c>
      <c r="I950" s="248">
        <v>12</v>
      </c>
      <c r="J950" s="248">
        <v>103480.65</v>
      </c>
      <c r="K950" s="578">
        <f t="shared" si="169"/>
        <v>1241768</v>
      </c>
      <c r="L950" s="579" t="s">
        <v>844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7">
        <v>2</v>
      </c>
      <c r="AB950" s="570" t="str">
        <f>IF(VLOOKUP(F950,NXT!$C$12:$C$795,1,0)=F950,"","x")</f>
        <v/>
      </c>
    </row>
    <row r="951" spans="1:28" ht="15.75" hidden="1" customHeight="1">
      <c r="A951" s="818" t="str">
        <f>IF(B951&lt;&gt;"",IF(AND(B951&gt;=_TM1,B951&lt;=_TM2,OR(TH!L951="1111",TH!M951="1111")),TH!D951,""),"")</f>
        <v/>
      </c>
      <c r="B951" s="36">
        <f t="shared" si="170"/>
        <v>5</v>
      </c>
      <c r="C951" s="190">
        <f t="shared" si="171"/>
        <v>42505</v>
      </c>
      <c r="D951" s="37" t="s">
        <v>1622</v>
      </c>
      <c r="E951" s="190">
        <v>42505</v>
      </c>
      <c r="F951" s="191" t="s">
        <v>696</v>
      </c>
      <c r="G951" s="820" t="s">
        <v>842</v>
      </c>
      <c r="H951" s="192" t="s">
        <v>432</v>
      </c>
      <c r="I951" s="248">
        <v>12</v>
      </c>
      <c r="J951" s="248">
        <v>103480.65</v>
      </c>
      <c r="K951" s="578">
        <f t="shared" si="169"/>
        <v>1241768</v>
      </c>
      <c r="L951" s="579" t="s">
        <v>844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7">
        <v>2</v>
      </c>
      <c r="AB951" s="570" t="str">
        <f>IF(VLOOKUP(F951,NXT!$C$12:$C$795,1,0)=F951,"","x")</f>
        <v/>
      </c>
    </row>
    <row r="952" spans="1:28" ht="15.75" hidden="1" customHeight="1">
      <c r="A952" s="818" t="str">
        <f>IF(B952&lt;&gt;"",IF(AND(B952&gt;=_TM1,B952&lt;=_TM2,OR(TH!L952="1111",TH!M952="1111")),TH!D952,""),"")</f>
        <v/>
      </c>
      <c r="B952" s="36">
        <f t="shared" si="170"/>
        <v>5</v>
      </c>
      <c r="C952" s="190">
        <f t="shared" si="171"/>
        <v>42505</v>
      </c>
      <c r="D952" s="37" t="s">
        <v>1622</v>
      </c>
      <c r="E952" s="190">
        <v>42505</v>
      </c>
      <c r="F952" s="40" t="s">
        <v>697</v>
      </c>
      <c r="G952" s="820" t="s">
        <v>842</v>
      </c>
      <c r="H952" s="192" t="s">
        <v>432</v>
      </c>
      <c r="I952" s="248">
        <v>12</v>
      </c>
      <c r="J952" s="248">
        <v>63175</v>
      </c>
      <c r="K952" s="578">
        <f t="shared" ref="K952:K983" si="172">ROUND(I952*J952,0)</f>
        <v>758100</v>
      </c>
      <c r="L952" s="579" t="s">
        <v>844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7">
        <v>2</v>
      </c>
      <c r="AB952" s="570" t="str">
        <f>IF(VLOOKUP(F952,NXT!$C$12:$C$795,1,0)=F952,"","x")</f>
        <v/>
      </c>
    </row>
    <row r="953" spans="1:28" ht="15.75" hidden="1" customHeight="1">
      <c r="A953" s="818" t="str">
        <f>IF(B953&lt;&gt;"",IF(AND(B953&gt;=_TM1,B953&lt;=_TM2,OR(TH!L953="1111",TH!M953="1111")),TH!D953,""),"")</f>
        <v/>
      </c>
      <c r="B953" s="36">
        <f t="shared" si="170"/>
        <v>5</v>
      </c>
      <c r="C953" s="190">
        <f t="shared" si="171"/>
        <v>42505</v>
      </c>
      <c r="D953" s="37" t="s">
        <v>1622</v>
      </c>
      <c r="E953" s="190">
        <v>42505</v>
      </c>
      <c r="F953" s="40" t="s">
        <v>477</v>
      </c>
      <c r="G953" s="820" t="s">
        <v>842</v>
      </c>
      <c r="H953" s="192" t="s">
        <v>432</v>
      </c>
      <c r="I953" s="248">
        <v>14</v>
      </c>
      <c r="J953" s="248">
        <v>155330.70000000001</v>
      </c>
      <c r="K953" s="578">
        <f t="shared" si="172"/>
        <v>2174630</v>
      </c>
      <c r="L953" s="579" t="s">
        <v>844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7">
        <v>2</v>
      </c>
      <c r="AB953" s="570" t="str">
        <f>IF(VLOOKUP(F953,NXT!$C$12:$C$795,1,0)=F953,"","x")</f>
        <v/>
      </c>
    </row>
    <row r="954" spans="1:28" ht="15.75" hidden="1" customHeight="1">
      <c r="A954" s="818" t="str">
        <f>IF(B954&lt;&gt;"",IF(AND(B954&gt;=_TM1,B954&lt;=_TM2,OR(TH!L954="1111",TH!M954="1111")),TH!D954,""),"")</f>
        <v/>
      </c>
      <c r="B954" s="36">
        <f t="shared" si="170"/>
        <v>5</v>
      </c>
      <c r="C954" s="190">
        <f t="shared" si="171"/>
        <v>42505</v>
      </c>
      <c r="D954" s="37" t="s">
        <v>1622</v>
      </c>
      <c r="E954" s="190">
        <v>42505</v>
      </c>
      <c r="F954" s="40" t="s">
        <v>803</v>
      </c>
      <c r="G954" s="820" t="s">
        <v>842</v>
      </c>
      <c r="H954" s="192" t="s">
        <v>432</v>
      </c>
      <c r="I954" s="248">
        <v>6</v>
      </c>
      <c r="J954" s="248">
        <v>203928.9</v>
      </c>
      <c r="K954" s="578">
        <f t="shared" si="172"/>
        <v>1223573</v>
      </c>
      <c r="L954" s="579" t="s">
        <v>844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7">
        <v>2</v>
      </c>
      <c r="AB954" s="570" t="str">
        <f>IF(VLOOKUP(F954,NXT!$C$12:$C$795,1,0)=F954,"","x")</f>
        <v/>
      </c>
    </row>
    <row r="955" spans="1:28" ht="15.75" hidden="1" customHeight="1">
      <c r="A955" s="818" t="str">
        <f>IF(B955&lt;&gt;"",IF(AND(B955&gt;=_TM1,B955&lt;=_TM2,OR(TH!L955="1111",TH!M955="1111")),TH!D955,""),"")</f>
        <v/>
      </c>
      <c r="B955" s="36">
        <f t="shared" si="170"/>
        <v>5</v>
      </c>
      <c r="C955" s="190">
        <f t="shared" si="171"/>
        <v>42505</v>
      </c>
      <c r="D955" s="37" t="s">
        <v>1622</v>
      </c>
      <c r="E955" s="190">
        <v>42505</v>
      </c>
      <c r="F955" s="40" t="s">
        <v>804</v>
      </c>
      <c r="G955" s="820" t="s">
        <v>842</v>
      </c>
      <c r="H955" s="192" t="s">
        <v>432</v>
      </c>
      <c r="I955" s="248">
        <v>16</v>
      </c>
      <c r="J955" s="248">
        <v>143041.5</v>
      </c>
      <c r="K955" s="578">
        <f t="shared" si="172"/>
        <v>2288664</v>
      </c>
      <c r="L955" s="579" t="s">
        <v>844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7">
        <v>2</v>
      </c>
      <c r="AB955" s="570" t="str">
        <f>IF(VLOOKUP(F955,NXT!$C$12:$C$795,1,0)=F955,"","x")</f>
        <v/>
      </c>
    </row>
    <row r="956" spans="1:28" ht="15.75" hidden="1" customHeight="1">
      <c r="A956" s="818" t="str">
        <f>IF(B956&lt;&gt;"",IF(AND(B956&gt;=_TM1,B956&lt;=_TM2,OR(TH!L956="1111",TH!M956="1111")),TH!D956,""),"")</f>
        <v/>
      </c>
      <c r="B956" s="36">
        <f t="shared" si="170"/>
        <v>5</v>
      </c>
      <c r="C956" s="190">
        <f t="shared" si="171"/>
        <v>42505</v>
      </c>
      <c r="D956" s="37" t="s">
        <v>1622</v>
      </c>
      <c r="E956" s="190">
        <v>42505</v>
      </c>
      <c r="F956" s="40" t="s">
        <v>805</v>
      </c>
      <c r="G956" s="820" t="s">
        <v>842</v>
      </c>
      <c r="H956" s="192" t="s">
        <v>432</v>
      </c>
      <c r="I956" s="248">
        <v>4</v>
      </c>
      <c r="J956" s="248">
        <v>76535.8</v>
      </c>
      <c r="K956" s="578">
        <f t="shared" si="172"/>
        <v>306143</v>
      </c>
      <c r="L956" s="579" t="s">
        <v>844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7">
        <v>2</v>
      </c>
      <c r="AB956" s="570" t="str">
        <f>IF(VLOOKUP(F956,NXT!$C$12:$C$795,1,0)=F956,"","x")</f>
        <v/>
      </c>
    </row>
    <row r="957" spans="1:28" ht="15.75" hidden="1" customHeight="1">
      <c r="A957" s="818" t="str">
        <f>IF(B957&lt;&gt;"",IF(AND(B957&gt;=_TM1,B957&lt;=_TM2,OR(TH!L957="1111",TH!M957="1111")),TH!D957,""),"")</f>
        <v/>
      </c>
      <c r="B957" s="36">
        <f t="shared" si="170"/>
        <v>5</v>
      </c>
      <c r="C957" s="190">
        <f t="shared" si="171"/>
        <v>42505</v>
      </c>
      <c r="D957" s="37" t="s">
        <v>1622</v>
      </c>
      <c r="E957" s="190">
        <v>42505</v>
      </c>
      <c r="F957" s="40" t="s">
        <v>502</v>
      </c>
      <c r="G957" s="820" t="s">
        <v>842</v>
      </c>
      <c r="H957" s="192" t="s">
        <v>432</v>
      </c>
      <c r="I957" s="248">
        <v>4</v>
      </c>
      <c r="J957" s="248">
        <v>78750.25</v>
      </c>
      <c r="K957" s="578">
        <f t="shared" si="172"/>
        <v>315001</v>
      </c>
      <c r="L957" s="579" t="s">
        <v>844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7">
        <v>2</v>
      </c>
      <c r="AB957" s="570" t="str">
        <f>IF(VLOOKUP(F957,NXT!$C$12:$C$795,1,0)=F957,"","x")</f>
        <v/>
      </c>
    </row>
    <row r="958" spans="1:28" ht="15.75" hidden="1" customHeight="1">
      <c r="A958" s="818" t="str">
        <f>IF(B958&lt;&gt;"",IF(AND(B958&gt;=_TM1,B958&lt;=_TM2,OR(TH!L958="1111",TH!M958="1111")),TH!D958,""),"")</f>
        <v/>
      </c>
      <c r="B958" s="36">
        <f t="shared" si="170"/>
        <v>5</v>
      </c>
      <c r="C958" s="190">
        <f t="shared" si="171"/>
        <v>42505</v>
      </c>
      <c r="D958" s="37" t="s">
        <v>1622</v>
      </c>
      <c r="E958" s="190">
        <v>42505</v>
      </c>
      <c r="F958" s="40" t="s">
        <v>806</v>
      </c>
      <c r="G958" s="820" t="s">
        <v>842</v>
      </c>
      <c r="H958" s="192" t="s">
        <v>432</v>
      </c>
      <c r="I958" s="248">
        <v>4</v>
      </c>
      <c r="J958" s="248">
        <v>116655.25</v>
      </c>
      <c r="K958" s="578">
        <f t="shared" si="172"/>
        <v>466621</v>
      </c>
      <c r="L958" s="579" t="s">
        <v>844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7">
        <v>2</v>
      </c>
      <c r="AB958" s="570" t="str">
        <f>IF(VLOOKUP(F958,NXT!$C$12:$C$795,1,0)=F958,"","x")</f>
        <v/>
      </c>
    </row>
    <row r="959" spans="1:28" ht="15.75" hidden="1" customHeight="1">
      <c r="A959" s="818" t="str">
        <f>IF(B959&lt;&gt;"",IF(AND(B959&gt;=_TM1,B959&lt;=_TM2,OR(TH!L959="1111",TH!M959="1111")),TH!D959,""),"")</f>
        <v/>
      </c>
      <c r="B959" s="36">
        <f t="shared" si="170"/>
        <v>5</v>
      </c>
      <c r="C959" s="190">
        <f t="shared" si="171"/>
        <v>42505</v>
      </c>
      <c r="D959" s="37" t="s">
        <v>1622</v>
      </c>
      <c r="E959" s="190">
        <v>42505</v>
      </c>
      <c r="F959" s="191" t="s">
        <v>796</v>
      </c>
      <c r="G959" s="820" t="s">
        <v>842</v>
      </c>
      <c r="H959" s="192" t="s">
        <v>432</v>
      </c>
      <c r="I959" s="248">
        <v>18</v>
      </c>
      <c r="J959" s="248">
        <v>42573.3</v>
      </c>
      <c r="K959" s="578">
        <f t="shared" si="172"/>
        <v>766319</v>
      </c>
      <c r="L959" s="579" t="s">
        <v>844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7">
        <v>2</v>
      </c>
      <c r="AB959" s="570" t="str">
        <f>IF(VLOOKUP(F959,NXT!$C$12:$C$795,1,0)=F959,"","x")</f>
        <v/>
      </c>
    </row>
    <row r="960" spans="1:28" ht="15.75" hidden="1" customHeight="1">
      <c r="A960" s="818" t="str">
        <f>IF(B960&lt;&gt;"",IF(AND(B960&gt;=_TM1,B960&lt;=_TM2,OR(TH!L960="1111",TH!M960="1111")),TH!D960,""),"")</f>
        <v/>
      </c>
      <c r="B960" s="36">
        <f t="shared" si="170"/>
        <v>5</v>
      </c>
      <c r="C960" s="190">
        <f t="shared" si="171"/>
        <v>42505</v>
      </c>
      <c r="D960" s="37" t="s">
        <v>1622</v>
      </c>
      <c r="E960" s="190">
        <v>42505</v>
      </c>
      <c r="F960" s="191" t="s">
        <v>480</v>
      </c>
      <c r="G960" s="820" t="s">
        <v>842</v>
      </c>
      <c r="H960" s="192" t="s">
        <v>432</v>
      </c>
      <c r="I960" s="248">
        <v>32</v>
      </c>
      <c r="J960" s="248">
        <v>48056.7</v>
      </c>
      <c r="K960" s="578">
        <f t="shared" si="172"/>
        <v>1537814</v>
      </c>
      <c r="L960" s="579" t="s">
        <v>844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7">
        <v>2</v>
      </c>
      <c r="AB960" s="570" t="str">
        <f>IF(VLOOKUP(F960,NXT!$C$12:$C$795,1,0)=F960,"","x")</f>
        <v/>
      </c>
    </row>
    <row r="961" spans="1:28" ht="15.75" hidden="1" customHeight="1">
      <c r="A961" s="818" t="str">
        <f>IF(B961&lt;&gt;"",IF(AND(B961&gt;=_TM1,B961&lt;=_TM2,OR(TH!L961="1111",TH!M961="1111")),TH!D961,""),"")</f>
        <v/>
      </c>
      <c r="B961" s="36">
        <f t="shared" si="170"/>
        <v>5</v>
      </c>
      <c r="C961" s="190">
        <f t="shared" si="171"/>
        <v>42505</v>
      </c>
      <c r="D961" s="37" t="s">
        <v>1622</v>
      </c>
      <c r="E961" s="190">
        <v>42505</v>
      </c>
      <c r="F961" s="191" t="s">
        <v>807</v>
      </c>
      <c r="G961" s="820" t="s">
        <v>842</v>
      </c>
      <c r="H961" s="192" t="s">
        <v>432</v>
      </c>
      <c r="I961" s="248">
        <v>6</v>
      </c>
      <c r="J961" s="248">
        <v>98313.600000000006</v>
      </c>
      <c r="K961" s="578">
        <f t="shared" si="172"/>
        <v>589882</v>
      </c>
      <c r="L961" s="579" t="s">
        <v>844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7">
        <v>2</v>
      </c>
      <c r="AB961" s="570" t="str">
        <f>IF(VLOOKUP(F961,NXT!$C$12:$C$795,1,0)=F961,"","x")</f>
        <v/>
      </c>
    </row>
    <row r="962" spans="1:28" ht="15.75" hidden="1" customHeight="1">
      <c r="A962" s="818" t="str">
        <f>IF(B962&lt;&gt;"",IF(AND(B962&gt;=_TM1,B962&lt;=_TM2,OR(TH!L962="1111",TH!M962="1111")),TH!D962,""),"")</f>
        <v/>
      </c>
      <c r="B962" s="36">
        <f t="shared" si="170"/>
        <v>5</v>
      </c>
      <c r="C962" s="190">
        <f t="shared" si="171"/>
        <v>42505</v>
      </c>
      <c r="D962" s="37" t="s">
        <v>1622</v>
      </c>
      <c r="E962" s="190">
        <v>42505</v>
      </c>
      <c r="F962" s="191" t="s">
        <v>796</v>
      </c>
      <c r="G962" s="820" t="s">
        <v>842</v>
      </c>
      <c r="H962" s="192" t="s">
        <v>432</v>
      </c>
      <c r="I962" s="249">
        <v>24</v>
      </c>
      <c r="J962" s="248">
        <v>40535.550000000003</v>
      </c>
      <c r="K962" s="578">
        <f t="shared" si="172"/>
        <v>972853</v>
      </c>
      <c r="L962" s="579" t="s">
        <v>844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7">
        <v>2</v>
      </c>
      <c r="AB962" s="570" t="str">
        <f>IF(VLOOKUP(F962,NXT!$C$12:$C$795,1,0)=F962,"","x")</f>
        <v/>
      </c>
    </row>
    <row r="963" spans="1:28" ht="15.75" hidden="1" customHeight="1">
      <c r="A963" s="818" t="str">
        <f>IF(B963&lt;&gt;"",IF(AND(B963&gt;=_TM1,B963&lt;=_TM2,OR(TH!L963="1111",TH!M963="1111")),TH!D963,""),"")</f>
        <v/>
      </c>
      <c r="B963" s="36">
        <f t="shared" si="170"/>
        <v>5</v>
      </c>
      <c r="C963" s="190">
        <f t="shared" si="171"/>
        <v>42505</v>
      </c>
      <c r="D963" s="37" t="s">
        <v>1622</v>
      </c>
      <c r="E963" s="190">
        <v>42505</v>
      </c>
      <c r="F963" s="191" t="s">
        <v>477</v>
      </c>
      <c r="G963" s="820" t="s">
        <v>842</v>
      </c>
      <c r="H963" s="192" t="s">
        <v>432</v>
      </c>
      <c r="I963" s="249">
        <v>4</v>
      </c>
      <c r="J963" s="248">
        <v>155330.70000000001</v>
      </c>
      <c r="K963" s="578">
        <f t="shared" si="172"/>
        <v>621323</v>
      </c>
      <c r="L963" s="579" t="s">
        <v>844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7">
        <v>2</v>
      </c>
      <c r="AB963" s="570" t="str">
        <f>IF(VLOOKUP(F963,NXT!$C$12:$C$795,1,0)=F963,"","x")</f>
        <v/>
      </c>
    </row>
    <row r="964" spans="1:28" ht="15.75" hidden="1" customHeight="1">
      <c r="A964" s="818" t="str">
        <f>IF(B964&lt;&gt;"",IF(AND(B964&gt;=_TM1,B964&lt;=_TM2,OR(TH!L964="1111",TH!M964="1111")),TH!D964,""),"")</f>
        <v/>
      </c>
      <c r="B964" s="36">
        <f t="shared" si="170"/>
        <v>5</v>
      </c>
      <c r="C964" s="190">
        <f t="shared" si="171"/>
        <v>42505</v>
      </c>
      <c r="D964" s="37" t="s">
        <v>1622</v>
      </c>
      <c r="E964" s="190">
        <v>42505</v>
      </c>
      <c r="F964" s="40" t="s">
        <v>796</v>
      </c>
      <c r="G964" s="820" t="s">
        <v>842</v>
      </c>
      <c r="H964" s="192" t="s">
        <v>432</v>
      </c>
      <c r="I964" s="248">
        <v>24</v>
      </c>
      <c r="J964" s="248">
        <v>40535.550000000003</v>
      </c>
      <c r="K964" s="578">
        <f t="shared" si="172"/>
        <v>972853</v>
      </c>
      <c r="L964" s="579" t="s">
        <v>844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7">
        <v>2</v>
      </c>
      <c r="AB964" s="570" t="str">
        <f>IF(VLOOKUP(F964,NXT!$C$12:$C$795,1,0)=F964,"","x")</f>
        <v/>
      </c>
    </row>
    <row r="965" spans="1:28" ht="15.75" hidden="1" customHeight="1">
      <c r="A965" s="818" t="str">
        <f>IF(B965&lt;&gt;"",IF(AND(B965&gt;=_TM1,B965&lt;=_TM2,OR(TH!L965="1111",TH!M965="1111")),TH!D965,""),"")</f>
        <v/>
      </c>
      <c r="B965" s="36">
        <f t="shared" si="170"/>
        <v>5</v>
      </c>
      <c r="C965" s="190">
        <f t="shared" si="171"/>
        <v>42505</v>
      </c>
      <c r="D965" s="37" t="s">
        <v>1622</v>
      </c>
      <c r="E965" s="190">
        <v>42505</v>
      </c>
      <c r="F965" s="188" t="s">
        <v>808</v>
      </c>
      <c r="G965" s="820" t="s">
        <v>842</v>
      </c>
      <c r="H965" s="192" t="s">
        <v>432</v>
      </c>
      <c r="I965" s="248">
        <v>24</v>
      </c>
      <c r="J965" s="248">
        <v>45075.6</v>
      </c>
      <c r="K965" s="578">
        <f t="shared" si="172"/>
        <v>1081814</v>
      </c>
      <c r="L965" s="579" t="s">
        <v>844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7">
        <v>2</v>
      </c>
      <c r="AB965" s="570" t="str">
        <f>IF(VLOOKUP(F965,NXT!$C$12:$C$795,1,0)=F965,"","x")</f>
        <v/>
      </c>
    </row>
    <row r="966" spans="1:28" ht="15.75" hidden="1" customHeight="1">
      <c r="A966" s="818" t="str">
        <f>IF(B966&lt;&gt;"",IF(AND(B966&gt;=_TM1,B966&lt;=_TM2,OR(TH!L966="1111",TH!M966="1111")),TH!D966,""),"")</f>
        <v/>
      </c>
      <c r="B966" s="36">
        <f t="shared" si="170"/>
        <v>5</v>
      </c>
      <c r="C966" s="190">
        <f t="shared" si="171"/>
        <v>42505</v>
      </c>
      <c r="D966" s="37" t="s">
        <v>1622</v>
      </c>
      <c r="E966" s="190">
        <v>42505</v>
      </c>
      <c r="F966" s="188" t="s">
        <v>802</v>
      </c>
      <c r="G966" s="820" t="s">
        <v>842</v>
      </c>
      <c r="H966" s="192" t="s">
        <v>432</v>
      </c>
      <c r="I966" s="248">
        <v>24</v>
      </c>
      <c r="J966" s="248">
        <v>43434.95</v>
      </c>
      <c r="K966" s="578">
        <f t="shared" si="172"/>
        <v>1042439</v>
      </c>
      <c r="L966" s="579" t="s">
        <v>844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7">
        <v>2</v>
      </c>
      <c r="AB966" s="570" t="str">
        <f>IF(VLOOKUP(F966,NXT!$C$12:$C$795,1,0)=F966,"","x")</f>
        <v/>
      </c>
    </row>
    <row r="967" spans="1:28" ht="15.75" hidden="1" customHeight="1">
      <c r="A967" s="818" t="str">
        <f>IF(B967&lt;&gt;"",IF(AND(B967&gt;=_TM1,B967&lt;=_TM2,OR(TH!L967="1111",TH!M967="1111")),TH!D967,""),"")</f>
        <v/>
      </c>
      <c r="B967" s="36">
        <f t="shared" si="170"/>
        <v>5</v>
      </c>
      <c r="C967" s="190">
        <f t="shared" si="171"/>
        <v>42505</v>
      </c>
      <c r="D967" s="37" t="s">
        <v>1622</v>
      </c>
      <c r="E967" s="190">
        <v>42505</v>
      </c>
      <c r="F967" s="188" t="s">
        <v>809</v>
      </c>
      <c r="G967" s="820" t="s">
        <v>842</v>
      </c>
      <c r="H967" s="192" t="s">
        <v>432</v>
      </c>
      <c r="I967" s="248">
        <v>16</v>
      </c>
      <c r="J967" s="248">
        <v>107091.6</v>
      </c>
      <c r="K967" s="578">
        <f t="shared" si="172"/>
        <v>1713466</v>
      </c>
      <c r="L967" s="579" t="s">
        <v>844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7">
        <v>2</v>
      </c>
      <c r="AB967" s="570" t="str">
        <f>IF(VLOOKUP(F967,NXT!$C$12:$C$795,1,0)=F967,"","x")</f>
        <v/>
      </c>
    </row>
    <row r="968" spans="1:28" ht="15.75" hidden="1" customHeight="1">
      <c r="A968" s="818" t="str">
        <f>IF(B968&lt;&gt;"",IF(AND(B968&gt;=_TM1,B968&lt;=_TM2,OR(TH!L968="1111",TH!M968="1111")),TH!D968,""),"")</f>
        <v/>
      </c>
      <c r="B968" s="36">
        <f t="shared" si="170"/>
        <v>5</v>
      </c>
      <c r="C968" s="190">
        <f t="shared" si="171"/>
        <v>42505</v>
      </c>
      <c r="D968" s="37" t="s">
        <v>1622</v>
      </c>
      <c r="E968" s="190">
        <v>42505</v>
      </c>
      <c r="F968" s="188" t="s">
        <v>502</v>
      </c>
      <c r="G968" s="820" t="s">
        <v>842</v>
      </c>
      <c r="H968" s="192" t="s">
        <v>432</v>
      </c>
      <c r="I968" s="761">
        <v>4</v>
      </c>
      <c r="J968" s="248">
        <v>78750.25</v>
      </c>
      <c r="K968" s="578">
        <f t="shared" si="172"/>
        <v>315001</v>
      </c>
      <c r="L968" s="579" t="s">
        <v>844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7">
        <v>2</v>
      </c>
      <c r="AB968" s="570" t="str">
        <f>IF(VLOOKUP(F968,NXT!$C$12:$C$795,1,0)=F968,"","x")</f>
        <v/>
      </c>
    </row>
    <row r="969" spans="1:28" ht="15.75" hidden="1" customHeight="1">
      <c r="A969" s="818" t="str">
        <f>IF(B969&lt;&gt;"",IF(AND(B969&gt;=_TM1,B969&lt;=_TM2,OR(TH!L969="1111",TH!M969="1111")),TH!D969,""),"")</f>
        <v/>
      </c>
      <c r="B969" s="36">
        <f t="shared" si="170"/>
        <v>5</v>
      </c>
      <c r="C969" s="190">
        <f t="shared" si="171"/>
        <v>42505</v>
      </c>
      <c r="D969" s="37" t="s">
        <v>1622</v>
      </c>
      <c r="E969" s="190">
        <v>42505</v>
      </c>
      <c r="F969" s="287" t="s">
        <v>796</v>
      </c>
      <c r="G969" s="820" t="s">
        <v>842</v>
      </c>
      <c r="H969" s="192" t="s">
        <v>432</v>
      </c>
      <c r="I969" s="248">
        <v>48</v>
      </c>
      <c r="J969" s="248">
        <v>38518.699999999997</v>
      </c>
      <c r="K969" s="578">
        <f t="shared" si="172"/>
        <v>1848898</v>
      </c>
      <c r="L969" s="579" t="s">
        <v>844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7">
        <v>2</v>
      </c>
      <c r="AB969" s="570" t="str">
        <f>IF(VLOOKUP(F969,NXT!$C$12:$C$795,1,0)=F969,"","x")</f>
        <v/>
      </c>
    </row>
    <row r="970" spans="1:28" ht="15.75" hidden="1" customHeight="1">
      <c r="A970" s="818" t="str">
        <f>IF(B970&lt;&gt;"",IF(AND(B970&gt;=_TM1,B970&lt;=_TM2,OR(TH!L970="1111",TH!M970="1111")),TH!D970,""),"")</f>
        <v/>
      </c>
      <c r="B970" s="36">
        <f t="shared" si="170"/>
        <v>5</v>
      </c>
      <c r="C970" s="190">
        <f t="shared" si="171"/>
        <v>42505</v>
      </c>
      <c r="D970" s="37" t="s">
        <v>1622</v>
      </c>
      <c r="E970" s="190">
        <v>42505</v>
      </c>
      <c r="F970" s="287" t="s">
        <v>810</v>
      </c>
      <c r="G970" s="820" t="s">
        <v>842</v>
      </c>
      <c r="H970" s="192" t="s">
        <v>432</v>
      </c>
      <c r="I970" s="248">
        <v>3</v>
      </c>
      <c r="J970" s="248">
        <v>177495.15</v>
      </c>
      <c r="K970" s="578">
        <f t="shared" si="172"/>
        <v>532485</v>
      </c>
      <c r="L970" s="579" t="s">
        <v>844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7">
        <v>2</v>
      </c>
      <c r="AB970" s="570" t="str">
        <f>IF(VLOOKUP(F970,NXT!$C$12:$C$795,1,0)=F970,"","x")</f>
        <v/>
      </c>
    </row>
    <row r="971" spans="1:28" ht="15.75" hidden="1" customHeight="1">
      <c r="A971" s="818" t="str">
        <f>IF(B971&lt;&gt;"",IF(AND(B971&gt;=_TM1,B971&lt;=_TM2,OR(TH!L971="1111",TH!M971="1111")),TH!D971,""),"")</f>
        <v/>
      </c>
      <c r="B971" s="36">
        <f t="shared" si="170"/>
        <v>5</v>
      </c>
      <c r="C971" s="190">
        <f t="shared" si="171"/>
        <v>42505</v>
      </c>
      <c r="D971" s="37" t="s">
        <v>1622</v>
      </c>
      <c r="E971" s="190">
        <v>42505</v>
      </c>
      <c r="F971" s="188" t="s">
        <v>870</v>
      </c>
      <c r="G971" s="820" t="s">
        <v>842</v>
      </c>
      <c r="H971" s="192" t="s">
        <v>432</v>
      </c>
      <c r="I971" s="248">
        <v>7</v>
      </c>
      <c r="J971" s="248">
        <v>47006</v>
      </c>
      <c r="K971" s="578">
        <f t="shared" si="172"/>
        <v>329042</v>
      </c>
      <c r="L971" s="579" t="s">
        <v>844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7">
        <v>2</v>
      </c>
      <c r="AB971" s="570" t="str">
        <f>IF(VLOOKUP(F971,NXT!$C$12:$C$795,1,0)=F971,"","x")</f>
        <v/>
      </c>
    </row>
    <row r="972" spans="1:28" ht="15.75" hidden="1" customHeight="1">
      <c r="A972" s="818" t="str">
        <f>IF(B972&lt;&gt;"",IF(AND(B972&gt;=_TM1,B972&lt;=_TM2,OR(TH!L972="1111",TH!M972="1111")),TH!D972,""),"")</f>
        <v/>
      </c>
      <c r="B972" s="36">
        <f t="shared" si="170"/>
        <v>5</v>
      </c>
      <c r="C972" s="190">
        <f t="shared" si="171"/>
        <v>42505</v>
      </c>
      <c r="D972" s="37" t="s">
        <v>1622</v>
      </c>
      <c r="E972" s="190">
        <v>42505</v>
      </c>
      <c r="F972" s="191" t="s">
        <v>480</v>
      </c>
      <c r="G972" s="820" t="s">
        <v>842</v>
      </c>
      <c r="H972" s="192" t="s">
        <v>432</v>
      </c>
      <c r="I972" s="248">
        <v>4</v>
      </c>
      <c r="J972" s="248">
        <v>53114.5</v>
      </c>
      <c r="K972" s="578">
        <f t="shared" si="172"/>
        <v>212458</v>
      </c>
      <c r="L972" s="579" t="s">
        <v>844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7">
        <v>2</v>
      </c>
      <c r="AB972" s="570" t="str">
        <f>IF(VLOOKUP(F972,NXT!$C$12:$C$795,1,0)=F972,"","x")</f>
        <v/>
      </c>
    </row>
    <row r="973" spans="1:28" ht="15.75" hidden="1" customHeight="1">
      <c r="A973" s="818" t="str">
        <f>IF(B973&lt;&gt;"",IF(AND(B973&gt;=_TM1,B973&lt;=_TM2,OR(TH!L973="1111",TH!M973="1111")),TH!D973,""),"")</f>
        <v/>
      </c>
      <c r="B973" s="36">
        <f t="shared" si="170"/>
        <v>5</v>
      </c>
      <c r="C973" s="190">
        <f t="shared" si="171"/>
        <v>42505</v>
      </c>
      <c r="D973" s="37" t="s">
        <v>1622</v>
      </c>
      <c r="E973" s="190">
        <v>42505</v>
      </c>
      <c r="F973" s="191" t="s">
        <v>481</v>
      </c>
      <c r="G973" s="820" t="s">
        <v>842</v>
      </c>
      <c r="H973" s="192" t="s">
        <v>432</v>
      </c>
      <c r="I973" s="248">
        <v>10</v>
      </c>
      <c r="J973" s="248">
        <v>68276.5</v>
      </c>
      <c r="K973" s="578">
        <f t="shared" si="172"/>
        <v>682765</v>
      </c>
      <c r="L973" s="579" t="s">
        <v>844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7">
        <v>2</v>
      </c>
      <c r="AB973" s="570" t="str">
        <f>IF(VLOOKUP(F973,NXT!$C$12:$C$795,1,0)=F973,"","x")</f>
        <v/>
      </c>
    </row>
    <row r="974" spans="1:28" ht="15.75" hidden="1" customHeight="1">
      <c r="A974" s="818" t="str">
        <f>IF(B974&lt;&gt;"",IF(AND(B974&gt;=_TM1,B974&lt;=_TM2,OR(TH!L974="1111",TH!M974="1111")),TH!D974,""),"")</f>
        <v/>
      </c>
      <c r="B974" s="36">
        <f t="shared" si="170"/>
        <v>5</v>
      </c>
      <c r="C974" s="190">
        <f t="shared" si="171"/>
        <v>42505</v>
      </c>
      <c r="D974" s="37" t="s">
        <v>1622</v>
      </c>
      <c r="E974" s="190">
        <v>42505</v>
      </c>
      <c r="F974" s="191" t="s">
        <v>464</v>
      </c>
      <c r="G974" s="820" t="s">
        <v>842</v>
      </c>
      <c r="H974" s="192" t="s">
        <v>432</v>
      </c>
      <c r="I974" s="249">
        <v>170</v>
      </c>
      <c r="J974" s="249">
        <v>62802.6</v>
      </c>
      <c r="K974" s="578">
        <f t="shared" si="172"/>
        <v>10676442</v>
      </c>
      <c r="L974" s="579" t="s">
        <v>844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7">
        <v>2</v>
      </c>
      <c r="AB974" s="570" t="str">
        <f>IF(VLOOKUP(F974,NXT!$C$12:$C$795,1,0)=F974,"","x")</f>
        <v/>
      </c>
    </row>
    <row r="975" spans="1:28" ht="15.75" hidden="1" customHeight="1">
      <c r="A975" s="818" t="str">
        <f>IF(B975&lt;&gt;"",IF(AND(B975&gt;=_TM1,B975&lt;=_TM2,OR(TH!L975="1111",TH!M975="1111")),TH!D975,""),"")</f>
        <v/>
      </c>
      <c r="B975" s="36">
        <f t="shared" si="170"/>
        <v>5</v>
      </c>
      <c r="C975" s="190">
        <f t="shared" si="171"/>
        <v>42505</v>
      </c>
      <c r="D975" s="37" t="s">
        <v>1622</v>
      </c>
      <c r="E975" s="190">
        <v>42505</v>
      </c>
      <c r="F975" s="40" t="s">
        <v>710</v>
      </c>
      <c r="G975" s="820" t="s">
        <v>842</v>
      </c>
      <c r="H975" s="192" t="s">
        <v>432</v>
      </c>
      <c r="I975" s="248">
        <v>40</v>
      </c>
      <c r="J975" s="248">
        <v>73156.649999999994</v>
      </c>
      <c r="K975" s="578">
        <f t="shared" si="172"/>
        <v>2926266</v>
      </c>
      <c r="L975" s="579" t="s">
        <v>844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7">
        <v>2</v>
      </c>
      <c r="AB975" s="570" t="str">
        <f>IF(VLOOKUP(F975,NXT!$C$12:$C$795,1,0)=F975,"","x")</f>
        <v/>
      </c>
    </row>
    <row r="976" spans="1:28" ht="15.75" hidden="1" customHeight="1">
      <c r="A976" s="818" t="str">
        <f>IF(B976&lt;&gt;"",IF(AND(B976&gt;=_TM1,B976&lt;=_TM2,OR(TH!L976="1111",TH!M976="1111")),TH!D976,""),"")</f>
        <v/>
      </c>
      <c r="B976" s="36">
        <f t="shared" si="170"/>
        <v>5</v>
      </c>
      <c r="C976" s="190">
        <f t="shared" si="171"/>
        <v>42505</v>
      </c>
      <c r="D976" s="37" t="s">
        <v>1622</v>
      </c>
      <c r="E976" s="190">
        <v>42505</v>
      </c>
      <c r="F976" s="40" t="s">
        <v>711</v>
      </c>
      <c r="G976" s="820" t="s">
        <v>842</v>
      </c>
      <c r="H976" s="192" t="s">
        <v>432</v>
      </c>
      <c r="I976" s="248">
        <v>30</v>
      </c>
      <c r="J976" s="248">
        <v>23782.3</v>
      </c>
      <c r="K976" s="578">
        <f t="shared" si="172"/>
        <v>713469</v>
      </c>
      <c r="L976" s="579" t="s">
        <v>844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7">
        <v>2</v>
      </c>
      <c r="AB976" s="570" t="str">
        <f>IF(VLOOKUP(F976,NXT!$C$12:$C$795,1,0)=F976,"","x")</f>
        <v/>
      </c>
    </row>
    <row r="977" spans="1:28" ht="15.75" hidden="1" customHeight="1">
      <c r="A977" s="818" t="str">
        <f>IF(B977&lt;&gt;"",IF(AND(B977&gt;=_TM1,B977&lt;=_TM2,OR(TH!L977="1111",TH!M977="1111")),TH!D977,""),"")</f>
        <v/>
      </c>
      <c r="B977" s="36">
        <f t="shared" si="170"/>
        <v>5</v>
      </c>
      <c r="C977" s="190">
        <f t="shared" si="171"/>
        <v>42505</v>
      </c>
      <c r="D977" s="37" t="s">
        <v>1622</v>
      </c>
      <c r="E977" s="190">
        <v>42505</v>
      </c>
      <c r="F977" s="191" t="s">
        <v>711</v>
      </c>
      <c r="G977" s="820" t="s">
        <v>842</v>
      </c>
      <c r="H977" s="192" t="s">
        <v>432</v>
      </c>
      <c r="I977" s="248">
        <v>20</v>
      </c>
      <c r="J977" s="248">
        <v>23782.3</v>
      </c>
      <c r="K977" s="578">
        <f t="shared" si="172"/>
        <v>475646</v>
      </c>
      <c r="L977" s="579" t="s">
        <v>844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7">
        <v>2</v>
      </c>
      <c r="AB977" s="570" t="str">
        <f>IF(VLOOKUP(F977,NXT!$C$12:$C$795,1,0)=F977,"","x")</f>
        <v/>
      </c>
    </row>
    <row r="978" spans="1:28" ht="15.75" hidden="1" customHeight="1">
      <c r="A978" s="818" t="str">
        <f>IF(B978&lt;&gt;"",IF(AND(B978&gt;=_TM1,B978&lt;=_TM2,OR(TH!L978="1111",TH!M978="1111")),TH!D978,""),"")</f>
        <v/>
      </c>
      <c r="B978" s="36">
        <f t="shared" si="170"/>
        <v>5</v>
      </c>
      <c r="C978" s="190">
        <f t="shared" si="171"/>
        <v>42505</v>
      </c>
      <c r="D978" s="37" t="s">
        <v>1622</v>
      </c>
      <c r="E978" s="190">
        <v>42505</v>
      </c>
      <c r="F978" s="191" t="s">
        <v>712</v>
      </c>
      <c r="G978" s="820" t="s">
        <v>842</v>
      </c>
      <c r="H978" s="192" t="s">
        <v>432</v>
      </c>
      <c r="I978" s="248">
        <v>320</v>
      </c>
      <c r="J978" s="248">
        <v>18625.7</v>
      </c>
      <c r="K978" s="578">
        <f t="shared" si="172"/>
        <v>5960224</v>
      </c>
      <c r="L978" s="579" t="s">
        <v>844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7">
        <v>2</v>
      </c>
      <c r="AB978" s="570" t="str">
        <f>IF(VLOOKUP(F978,NXT!$C$12:$C$795,1,0)=F978,"","x")</f>
        <v/>
      </c>
    </row>
    <row r="979" spans="1:28" ht="15.75" hidden="1" customHeight="1">
      <c r="A979" s="818" t="str">
        <f>IF(B979&lt;&gt;"",IF(AND(B979&gt;=_TM1,B979&lt;=_TM2,OR(TH!L979="1111",TH!M979="1111")),TH!D979,""),"")</f>
        <v/>
      </c>
      <c r="B979" s="36">
        <f t="shared" si="170"/>
        <v>5</v>
      </c>
      <c r="C979" s="190">
        <f t="shared" si="171"/>
        <v>42505</v>
      </c>
      <c r="D979" s="37" t="s">
        <v>1622</v>
      </c>
      <c r="E979" s="190">
        <v>42505</v>
      </c>
      <c r="F979" s="191" t="s">
        <v>521</v>
      </c>
      <c r="G979" s="820" t="s">
        <v>842</v>
      </c>
      <c r="H979" s="192" t="s">
        <v>432</v>
      </c>
      <c r="I979" s="248">
        <v>20</v>
      </c>
      <c r="J979" s="248">
        <v>85763.15</v>
      </c>
      <c r="K979" s="578">
        <f t="shared" si="172"/>
        <v>1715263</v>
      </c>
      <c r="L979" s="579" t="s">
        <v>844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7">
        <v>2</v>
      </c>
      <c r="AB979" s="570" t="str">
        <f>IF(VLOOKUP(F979,NXT!$C$12:$C$795,1,0)=F979,"","x")</f>
        <v/>
      </c>
    </row>
    <row r="980" spans="1:28" ht="15.75" hidden="1" customHeight="1">
      <c r="A980" s="818" t="str">
        <f>IF(B980&lt;&gt;"",IF(AND(B980&gt;=_TM1,B980&lt;=_TM2,OR(TH!L980="1111",TH!M980="1111")),TH!D980,""),"")</f>
        <v/>
      </c>
      <c r="B980" s="36">
        <f t="shared" si="170"/>
        <v>5</v>
      </c>
      <c r="C980" s="190">
        <f t="shared" si="171"/>
        <v>42505</v>
      </c>
      <c r="D980" s="37" t="s">
        <v>1622</v>
      </c>
      <c r="E980" s="190">
        <v>42505</v>
      </c>
      <c r="F980" s="191" t="s">
        <v>522</v>
      </c>
      <c r="G980" s="820" t="s">
        <v>842</v>
      </c>
      <c r="H980" s="192" t="s">
        <v>432</v>
      </c>
      <c r="I980" s="248">
        <v>20</v>
      </c>
      <c r="J980" s="248">
        <v>46747.6</v>
      </c>
      <c r="K980" s="578">
        <f t="shared" si="172"/>
        <v>934952</v>
      </c>
      <c r="L980" s="579" t="s">
        <v>844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7">
        <v>2</v>
      </c>
      <c r="AB980" s="570" t="str">
        <f>IF(VLOOKUP(F980,NXT!$C$12:$C$795,1,0)=F980,"","x")</f>
        <v/>
      </c>
    </row>
    <row r="981" spans="1:28" ht="15.75" hidden="1" customHeight="1">
      <c r="A981" s="818" t="str">
        <f>IF(B981&lt;&gt;"",IF(AND(B981&gt;=_TM1,B981&lt;=_TM2,OR(TH!L981="1111",TH!M981="1111")),TH!D981,""),"")</f>
        <v/>
      </c>
      <c r="B981" s="36">
        <f t="shared" si="170"/>
        <v>5</v>
      </c>
      <c r="C981" s="190">
        <f t="shared" si="171"/>
        <v>42505</v>
      </c>
      <c r="D981" s="37" t="s">
        <v>1622</v>
      </c>
      <c r="E981" s="190">
        <v>42505</v>
      </c>
      <c r="F981" s="191" t="s">
        <v>800</v>
      </c>
      <c r="G981" s="820" t="s">
        <v>842</v>
      </c>
      <c r="H981" s="192" t="s">
        <v>432</v>
      </c>
      <c r="I981" s="248">
        <v>50</v>
      </c>
      <c r="J981" s="248">
        <v>46496.800000000003</v>
      </c>
      <c r="K981" s="578">
        <f t="shared" si="172"/>
        <v>2324840</v>
      </c>
      <c r="L981" s="579" t="s">
        <v>844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7">
        <v>2</v>
      </c>
      <c r="AB981" s="570" t="str">
        <f>IF(VLOOKUP(F981,NXT!$C$12:$C$795,1,0)=F981,"","x")</f>
        <v/>
      </c>
    </row>
    <row r="982" spans="1:28" ht="15.75" hidden="1" customHeight="1">
      <c r="A982" s="818" t="str">
        <f>IF(B982&lt;&gt;"",IF(AND(B982&gt;=_TM1,B982&lt;=_TM2,OR(TH!L982="1111",TH!M982="1111")),TH!D982,""),"")</f>
        <v/>
      </c>
      <c r="B982" s="36">
        <f t="shared" si="170"/>
        <v>5</v>
      </c>
      <c r="C982" s="190">
        <f t="shared" si="171"/>
        <v>42505</v>
      </c>
      <c r="D982" s="37" t="s">
        <v>1622</v>
      </c>
      <c r="E982" s="190">
        <v>42505</v>
      </c>
      <c r="F982" s="191" t="s">
        <v>800</v>
      </c>
      <c r="G982" s="820" t="s">
        <v>842</v>
      </c>
      <c r="H982" s="192" t="s">
        <v>432</v>
      </c>
      <c r="I982" s="248">
        <v>20</v>
      </c>
      <c r="J982" s="248">
        <v>46496.800000000003</v>
      </c>
      <c r="K982" s="578">
        <f t="shared" si="172"/>
        <v>929936</v>
      </c>
      <c r="L982" s="579" t="s">
        <v>844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7">
        <v>2</v>
      </c>
      <c r="AB982" s="570" t="str">
        <f>IF(VLOOKUP(F982,NXT!$C$12:$C$795,1,0)=F982,"","x")</f>
        <v/>
      </c>
    </row>
    <row r="983" spans="1:28" ht="15.75" hidden="1" customHeight="1">
      <c r="A983" s="818" t="str">
        <f>IF(B983&lt;&gt;"",IF(AND(B983&gt;=_TM1,B983&lt;=_TM2,OR(TH!L983="1111",TH!M983="1111")),TH!D983,""),"")</f>
        <v/>
      </c>
      <c r="B983" s="36">
        <f t="shared" si="170"/>
        <v>5</v>
      </c>
      <c r="C983" s="190">
        <f t="shared" si="171"/>
        <v>42505</v>
      </c>
      <c r="D983" s="37" t="s">
        <v>1622</v>
      </c>
      <c r="E983" s="190">
        <v>42505</v>
      </c>
      <c r="F983" s="191" t="s">
        <v>692</v>
      </c>
      <c r="G983" s="820" t="s">
        <v>842</v>
      </c>
      <c r="H983" s="192" t="s">
        <v>432</v>
      </c>
      <c r="I983" s="248">
        <v>12</v>
      </c>
      <c r="J983" s="248">
        <v>61944.75</v>
      </c>
      <c r="K983" s="578">
        <f t="shared" si="172"/>
        <v>743337</v>
      </c>
      <c r="L983" s="579" t="s">
        <v>844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7">
        <v>2</v>
      </c>
      <c r="AB983" s="570" t="str">
        <f>IF(VLOOKUP(F983,NXT!$C$12:$C$795,1,0)=F983,"","x")</f>
        <v/>
      </c>
    </row>
    <row r="984" spans="1:28" ht="15.75" hidden="1" customHeight="1">
      <c r="A984" s="818" t="str">
        <f>IF(B984&lt;&gt;"",IF(AND(B984&gt;=_TM1,B984&lt;=_TM2,OR(TH!L984="1111",TH!M984="1111")),TH!D984,""),"")</f>
        <v/>
      </c>
      <c r="B984" s="36">
        <f t="shared" si="170"/>
        <v>5</v>
      </c>
      <c r="C984" s="190">
        <f t="shared" si="171"/>
        <v>42505</v>
      </c>
      <c r="D984" s="37" t="s">
        <v>1622</v>
      </c>
      <c r="E984" s="190">
        <v>42505</v>
      </c>
      <c r="F984" s="191" t="s">
        <v>524</v>
      </c>
      <c r="G984" s="820" t="s">
        <v>842</v>
      </c>
      <c r="H984" s="192" t="s">
        <v>432</v>
      </c>
      <c r="I984" s="248">
        <v>48</v>
      </c>
      <c r="J984" s="248">
        <v>30042.799999999999</v>
      </c>
      <c r="K984" s="578">
        <f t="shared" ref="K984:K1011" si="173">ROUND(I984*J984,0)</f>
        <v>1442054</v>
      </c>
      <c r="L984" s="579" t="s">
        <v>844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7">
        <v>2</v>
      </c>
      <c r="AB984" s="570" t="str">
        <f>IF(VLOOKUP(F984,NXT!$C$12:$C$795,1,0)=F984,"","x")</f>
        <v/>
      </c>
    </row>
    <row r="985" spans="1:28" ht="15.75" hidden="1" customHeight="1">
      <c r="A985" s="818" t="str">
        <f>IF(B985&lt;&gt;"",IF(AND(B985&gt;=_TM1,B985&lt;=_TM2,OR(TH!L985="1111",TH!M985="1111")),TH!D985,""),"")</f>
        <v/>
      </c>
      <c r="B985" s="36">
        <f t="shared" si="170"/>
        <v>5</v>
      </c>
      <c r="C985" s="190">
        <f t="shared" si="171"/>
        <v>42505</v>
      </c>
      <c r="D985" s="37" t="s">
        <v>1622</v>
      </c>
      <c r="E985" s="190">
        <v>42505</v>
      </c>
      <c r="F985" s="191" t="s">
        <v>525</v>
      </c>
      <c r="G985" s="820" t="s">
        <v>842</v>
      </c>
      <c r="H985" s="192" t="s">
        <v>432</v>
      </c>
      <c r="I985" s="248">
        <v>36</v>
      </c>
      <c r="J985" s="248">
        <v>67731.199999999997</v>
      </c>
      <c r="K985" s="578">
        <f t="shared" si="173"/>
        <v>2438323</v>
      </c>
      <c r="L985" s="579" t="s">
        <v>844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7">
        <v>2</v>
      </c>
      <c r="AB985" s="570" t="str">
        <f>IF(VLOOKUP(F985,NXT!$C$12:$C$795,1,0)=F985,"","x")</f>
        <v/>
      </c>
    </row>
    <row r="986" spans="1:28" ht="15.75" hidden="1" customHeight="1">
      <c r="A986" s="818" t="str">
        <f>IF(B986&lt;&gt;"",IF(AND(B986&gt;=_TM1,B986&lt;=_TM2,OR(TH!L986="1111",TH!M986="1111")),TH!D986,""),"")</f>
        <v/>
      </c>
      <c r="B986" s="36">
        <f t="shared" si="170"/>
        <v>5</v>
      </c>
      <c r="C986" s="190">
        <f t="shared" si="171"/>
        <v>42505</v>
      </c>
      <c r="D986" s="37" t="s">
        <v>1622</v>
      </c>
      <c r="E986" s="190">
        <v>42505</v>
      </c>
      <c r="F986" s="191" t="s">
        <v>811</v>
      </c>
      <c r="G986" s="820" t="s">
        <v>842</v>
      </c>
      <c r="H986" s="192" t="s">
        <v>432</v>
      </c>
      <c r="I986" s="248">
        <v>20</v>
      </c>
      <c r="J986" s="248">
        <v>35730.449999999997</v>
      </c>
      <c r="K986" s="578">
        <f t="shared" si="173"/>
        <v>714609</v>
      </c>
      <c r="L986" s="579" t="s">
        <v>844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7">
        <v>2</v>
      </c>
      <c r="AB986" s="570" t="str">
        <f>IF(VLOOKUP(F986,NXT!$C$12:$C$795,1,0)=F986,"","x")</f>
        <v/>
      </c>
    </row>
    <row r="987" spans="1:28" ht="15.75" hidden="1" customHeight="1">
      <c r="A987" s="818" t="str">
        <f>IF(B987&lt;&gt;"",IF(AND(B987&gt;=_TM1,B987&lt;=_TM2,OR(TH!L987="1111",TH!M987="1111")),TH!D987,""),"")</f>
        <v/>
      </c>
      <c r="B987" s="36">
        <f t="shared" si="170"/>
        <v>5</v>
      </c>
      <c r="C987" s="190">
        <f t="shared" si="171"/>
        <v>42505</v>
      </c>
      <c r="D987" s="37" t="s">
        <v>1622</v>
      </c>
      <c r="E987" s="190">
        <v>42505</v>
      </c>
      <c r="F987" s="191" t="s">
        <v>812</v>
      </c>
      <c r="G987" s="820" t="s">
        <v>842</v>
      </c>
      <c r="H987" s="192" t="s">
        <v>432</v>
      </c>
      <c r="I987" s="249">
        <v>36</v>
      </c>
      <c r="J987" s="249">
        <v>36695.65</v>
      </c>
      <c r="K987" s="578">
        <f t="shared" si="173"/>
        <v>1321043</v>
      </c>
      <c r="L987" s="579" t="s">
        <v>844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7">
        <v>2</v>
      </c>
      <c r="AB987" s="570" t="str">
        <f>IF(VLOOKUP(F987,NXT!$C$12:$C$795,1,0)=F987,"","x")</f>
        <v/>
      </c>
    </row>
    <row r="988" spans="1:28" ht="15.75" hidden="1" customHeight="1">
      <c r="A988" s="818" t="str">
        <f>IF(B988&lt;&gt;"",IF(AND(B988&gt;=_TM1,B988&lt;=_TM2,OR(TH!L988="1111",TH!M988="1111")),TH!D988,""),"")</f>
        <v/>
      </c>
      <c r="B988" s="36">
        <f t="shared" si="170"/>
        <v>5</v>
      </c>
      <c r="C988" s="190">
        <f t="shared" si="171"/>
        <v>42505</v>
      </c>
      <c r="D988" s="37" t="s">
        <v>1622</v>
      </c>
      <c r="E988" s="190">
        <v>42505</v>
      </c>
      <c r="F988" s="191" t="s">
        <v>694</v>
      </c>
      <c r="G988" s="820" t="s">
        <v>842</v>
      </c>
      <c r="H988" s="192" t="s">
        <v>432</v>
      </c>
      <c r="I988" s="248">
        <v>18</v>
      </c>
      <c r="J988" s="248">
        <v>115869.6</v>
      </c>
      <c r="K988" s="578">
        <f t="shared" si="173"/>
        <v>2085653</v>
      </c>
      <c r="L988" s="579" t="s">
        <v>844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7">
        <v>2</v>
      </c>
      <c r="AB988" s="570" t="str">
        <f>IF(VLOOKUP(F988,NXT!$C$12:$C$795,1,0)=F988,"","x")</f>
        <v/>
      </c>
    </row>
    <row r="989" spans="1:28" ht="15.75" hidden="1" customHeight="1">
      <c r="A989" s="818" t="str">
        <f>IF(B989&lt;&gt;"",IF(AND(B989&gt;=_TM1,B989&lt;=_TM2,OR(TH!L989="1111",TH!M989="1111")),TH!D989,""),"")</f>
        <v/>
      </c>
      <c r="B989" s="36">
        <f t="shared" si="170"/>
        <v>5</v>
      </c>
      <c r="C989" s="190">
        <f t="shared" si="171"/>
        <v>42505</v>
      </c>
      <c r="D989" s="37" t="s">
        <v>1622</v>
      </c>
      <c r="E989" s="190">
        <v>42505</v>
      </c>
      <c r="F989" s="191" t="s">
        <v>695</v>
      </c>
      <c r="G989" s="820" t="s">
        <v>842</v>
      </c>
      <c r="H989" s="192" t="s">
        <v>432</v>
      </c>
      <c r="I989" s="248">
        <v>46</v>
      </c>
      <c r="J989" s="248">
        <v>48572.55</v>
      </c>
      <c r="K989" s="578">
        <f t="shared" si="173"/>
        <v>2234337</v>
      </c>
      <c r="L989" s="579" t="s">
        <v>844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7">
        <v>2</v>
      </c>
      <c r="AB989" s="570" t="str">
        <f>IF(VLOOKUP(F989,NXT!$C$12:$C$795,1,0)=F989,"","x")</f>
        <v/>
      </c>
    </row>
    <row r="990" spans="1:28" ht="15.75" hidden="1" customHeight="1">
      <c r="A990" s="818" t="str">
        <f>IF(B990&lt;&gt;"",IF(AND(B990&gt;=_TM1,B990&lt;=_TM2,OR(TH!L990="1111",TH!M990="1111")),TH!D990,""),"")</f>
        <v/>
      </c>
      <c r="B990" s="36">
        <f t="shared" si="170"/>
        <v>5</v>
      </c>
      <c r="C990" s="190">
        <f t="shared" si="171"/>
        <v>42505</v>
      </c>
      <c r="D990" s="37" t="s">
        <v>1622</v>
      </c>
      <c r="E990" s="190">
        <v>42505</v>
      </c>
      <c r="F990" s="191" t="s">
        <v>696</v>
      </c>
      <c r="G990" s="820" t="s">
        <v>842</v>
      </c>
      <c r="H990" s="192" t="s">
        <v>432</v>
      </c>
      <c r="I990" s="249">
        <v>12</v>
      </c>
      <c r="J990" s="249">
        <v>114373.35</v>
      </c>
      <c r="K990" s="578">
        <f t="shared" si="173"/>
        <v>1372480</v>
      </c>
      <c r="L990" s="579" t="s">
        <v>844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7">
        <v>2</v>
      </c>
      <c r="AB990" s="570" t="str">
        <f>IF(VLOOKUP(F990,NXT!$C$12:$C$795,1,0)=F990,"","x")</f>
        <v/>
      </c>
    </row>
    <row r="991" spans="1:28" ht="15.75" hidden="1" customHeight="1">
      <c r="A991" s="818" t="str">
        <f>IF(B991&lt;&gt;"",IF(AND(B991&gt;=_TM1,B991&lt;=_TM2,OR(TH!L991="1111",TH!M991="1111")),TH!D991,""),"")</f>
        <v/>
      </c>
      <c r="B991" s="36">
        <f t="shared" si="170"/>
        <v>5</v>
      </c>
      <c r="C991" s="190">
        <f t="shared" si="171"/>
        <v>42505</v>
      </c>
      <c r="D991" s="37" t="s">
        <v>1622</v>
      </c>
      <c r="E991" s="190">
        <v>42505</v>
      </c>
      <c r="F991" s="191" t="s">
        <v>512</v>
      </c>
      <c r="G991" s="820" t="s">
        <v>842</v>
      </c>
      <c r="H991" s="192" t="s">
        <v>432</v>
      </c>
      <c r="I991" s="248">
        <v>198</v>
      </c>
      <c r="J991" s="248">
        <v>16721.900000000001</v>
      </c>
      <c r="K991" s="578">
        <f t="shared" si="173"/>
        <v>3310936</v>
      </c>
      <c r="L991" s="579" t="s">
        <v>844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7">
        <v>2</v>
      </c>
      <c r="AB991" s="570" t="str">
        <f>IF(VLOOKUP(F991,NXT!$C$12:$C$795,1,0)=F991,"","x")</f>
        <v/>
      </c>
    </row>
    <row r="992" spans="1:28" ht="15.75" hidden="1" customHeight="1">
      <c r="A992" s="818" t="str">
        <f>IF(B992&lt;&gt;"",IF(AND(B992&gt;=_TM1,B992&lt;=_TM2,OR(TH!L992="1111",TH!M992="1111")),TH!D992,""),"")</f>
        <v/>
      </c>
      <c r="B992" s="36">
        <f t="shared" si="170"/>
        <v>5</v>
      </c>
      <c r="C992" s="190">
        <f t="shared" si="171"/>
        <v>42505</v>
      </c>
      <c r="D992" s="37" t="s">
        <v>1622</v>
      </c>
      <c r="E992" s="190">
        <v>42505</v>
      </c>
      <c r="F992" s="191" t="s">
        <v>698</v>
      </c>
      <c r="G992" s="820" t="s">
        <v>842</v>
      </c>
      <c r="H992" s="192" t="s">
        <v>432</v>
      </c>
      <c r="I992" s="248">
        <v>54</v>
      </c>
      <c r="J992" s="248">
        <v>17347</v>
      </c>
      <c r="K992" s="578">
        <f t="shared" si="173"/>
        <v>936738</v>
      </c>
      <c r="L992" s="579" t="s">
        <v>844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7">
        <v>2</v>
      </c>
      <c r="AB992" s="570" t="str">
        <f>IF(VLOOKUP(F992,NXT!$C$12:$C$795,1,0)=F992,"","x")</f>
        <v/>
      </c>
    </row>
    <row r="993" spans="1:28" ht="15.75" hidden="1" customHeight="1">
      <c r="A993" s="818" t="str">
        <f>IF(B993&lt;&gt;"",IF(AND(B993&gt;=_TM1,B993&lt;=_TM2,OR(TH!L993="1111",TH!M993="1111")),TH!D993,""),"")</f>
        <v/>
      </c>
      <c r="B993" s="36">
        <f t="shared" ref="B993:B1056" si="174">IF(C993&lt;&gt;"",MONTH(C993),"")</f>
        <v>5</v>
      </c>
      <c r="C993" s="190">
        <f t="shared" ref="C993:C1056" si="175">E993</f>
        <v>42505</v>
      </c>
      <c r="D993" s="37" t="s">
        <v>1622</v>
      </c>
      <c r="E993" s="190">
        <v>42505</v>
      </c>
      <c r="F993" s="191" t="s">
        <v>792</v>
      </c>
      <c r="G993" s="820" t="s">
        <v>842</v>
      </c>
      <c r="H993" s="192" t="s">
        <v>432</v>
      </c>
      <c r="I993" s="248">
        <v>24</v>
      </c>
      <c r="J993" s="248">
        <v>20402.2</v>
      </c>
      <c r="K993" s="578">
        <f t="shared" si="173"/>
        <v>489653</v>
      </c>
      <c r="L993" s="579" t="s">
        <v>844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7">
        <v>2</v>
      </c>
      <c r="AB993" s="570" t="str">
        <f>IF(VLOOKUP(F993,NXT!$C$12:$C$795,1,0)=F993,"","x")</f>
        <v/>
      </c>
    </row>
    <row r="994" spans="1:28" ht="15.75" hidden="1" customHeight="1">
      <c r="A994" s="818" t="str">
        <f>IF(B994&lt;&gt;"",IF(AND(B994&gt;=_TM1,B994&lt;=_TM2,OR(TH!L994="1111",TH!M994="1111")),TH!D994,""),"")</f>
        <v/>
      </c>
      <c r="B994" s="36">
        <f t="shared" si="174"/>
        <v>5</v>
      </c>
      <c r="C994" s="190">
        <f t="shared" si="175"/>
        <v>42505</v>
      </c>
      <c r="D994" s="37" t="s">
        <v>1622</v>
      </c>
      <c r="E994" s="190">
        <v>42505</v>
      </c>
      <c r="F994" s="191" t="s">
        <v>498</v>
      </c>
      <c r="G994" s="820" t="s">
        <v>842</v>
      </c>
      <c r="H994" s="192" t="s">
        <v>432</v>
      </c>
      <c r="I994" s="248">
        <v>48</v>
      </c>
      <c r="J994" s="248">
        <v>28764.1</v>
      </c>
      <c r="K994" s="578">
        <f t="shared" si="173"/>
        <v>1380677</v>
      </c>
      <c r="L994" s="579" t="s">
        <v>844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7">
        <v>2</v>
      </c>
      <c r="AB994" s="570" t="str">
        <f>IF(VLOOKUP(F994,NXT!$C$12:$C$795,1,0)=F994,"","x")</f>
        <v/>
      </c>
    </row>
    <row r="995" spans="1:28" ht="15.75" hidden="1" customHeight="1">
      <c r="A995" s="818" t="str">
        <f>IF(B995&lt;&gt;"",IF(AND(B995&gt;=_TM1,B995&lt;=_TM2,OR(TH!L995="1111",TH!M995="1111")),TH!D995,""),"")</f>
        <v/>
      </c>
      <c r="B995" s="36">
        <f t="shared" si="174"/>
        <v>5</v>
      </c>
      <c r="C995" s="190">
        <f t="shared" si="175"/>
        <v>42505</v>
      </c>
      <c r="D995" s="37" t="s">
        <v>1622</v>
      </c>
      <c r="E995" s="190">
        <v>42505</v>
      </c>
      <c r="F995" s="40" t="s">
        <v>686</v>
      </c>
      <c r="G995" s="820" t="s">
        <v>842</v>
      </c>
      <c r="H995" s="192" t="s">
        <v>432</v>
      </c>
      <c r="I995" s="248">
        <v>24</v>
      </c>
      <c r="J995" s="248">
        <v>13985.9</v>
      </c>
      <c r="K995" s="578">
        <f t="shared" si="173"/>
        <v>335662</v>
      </c>
      <c r="L995" s="579" t="s">
        <v>844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7">
        <v>2</v>
      </c>
      <c r="AB995" s="570" t="str">
        <f>IF(VLOOKUP(F995,NXT!$C$12:$C$795,1,0)=F995,"","x")</f>
        <v/>
      </c>
    </row>
    <row r="996" spans="1:28" ht="15.75" hidden="1" customHeight="1">
      <c r="A996" s="818" t="str">
        <f>IF(B996&lt;&gt;"",IF(AND(B996&gt;=_TM1,B996&lt;=_TM2,OR(TH!L996="1111",TH!M996="1111")),TH!D996,""),"")</f>
        <v/>
      </c>
      <c r="B996" s="36">
        <f t="shared" si="174"/>
        <v>5</v>
      </c>
      <c r="C996" s="190">
        <f t="shared" si="175"/>
        <v>42505</v>
      </c>
      <c r="D996" s="37" t="s">
        <v>1622</v>
      </c>
      <c r="E996" s="190">
        <v>42505</v>
      </c>
      <c r="F996" s="40" t="s">
        <v>539</v>
      </c>
      <c r="G996" s="820" t="s">
        <v>842</v>
      </c>
      <c r="H996" s="192" t="s">
        <v>432</v>
      </c>
      <c r="I996" s="248">
        <v>48</v>
      </c>
      <c r="J996" s="248">
        <v>32851</v>
      </c>
      <c r="K996" s="578">
        <f t="shared" si="173"/>
        <v>1576848</v>
      </c>
      <c r="L996" s="579" t="s">
        <v>844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7">
        <v>2</v>
      </c>
      <c r="AB996" s="570" t="str">
        <f>IF(VLOOKUP(F996,NXT!$C$12:$C$795,1,0)=F996,"","x")</f>
        <v/>
      </c>
    </row>
    <row r="997" spans="1:28" ht="15.75" hidden="1" customHeight="1">
      <c r="A997" s="818" t="str">
        <f>IF(B997&lt;&gt;"",IF(AND(B997&gt;=_TM1,B997&lt;=_TM2,OR(TH!L997="1111",TH!M997="1111")),TH!D997,""),"")</f>
        <v/>
      </c>
      <c r="B997" s="36">
        <f t="shared" si="174"/>
        <v>5</v>
      </c>
      <c r="C997" s="190">
        <f t="shared" si="175"/>
        <v>42505</v>
      </c>
      <c r="D997" s="37" t="s">
        <v>1622</v>
      </c>
      <c r="E997" s="190">
        <v>42505</v>
      </c>
      <c r="F997" s="40" t="s">
        <v>540</v>
      </c>
      <c r="G997" s="820" t="s">
        <v>842</v>
      </c>
      <c r="H997" s="192" t="s">
        <v>432</v>
      </c>
      <c r="I997" s="248">
        <v>48</v>
      </c>
      <c r="J997" s="248">
        <v>37168.75</v>
      </c>
      <c r="K997" s="578">
        <f t="shared" si="173"/>
        <v>1784100</v>
      </c>
      <c r="L997" s="579" t="s">
        <v>844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7">
        <v>2</v>
      </c>
      <c r="AB997" s="570" t="str">
        <f>IF(VLOOKUP(F997,NXT!$C$12:$C$795,1,0)=F997,"","x")</f>
        <v/>
      </c>
    </row>
    <row r="998" spans="1:28" ht="15.75" hidden="1" customHeight="1">
      <c r="A998" s="818" t="str">
        <f>IF(B998&lt;&gt;"",IF(AND(B998&gt;=_TM1,B998&lt;=_TM2,OR(TH!L998="1111",TH!M998="1111")),TH!D998,""),"")</f>
        <v/>
      </c>
      <c r="B998" s="36">
        <f t="shared" si="174"/>
        <v>5</v>
      </c>
      <c r="C998" s="190">
        <f t="shared" si="175"/>
        <v>42505</v>
      </c>
      <c r="D998" s="37" t="s">
        <v>1622</v>
      </c>
      <c r="E998" s="190">
        <v>42505</v>
      </c>
      <c r="F998" s="40" t="s">
        <v>512</v>
      </c>
      <c r="G998" s="820" t="s">
        <v>842</v>
      </c>
      <c r="H998" s="192" t="s">
        <v>432</v>
      </c>
      <c r="I998" s="248">
        <v>36</v>
      </c>
      <c r="J998" s="248">
        <v>16721.900000000001</v>
      </c>
      <c r="K998" s="578">
        <f t="shared" si="173"/>
        <v>601988</v>
      </c>
      <c r="L998" s="579" t="s">
        <v>844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7">
        <v>2</v>
      </c>
      <c r="AB998" s="570" t="str">
        <f>IF(VLOOKUP(F998,NXT!$C$12:$C$795,1,0)=F998,"","x")</f>
        <v/>
      </c>
    </row>
    <row r="999" spans="1:28" ht="15.75" hidden="1" customHeight="1">
      <c r="A999" s="818" t="str">
        <f>IF(B999&lt;&gt;"",IF(AND(B999&gt;=_TM1,B999&lt;=_TM2,OR(TH!L999="1111",TH!M999="1111")),TH!D999,""),"")</f>
        <v/>
      </c>
      <c r="B999" s="36">
        <f t="shared" si="174"/>
        <v>5</v>
      </c>
      <c r="C999" s="190">
        <f t="shared" si="175"/>
        <v>42505</v>
      </c>
      <c r="D999" s="37" t="s">
        <v>1622</v>
      </c>
      <c r="E999" s="190">
        <v>42505</v>
      </c>
      <c r="F999" s="40" t="s">
        <v>687</v>
      </c>
      <c r="G999" s="820" t="s">
        <v>842</v>
      </c>
      <c r="H999" s="192" t="s">
        <v>432</v>
      </c>
      <c r="I999" s="248">
        <v>36</v>
      </c>
      <c r="J999" s="248">
        <v>19733.400000000001</v>
      </c>
      <c r="K999" s="578">
        <f t="shared" si="173"/>
        <v>710402</v>
      </c>
      <c r="L999" s="579" t="s">
        <v>844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7">
        <v>2</v>
      </c>
      <c r="AB999" s="570" t="str">
        <f>IF(VLOOKUP(F999,NXT!$C$12:$C$795,1,0)=F999,"","x")</f>
        <v/>
      </c>
    </row>
    <row r="1000" spans="1:28" ht="15.75" hidden="1" customHeight="1">
      <c r="A1000" s="818" t="str">
        <f>IF(B1000&lt;&gt;"",IF(AND(B1000&gt;=_TM1,B1000&lt;=_TM2,OR(TH!L1000="1111",TH!M1000="1111")),TH!D1000,""),"")</f>
        <v/>
      </c>
      <c r="B1000" s="36">
        <f t="shared" si="174"/>
        <v>5</v>
      </c>
      <c r="C1000" s="190">
        <f t="shared" si="175"/>
        <v>42505</v>
      </c>
      <c r="D1000" s="37" t="s">
        <v>1622</v>
      </c>
      <c r="E1000" s="190">
        <v>42505</v>
      </c>
      <c r="F1000" s="40" t="s">
        <v>801</v>
      </c>
      <c r="G1000" s="820" t="s">
        <v>842</v>
      </c>
      <c r="H1000" s="192" t="s">
        <v>432</v>
      </c>
      <c r="I1000" s="248">
        <v>24</v>
      </c>
      <c r="J1000" s="248">
        <v>20153.3</v>
      </c>
      <c r="K1000" s="578">
        <f t="shared" si="173"/>
        <v>483679</v>
      </c>
      <c r="L1000" s="579" t="s">
        <v>844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7">
        <v>2</v>
      </c>
      <c r="AB1000" s="570" t="str">
        <f>IF(VLOOKUP(F1000,NXT!$C$12:$C$795,1,0)=F1000,"","x")</f>
        <v/>
      </c>
    </row>
    <row r="1001" spans="1:28" ht="15.75" hidden="1" customHeight="1">
      <c r="A1001" s="818" t="str">
        <f>IF(B1001&lt;&gt;"",IF(AND(B1001&gt;=_TM1,B1001&lt;=_TM2,OR(TH!L1001="1111",TH!M1001="1111")),TH!D1001,""),"")</f>
        <v/>
      </c>
      <c r="B1001" s="36">
        <f t="shared" si="174"/>
        <v>5</v>
      </c>
      <c r="C1001" s="190">
        <f t="shared" si="175"/>
        <v>42505</v>
      </c>
      <c r="D1001" s="37" t="s">
        <v>1622</v>
      </c>
      <c r="E1001" s="190">
        <v>42505</v>
      </c>
      <c r="F1001" s="40" t="s">
        <v>813</v>
      </c>
      <c r="G1001" s="820" t="s">
        <v>842</v>
      </c>
      <c r="H1001" s="192" t="s">
        <v>432</v>
      </c>
      <c r="I1001" s="248">
        <v>24</v>
      </c>
      <c r="J1001" s="248">
        <v>44464.75</v>
      </c>
      <c r="K1001" s="578">
        <f t="shared" si="173"/>
        <v>1067154</v>
      </c>
      <c r="L1001" s="579" t="s">
        <v>844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7">
        <v>2</v>
      </c>
      <c r="AB1001" s="570" t="str">
        <f>IF(VLOOKUP(F1001,NXT!$C$12:$C$795,1,0)=F1001,"","x")</f>
        <v/>
      </c>
    </row>
    <row r="1002" spans="1:28" ht="15.75" hidden="1" customHeight="1">
      <c r="A1002" s="818" t="str">
        <f>IF(B1002&lt;&gt;"",IF(AND(B1002&gt;=_TM1,B1002&lt;=_TM2,OR(TH!L1002="1111",TH!M1002="1111")),TH!D1002,""),"")</f>
        <v/>
      </c>
      <c r="B1002" s="36">
        <f t="shared" si="174"/>
        <v>5</v>
      </c>
      <c r="C1002" s="190">
        <f t="shared" si="175"/>
        <v>42505</v>
      </c>
      <c r="D1002" s="37" t="s">
        <v>1622</v>
      </c>
      <c r="E1002" s="190">
        <v>42505</v>
      </c>
      <c r="F1002" s="40" t="s">
        <v>793</v>
      </c>
      <c r="G1002" s="820" t="s">
        <v>842</v>
      </c>
      <c r="H1002" s="192" t="s">
        <v>432</v>
      </c>
      <c r="I1002" s="248">
        <v>36</v>
      </c>
      <c r="J1002" s="248">
        <v>30887.35</v>
      </c>
      <c r="K1002" s="578">
        <f t="shared" si="173"/>
        <v>1111945</v>
      </c>
      <c r="L1002" s="579" t="s">
        <v>844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7">
        <v>2</v>
      </c>
      <c r="AB1002" s="570" t="str">
        <f>IF(VLOOKUP(F1002,NXT!$C$12:$C$795,1,0)=F1002,"","x")</f>
        <v/>
      </c>
    </row>
    <row r="1003" spans="1:28" ht="15.75" hidden="1" customHeight="1">
      <c r="A1003" s="818" t="str">
        <f>IF(B1003&lt;&gt;"",IF(AND(B1003&gt;=_TM1,B1003&lt;=_TM2,OR(TH!L1003="1111",TH!M1003="1111")),TH!D1003,""),"")</f>
        <v/>
      </c>
      <c r="B1003" s="36">
        <f t="shared" si="174"/>
        <v>5</v>
      </c>
      <c r="C1003" s="190">
        <f t="shared" si="175"/>
        <v>42505</v>
      </c>
      <c r="D1003" s="37" t="s">
        <v>1622</v>
      </c>
      <c r="E1003" s="190">
        <v>42505</v>
      </c>
      <c r="F1003" s="40" t="s">
        <v>539</v>
      </c>
      <c r="G1003" s="820" t="s">
        <v>842</v>
      </c>
      <c r="H1003" s="192" t="s">
        <v>432</v>
      </c>
      <c r="I1003" s="248">
        <v>36</v>
      </c>
      <c r="J1003" s="248">
        <v>32851</v>
      </c>
      <c r="K1003" s="578">
        <f t="shared" si="173"/>
        <v>1182636</v>
      </c>
      <c r="L1003" s="579" t="s">
        <v>844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7">
        <v>2</v>
      </c>
      <c r="AB1003" s="570" t="str">
        <f>IF(VLOOKUP(F1003,NXT!$C$12:$C$795,1,0)=F1003,"","x")</f>
        <v/>
      </c>
    </row>
    <row r="1004" spans="1:28" ht="15.75" hidden="1" customHeight="1">
      <c r="A1004" s="818" t="str">
        <f>IF(B1004&lt;&gt;"",IF(AND(B1004&gt;=_TM1,B1004&lt;=_TM2,OR(TH!L1004="1111",TH!M1004="1111")),TH!D1004,""),"")</f>
        <v/>
      </c>
      <c r="B1004" s="36">
        <f t="shared" si="174"/>
        <v>5</v>
      </c>
      <c r="C1004" s="190">
        <f t="shared" si="175"/>
        <v>42505</v>
      </c>
      <c r="D1004" s="37" t="s">
        <v>1622</v>
      </c>
      <c r="E1004" s="190">
        <v>42505</v>
      </c>
      <c r="F1004" s="40" t="s">
        <v>546</v>
      </c>
      <c r="G1004" s="820" t="s">
        <v>842</v>
      </c>
      <c r="H1004" s="192" t="s">
        <v>432</v>
      </c>
      <c r="I1004" s="248">
        <v>24</v>
      </c>
      <c r="J1004" s="248">
        <v>44421.05</v>
      </c>
      <c r="K1004" s="578">
        <f t="shared" si="173"/>
        <v>1066105</v>
      </c>
      <c r="L1004" s="579" t="s">
        <v>844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7">
        <v>2</v>
      </c>
      <c r="AB1004" s="570" t="str">
        <f>IF(VLOOKUP(F1004,NXT!$C$12:$C$795,1,0)=F1004,"","x")</f>
        <v/>
      </c>
    </row>
    <row r="1005" spans="1:28" ht="15.75" hidden="1" customHeight="1">
      <c r="A1005" s="818" t="str">
        <f>IF(B1005&lt;&gt;"",IF(AND(B1005&gt;=_TM1,B1005&lt;=_TM2,OR(TH!L1005="1111",TH!M1005="1111")),TH!D1005,""),"")</f>
        <v/>
      </c>
      <c r="B1005" s="36">
        <f t="shared" si="174"/>
        <v>5</v>
      </c>
      <c r="C1005" s="190">
        <f t="shared" si="175"/>
        <v>42505</v>
      </c>
      <c r="D1005" s="37" t="s">
        <v>1622</v>
      </c>
      <c r="E1005" s="190">
        <v>42505</v>
      </c>
      <c r="F1005" s="40" t="s">
        <v>794</v>
      </c>
      <c r="G1005" s="820" t="s">
        <v>842</v>
      </c>
      <c r="H1005" s="192" t="s">
        <v>432</v>
      </c>
      <c r="I1005" s="248">
        <v>24</v>
      </c>
      <c r="J1005" s="248">
        <v>7564.85</v>
      </c>
      <c r="K1005" s="578">
        <f t="shared" si="173"/>
        <v>181556</v>
      </c>
      <c r="L1005" s="579" t="s">
        <v>844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7">
        <v>2</v>
      </c>
      <c r="AB1005" s="570" t="str">
        <f>IF(VLOOKUP(F1005,NXT!$C$12:$C$795,1,0)=F1005,"","x")</f>
        <v/>
      </c>
    </row>
    <row r="1006" spans="1:28" ht="15.75" hidden="1" customHeight="1">
      <c r="A1006" s="818" t="str">
        <f>IF(B1006&lt;&gt;"",IF(AND(B1006&gt;=_TM1,B1006&lt;=_TM2,OR(TH!L1006="1111",TH!M1006="1111")),TH!D1006,""),"")</f>
        <v/>
      </c>
      <c r="B1006" s="36">
        <f t="shared" si="174"/>
        <v>5</v>
      </c>
      <c r="C1006" s="190">
        <f t="shared" si="175"/>
        <v>42505</v>
      </c>
      <c r="D1006" s="37" t="s">
        <v>1622</v>
      </c>
      <c r="E1006" s="190">
        <v>42505</v>
      </c>
      <c r="F1006" s="40" t="s">
        <v>795</v>
      </c>
      <c r="G1006" s="820" t="s">
        <v>842</v>
      </c>
      <c r="H1006" s="192" t="s">
        <v>432</v>
      </c>
      <c r="I1006" s="248">
        <v>18</v>
      </c>
      <c r="J1006" s="248">
        <v>11253.7</v>
      </c>
      <c r="K1006" s="578">
        <f t="shared" si="173"/>
        <v>202567</v>
      </c>
      <c r="L1006" s="579" t="s">
        <v>844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7">
        <v>2</v>
      </c>
      <c r="AB1006" s="570" t="str">
        <f>IF(VLOOKUP(F1006,NXT!$C$12:$C$795,1,0)=F1006,"","x")</f>
        <v/>
      </c>
    </row>
    <row r="1007" spans="1:28" ht="15.75" hidden="1" customHeight="1">
      <c r="A1007" s="818" t="str">
        <f>IF(B1007&lt;&gt;"",IF(AND(B1007&gt;=_TM1,B1007&lt;=_TM2,OR(TH!L1007="1111",TH!M1007="1111")),TH!D1007,""),"")</f>
        <v/>
      </c>
      <c r="B1007" s="36">
        <f t="shared" si="174"/>
        <v>5</v>
      </c>
      <c r="C1007" s="190">
        <f t="shared" si="175"/>
        <v>42505</v>
      </c>
      <c r="D1007" s="37" t="s">
        <v>1622</v>
      </c>
      <c r="E1007" s="190">
        <v>42505</v>
      </c>
      <c r="F1007" s="40" t="s">
        <v>490</v>
      </c>
      <c r="G1007" s="820" t="s">
        <v>842</v>
      </c>
      <c r="H1007" s="192" t="s">
        <v>432</v>
      </c>
      <c r="I1007" s="248">
        <v>10</v>
      </c>
      <c r="J1007" s="248">
        <v>40027.300000000003</v>
      </c>
      <c r="K1007" s="578">
        <f t="shared" si="173"/>
        <v>400273</v>
      </c>
      <c r="L1007" s="579" t="s">
        <v>844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7">
        <v>2</v>
      </c>
      <c r="AB1007" s="570" t="str">
        <f>IF(VLOOKUP(F1007,NXT!$C$12:$C$795,1,0)=F1007,"","x")</f>
        <v/>
      </c>
    </row>
    <row r="1008" spans="1:28" ht="15.75" hidden="1" customHeight="1">
      <c r="A1008" s="818" t="str">
        <f>IF(B1008&lt;&gt;"",IF(AND(B1008&gt;=_TM1,B1008&lt;=_TM2,OR(TH!L1008="1111",TH!M1008="1111")),TH!D1008,""),"")</f>
        <v/>
      </c>
      <c r="B1008" s="36">
        <f t="shared" si="174"/>
        <v>5</v>
      </c>
      <c r="C1008" s="190">
        <f t="shared" si="175"/>
        <v>42505</v>
      </c>
      <c r="D1008" s="37" t="s">
        <v>1622</v>
      </c>
      <c r="E1008" s="190">
        <v>42505</v>
      </c>
      <c r="F1008" s="40" t="s">
        <v>797</v>
      </c>
      <c r="G1008" s="820" t="s">
        <v>842</v>
      </c>
      <c r="H1008" s="192" t="s">
        <v>432</v>
      </c>
      <c r="I1008" s="248">
        <v>16</v>
      </c>
      <c r="J1008" s="248">
        <v>30930.1</v>
      </c>
      <c r="K1008" s="578">
        <f t="shared" si="173"/>
        <v>494882</v>
      </c>
      <c r="L1008" s="579" t="s">
        <v>844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7">
        <v>2</v>
      </c>
      <c r="AB1008" s="570" t="str">
        <f>IF(VLOOKUP(F1008,NXT!$C$12:$C$795,1,0)=F1008,"","x")</f>
        <v/>
      </c>
    </row>
    <row r="1009" spans="1:30" ht="15.75" hidden="1" customHeight="1">
      <c r="A1009" s="818" t="str">
        <f>IF(B1009&lt;&gt;"",IF(AND(B1009&gt;=_TM1,B1009&lt;=_TM2,OR(TH!L1009="1111",TH!M1009="1111")),TH!D1009,""),"")</f>
        <v/>
      </c>
      <c r="B1009" s="36">
        <f t="shared" si="174"/>
        <v>5</v>
      </c>
      <c r="C1009" s="190">
        <f t="shared" si="175"/>
        <v>42505</v>
      </c>
      <c r="D1009" s="37" t="s">
        <v>1622</v>
      </c>
      <c r="E1009" s="190">
        <v>42505</v>
      </c>
      <c r="F1009" s="40" t="s">
        <v>798</v>
      </c>
      <c r="G1009" s="820" t="s">
        <v>842</v>
      </c>
      <c r="H1009" s="192" t="s">
        <v>432</v>
      </c>
      <c r="I1009" s="248">
        <v>5</v>
      </c>
      <c r="J1009" s="248">
        <v>40402.550000000003</v>
      </c>
      <c r="K1009" s="578">
        <f t="shared" si="173"/>
        <v>202013</v>
      </c>
      <c r="L1009" s="579" t="s">
        <v>844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7">
        <v>2</v>
      </c>
      <c r="AB1009" s="570" t="str">
        <f>IF(VLOOKUP(F1009,NXT!$C$12:$C$795,1,0)=F1009,"","x")</f>
        <v/>
      </c>
    </row>
    <row r="1010" spans="1:30" ht="15.75" hidden="1" customHeight="1">
      <c r="A1010" s="818" t="str">
        <f>IF(B1010&lt;&gt;"",IF(AND(B1010&gt;=_TM1,B1010&lt;=_TM2,OR(TH!L1010="1111",TH!M1010="1111")),TH!D1010,""),"")</f>
        <v/>
      </c>
      <c r="B1010" s="36">
        <f t="shared" si="174"/>
        <v>5</v>
      </c>
      <c r="C1010" s="190">
        <f t="shared" si="175"/>
        <v>42505</v>
      </c>
      <c r="D1010" s="37" t="s">
        <v>1622</v>
      </c>
      <c r="E1010" s="190">
        <v>42505</v>
      </c>
      <c r="F1010" s="40" t="s">
        <v>512</v>
      </c>
      <c r="G1010" s="820" t="s">
        <v>842</v>
      </c>
      <c r="H1010" s="192" t="s">
        <v>432</v>
      </c>
      <c r="I1010" s="248">
        <v>26</v>
      </c>
      <c r="J1010" s="248">
        <v>16721.900000000001</v>
      </c>
      <c r="K1010" s="578">
        <f t="shared" si="173"/>
        <v>434769</v>
      </c>
      <c r="L1010" s="579" t="s">
        <v>844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7">
        <v>2</v>
      </c>
      <c r="AB1010" s="570" t="str">
        <f>IF(VLOOKUP(F1010,NXT!$C$12:$C$795,1,0)=F1010,"","x")</f>
        <v/>
      </c>
    </row>
    <row r="1011" spans="1:30" ht="15.75" hidden="1" customHeight="1">
      <c r="A1011" s="818" t="str">
        <f>IF(B1011&lt;&gt;"",IF(AND(B1011&gt;=_TM1,B1011&lt;=_TM2,OR(TH!L1011="1111",TH!M1011="1111")),TH!D1011,""),"")</f>
        <v/>
      </c>
      <c r="B1011" s="36">
        <f t="shared" si="174"/>
        <v>5</v>
      </c>
      <c r="C1011" s="190">
        <f t="shared" si="175"/>
        <v>42505</v>
      </c>
      <c r="D1011" s="37" t="s">
        <v>1622</v>
      </c>
      <c r="E1011" s="190">
        <v>42505</v>
      </c>
      <c r="F1011" s="40" t="s">
        <v>799</v>
      </c>
      <c r="G1011" s="820" t="s">
        <v>842</v>
      </c>
      <c r="H1011" s="192" t="s">
        <v>432</v>
      </c>
      <c r="I1011" s="248">
        <v>20</v>
      </c>
      <c r="J1011" s="248">
        <v>16012.25</v>
      </c>
      <c r="K1011" s="578">
        <f t="shared" si="173"/>
        <v>320245</v>
      </c>
      <c r="L1011" s="579" t="s">
        <v>844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7">
        <v>2</v>
      </c>
      <c r="AB1011" s="570" t="str">
        <f>IF(VLOOKUP(F1011,NXT!$C$12:$C$795,1,0)=F1011,"","x")</f>
        <v/>
      </c>
    </row>
    <row r="1012" spans="1:30" ht="15.75" hidden="1" customHeight="1">
      <c r="A1012" s="818" t="str">
        <f>IF(B1012&lt;&gt;"",IF(AND(B1012&gt;=_TM1,B1012&lt;=_TM2,OR(TH!L1012="1111",TH!M1012="1111")),TH!D1012,""),"")</f>
        <v/>
      </c>
      <c r="B1012" s="36">
        <f t="shared" si="174"/>
        <v>5</v>
      </c>
      <c r="C1012" s="190">
        <f t="shared" si="175"/>
        <v>42505</v>
      </c>
      <c r="D1012" s="37" t="s">
        <v>1622</v>
      </c>
      <c r="E1012" s="190">
        <v>42505</v>
      </c>
      <c r="F1012" s="191" t="s">
        <v>448</v>
      </c>
      <c r="G1012" s="820" t="s">
        <v>842</v>
      </c>
      <c r="H1012" s="192" t="s">
        <v>432</v>
      </c>
      <c r="I1012" s="248"/>
      <c r="J1012" s="248"/>
      <c r="K1012" s="578">
        <v>12696503</v>
      </c>
      <c r="L1012" s="39" t="s">
        <v>9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7">
        <v>2</v>
      </c>
      <c r="AB1012" s="570"/>
      <c r="AD1012" s="570"/>
    </row>
    <row r="1013" spans="1:30" ht="15.75" hidden="1" customHeight="1">
      <c r="A1013" s="818" t="str">
        <f>IF(B1013&lt;&gt;"",IF(AND(B1013&gt;=_TM1,B1013&lt;=_TM2,OR(TH!L1013="1111",TH!M1013="1111")),TH!D1013,""),"")</f>
        <v/>
      </c>
      <c r="B1013" s="36">
        <f t="shared" si="174"/>
        <v>6</v>
      </c>
      <c r="C1013" s="183">
        <f t="shared" si="175"/>
        <v>42522</v>
      </c>
      <c r="D1013" s="37" t="s">
        <v>1623</v>
      </c>
      <c r="E1013" s="183">
        <v>42522</v>
      </c>
      <c r="F1013" s="188" t="s">
        <v>1282</v>
      </c>
      <c r="G1013" s="820" t="s">
        <v>424</v>
      </c>
      <c r="H1013" s="192" t="s">
        <v>422</v>
      </c>
      <c r="I1013" s="248">
        <v>505</v>
      </c>
      <c r="J1013" s="248">
        <v>18245</v>
      </c>
      <c r="K1013" s="578">
        <f>ROUND(I1013*J1013,0)</f>
        <v>9213725</v>
      </c>
      <c r="L1013" s="579" t="s">
        <v>844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7">
        <v>2</v>
      </c>
      <c r="AB1013" s="570" t="str">
        <f>IF(VLOOKUP(F1013,NXT!$C$12:$C$795,1,0)=F1013,"","x")</f>
        <v/>
      </c>
      <c r="AD1013" s="570"/>
    </row>
    <row r="1014" spans="1:30" ht="15.75" hidden="1" customHeight="1">
      <c r="A1014" s="818" t="str">
        <f>IF(B1014&lt;&gt;"",IF(AND(B1014&gt;=_TM1,B1014&lt;=_TM2,OR(TH!L1014="1111",TH!M1014="1111")),TH!D1014,""),"")</f>
        <v/>
      </c>
      <c r="B1014" s="36">
        <f t="shared" si="174"/>
        <v>6</v>
      </c>
      <c r="C1014" s="183">
        <f t="shared" si="175"/>
        <v>42522</v>
      </c>
      <c r="D1014" s="37" t="s">
        <v>1623</v>
      </c>
      <c r="E1014" s="183">
        <v>42522</v>
      </c>
      <c r="F1014" s="188" t="s">
        <v>423</v>
      </c>
      <c r="G1014" s="820" t="s">
        <v>424</v>
      </c>
      <c r="H1014" s="192" t="s">
        <v>422</v>
      </c>
      <c r="I1014" s="248"/>
      <c r="J1014" s="248"/>
      <c r="K1014" s="578">
        <v>921373</v>
      </c>
      <c r="L1014" s="39" t="s">
        <v>9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7">
        <v>2</v>
      </c>
      <c r="AD1014" s="570"/>
    </row>
    <row r="1015" spans="1:30" ht="15.75" hidden="1" customHeight="1">
      <c r="A1015" s="818" t="str">
        <f>IF(B1015&lt;&gt;"",IF(AND(B1015&gt;=_TM1,B1015&lt;=_TM2,OR(TH!L1015="1111",TH!M1015="1111")),TH!D1015,""),"")</f>
        <v/>
      </c>
      <c r="B1015" s="36">
        <f t="shared" si="174"/>
        <v>6</v>
      </c>
      <c r="C1015" s="190">
        <f t="shared" si="175"/>
        <v>42523</v>
      </c>
      <c r="D1015" s="37" t="s">
        <v>1624</v>
      </c>
      <c r="E1015" s="190">
        <v>42523</v>
      </c>
      <c r="F1015" s="40" t="s">
        <v>683</v>
      </c>
      <c r="G1015" s="820" t="s">
        <v>839</v>
      </c>
      <c r="H1015" s="192" t="s">
        <v>432</v>
      </c>
      <c r="I1015" s="248">
        <v>1000</v>
      </c>
      <c r="J1015" s="248">
        <v>13029</v>
      </c>
      <c r="K1015" s="578">
        <f t="shared" ref="K1015:K1024" si="176">ROUND(I1015*J1015,0)</f>
        <v>13029000</v>
      </c>
      <c r="L1015" s="579" t="s">
        <v>844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7">
        <v>2</v>
      </c>
      <c r="AB1015" s="570" t="str">
        <f>IF(VLOOKUP(F1015,NXT!$C$12:$C$795,1,0)=F1015,"","x")</f>
        <v/>
      </c>
    </row>
    <row r="1016" spans="1:30" ht="15.75" hidden="1" customHeight="1">
      <c r="A1016" s="818" t="str">
        <f>IF(B1016&lt;&gt;"",IF(AND(B1016&gt;=_TM1,B1016&lt;=_TM2,OR(TH!L1016="1111",TH!M1016="1111")),TH!D1016,""),"")</f>
        <v/>
      </c>
      <c r="B1016" s="36">
        <f t="shared" si="174"/>
        <v>6</v>
      </c>
      <c r="C1016" s="190">
        <f t="shared" si="175"/>
        <v>42523</v>
      </c>
      <c r="D1016" s="37" t="s">
        <v>1624</v>
      </c>
      <c r="E1016" s="190">
        <v>42523</v>
      </c>
      <c r="F1016" s="191" t="s">
        <v>728</v>
      </c>
      <c r="G1016" s="820" t="s">
        <v>839</v>
      </c>
      <c r="H1016" s="192" t="s">
        <v>432</v>
      </c>
      <c r="I1016" s="248">
        <v>200</v>
      </c>
      <c r="J1016" s="248">
        <v>7872</v>
      </c>
      <c r="K1016" s="578">
        <f t="shared" si="176"/>
        <v>1574400</v>
      </c>
      <c r="L1016" s="579" t="s">
        <v>844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7">
        <v>2</v>
      </c>
      <c r="AB1016" s="570" t="str">
        <f>IF(VLOOKUP(F1016,NXT!$C$12:$C$795,1,0)=F1016,"","x")</f>
        <v/>
      </c>
    </row>
    <row r="1017" spans="1:30" ht="15.75" hidden="1" customHeight="1">
      <c r="A1017" s="818" t="str">
        <f>IF(B1017&lt;&gt;"",IF(AND(B1017&gt;=_TM1,B1017&lt;=_TM2,OR(TH!L1017="1111",TH!M1017="1111")),TH!D1017,""),"")</f>
        <v/>
      </c>
      <c r="B1017" s="36">
        <f t="shared" si="174"/>
        <v>6</v>
      </c>
      <c r="C1017" s="190">
        <f t="shared" si="175"/>
        <v>42523</v>
      </c>
      <c r="D1017" s="37" t="s">
        <v>1624</v>
      </c>
      <c r="E1017" s="190">
        <v>42523</v>
      </c>
      <c r="F1017" s="191" t="s">
        <v>731</v>
      </c>
      <c r="G1017" s="820" t="s">
        <v>839</v>
      </c>
      <c r="H1017" s="192" t="s">
        <v>432</v>
      </c>
      <c r="I1017" s="248">
        <v>54</v>
      </c>
      <c r="J1017" s="248">
        <v>17042</v>
      </c>
      <c r="K1017" s="578">
        <f t="shared" si="176"/>
        <v>920268</v>
      </c>
      <c r="L1017" s="579" t="s">
        <v>844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7">
        <v>2</v>
      </c>
      <c r="AB1017" s="570" t="str">
        <f>IF(VLOOKUP(F1017,NXT!$C$12:$C$795,1,0)=F1017,"","x")</f>
        <v/>
      </c>
    </row>
    <row r="1018" spans="1:30" ht="15.75" hidden="1" customHeight="1">
      <c r="A1018" s="818" t="str">
        <f>IF(B1018&lt;&gt;"",IF(AND(B1018&gt;=_TM1,B1018&lt;=_TM2,OR(TH!L1018="1111",TH!M1018="1111")),TH!D1018,""),"")</f>
        <v/>
      </c>
      <c r="B1018" s="36">
        <f t="shared" si="174"/>
        <v>6</v>
      </c>
      <c r="C1018" s="190">
        <f t="shared" si="175"/>
        <v>42523</v>
      </c>
      <c r="D1018" s="37" t="s">
        <v>1624</v>
      </c>
      <c r="E1018" s="190">
        <v>42523</v>
      </c>
      <c r="F1018" s="40" t="s">
        <v>732</v>
      </c>
      <c r="G1018" s="820" t="s">
        <v>839</v>
      </c>
      <c r="H1018" s="192" t="s">
        <v>432</v>
      </c>
      <c r="I1018" s="248">
        <v>80</v>
      </c>
      <c r="J1018" s="248">
        <v>25891</v>
      </c>
      <c r="K1018" s="578">
        <f t="shared" si="176"/>
        <v>2071280</v>
      </c>
      <c r="L1018" s="579" t="s">
        <v>844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7">
        <v>2</v>
      </c>
      <c r="AB1018" s="570" t="str">
        <f>IF(VLOOKUP(F1018,NXT!$C$12:$C$795,1,0)=F1018,"","x")</f>
        <v/>
      </c>
    </row>
    <row r="1019" spans="1:30" ht="15.75" hidden="1" customHeight="1">
      <c r="A1019" s="818" t="str">
        <f>IF(B1019&lt;&gt;"",IF(AND(B1019&gt;=_TM1,B1019&lt;=_TM2,OR(TH!L1019="1111",TH!M1019="1111")),TH!D1019,""),"")</f>
        <v/>
      </c>
      <c r="B1019" s="36">
        <f t="shared" si="174"/>
        <v>6</v>
      </c>
      <c r="C1019" s="190">
        <f t="shared" si="175"/>
        <v>42523</v>
      </c>
      <c r="D1019" s="37" t="s">
        <v>1624</v>
      </c>
      <c r="E1019" s="190">
        <v>42523</v>
      </c>
      <c r="F1019" s="40" t="s">
        <v>846</v>
      </c>
      <c r="G1019" s="820" t="s">
        <v>839</v>
      </c>
      <c r="H1019" s="192" t="s">
        <v>432</v>
      </c>
      <c r="I1019" s="248">
        <v>104</v>
      </c>
      <c r="J1019" s="248">
        <v>32909</v>
      </c>
      <c r="K1019" s="578">
        <f t="shared" si="176"/>
        <v>3422536</v>
      </c>
      <c r="L1019" s="579" t="s">
        <v>844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7">
        <v>2</v>
      </c>
      <c r="AB1019" s="570" t="str">
        <f>IF(VLOOKUP(F1019,NXT!$C$12:$C$795,1,0)=F1019,"","x")</f>
        <v/>
      </c>
    </row>
    <row r="1020" spans="1:30" ht="15.75" hidden="1" customHeight="1">
      <c r="A1020" s="818" t="str">
        <f>IF(B1020&lt;&gt;"",IF(AND(B1020&gt;=_TM1,B1020&lt;=_TM2,OR(TH!L1020="1111",TH!M1020="1111")),TH!D1020,""),"")</f>
        <v/>
      </c>
      <c r="B1020" s="36">
        <f t="shared" si="174"/>
        <v>6</v>
      </c>
      <c r="C1020" s="190">
        <f t="shared" si="175"/>
        <v>42523</v>
      </c>
      <c r="D1020" s="37" t="s">
        <v>1624</v>
      </c>
      <c r="E1020" s="190">
        <v>42523</v>
      </c>
      <c r="F1020" s="40" t="s">
        <v>733</v>
      </c>
      <c r="G1020" s="820" t="s">
        <v>839</v>
      </c>
      <c r="H1020" s="192" t="s">
        <v>432</v>
      </c>
      <c r="I1020" s="248">
        <v>25</v>
      </c>
      <c r="J1020" s="248">
        <v>20400</v>
      </c>
      <c r="K1020" s="578">
        <f t="shared" si="176"/>
        <v>510000</v>
      </c>
      <c r="L1020" s="579" t="s">
        <v>844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7">
        <v>2</v>
      </c>
      <c r="AB1020" s="570" t="str">
        <f>IF(VLOOKUP(F1020,NXT!$C$12:$C$795,1,0)=F1020,"","x")</f>
        <v/>
      </c>
    </row>
    <row r="1021" spans="1:30" ht="15.75" hidden="1" customHeight="1">
      <c r="A1021" s="818" t="str">
        <f>IF(B1021&lt;&gt;"",IF(AND(B1021&gt;=_TM1,B1021&lt;=_TM2,OR(TH!L1021="1111",TH!M1021="1111")),TH!D1021,""),"")</f>
        <v/>
      </c>
      <c r="B1021" s="36">
        <f t="shared" si="174"/>
        <v>6</v>
      </c>
      <c r="C1021" s="190">
        <f t="shared" si="175"/>
        <v>42523</v>
      </c>
      <c r="D1021" s="37" t="s">
        <v>1624</v>
      </c>
      <c r="E1021" s="190">
        <v>42523</v>
      </c>
      <c r="F1021" s="40" t="s">
        <v>735</v>
      </c>
      <c r="G1021" s="820" t="s">
        <v>839</v>
      </c>
      <c r="H1021" s="192" t="s">
        <v>432</v>
      </c>
      <c r="I1021" s="248">
        <v>22</v>
      </c>
      <c r="J1021" s="248">
        <v>16608</v>
      </c>
      <c r="K1021" s="578">
        <f t="shared" si="176"/>
        <v>365376</v>
      </c>
      <c r="L1021" s="579" t="s">
        <v>844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7">
        <v>2</v>
      </c>
      <c r="AB1021" s="570" t="str">
        <f>IF(VLOOKUP(F1021,NXT!$C$12:$C$795,1,0)=F1021,"","x")</f>
        <v/>
      </c>
    </row>
    <row r="1022" spans="1:30" ht="15.75" hidden="1" customHeight="1">
      <c r="A1022" s="818" t="str">
        <f>IF(B1022&lt;&gt;"",IF(AND(B1022&gt;=_TM1,B1022&lt;=_TM2,OR(TH!L1022="1111",TH!M1022="1111")),TH!D1022,""),"")</f>
        <v/>
      </c>
      <c r="B1022" s="36">
        <f t="shared" si="174"/>
        <v>6</v>
      </c>
      <c r="C1022" s="190">
        <f t="shared" si="175"/>
        <v>42523</v>
      </c>
      <c r="D1022" s="37" t="s">
        <v>1624</v>
      </c>
      <c r="E1022" s="190">
        <v>42523</v>
      </c>
      <c r="F1022" s="40" t="s">
        <v>734</v>
      </c>
      <c r="G1022" s="820" t="s">
        <v>839</v>
      </c>
      <c r="H1022" s="192" t="s">
        <v>432</v>
      </c>
      <c r="I1022" s="248">
        <v>14</v>
      </c>
      <c r="J1022" s="248">
        <v>37854</v>
      </c>
      <c r="K1022" s="578">
        <f t="shared" si="176"/>
        <v>529956</v>
      </c>
      <c r="L1022" s="579" t="s">
        <v>844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7">
        <v>2</v>
      </c>
      <c r="AB1022" s="570" t="str">
        <f>IF(VLOOKUP(F1022,NXT!$C$12:$C$795,1,0)=F1022,"","x")</f>
        <v/>
      </c>
    </row>
    <row r="1023" spans="1:30" ht="15.75" hidden="1" customHeight="1">
      <c r="A1023" s="818" t="str">
        <f>IF(B1023&lt;&gt;"",IF(AND(B1023&gt;=_TM1,B1023&lt;=_TM2,OR(TH!L1023="1111",TH!M1023="1111")),TH!D1023,""),"")</f>
        <v/>
      </c>
      <c r="B1023" s="36">
        <f t="shared" si="174"/>
        <v>6</v>
      </c>
      <c r="C1023" s="190">
        <f t="shared" si="175"/>
        <v>42523</v>
      </c>
      <c r="D1023" s="37" t="s">
        <v>1624</v>
      </c>
      <c r="E1023" s="190">
        <v>42523</v>
      </c>
      <c r="F1023" s="40" t="s">
        <v>736</v>
      </c>
      <c r="G1023" s="820" t="s">
        <v>839</v>
      </c>
      <c r="H1023" s="192" t="s">
        <v>432</v>
      </c>
      <c r="I1023" s="248">
        <v>12</v>
      </c>
      <c r="J1023" s="248">
        <v>3155</v>
      </c>
      <c r="K1023" s="578">
        <f t="shared" si="176"/>
        <v>37860</v>
      </c>
      <c r="L1023" s="579" t="s">
        <v>844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7">
        <v>2</v>
      </c>
      <c r="AB1023" s="570" t="str">
        <f>IF(VLOOKUP(F1023,NXT!$C$12:$C$795,1,0)=F1023,"","x")</f>
        <v/>
      </c>
    </row>
    <row r="1024" spans="1:30" ht="15.75" hidden="1" customHeight="1">
      <c r="A1024" s="818" t="str">
        <f>IF(B1024&lt;&gt;"",IF(AND(B1024&gt;=_TM1,B1024&lt;=_TM2,OR(TH!L1024="1111",TH!M1024="1111")),TH!D1024,""),"")</f>
        <v/>
      </c>
      <c r="B1024" s="36">
        <f t="shared" si="174"/>
        <v>6</v>
      </c>
      <c r="C1024" s="190">
        <f t="shared" si="175"/>
        <v>42523</v>
      </c>
      <c r="D1024" s="37" t="s">
        <v>1624</v>
      </c>
      <c r="E1024" s="190">
        <v>42523</v>
      </c>
      <c r="F1024" s="40" t="s">
        <v>737</v>
      </c>
      <c r="G1024" s="820" t="s">
        <v>839</v>
      </c>
      <c r="H1024" s="192" t="s">
        <v>432</v>
      </c>
      <c r="I1024" s="248">
        <v>86</v>
      </c>
      <c r="J1024" s="248">
        <v>4124</v>
      </c>
      <c r="K1024" s="578">
        <f t="shared" si="176"/>
        <v>354664</v>
      </c>
      <c r="L1024" s="579" t="s">
        <v>844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7">
        <v>2</v>
      </c>
      <c r="AB1024" s="570" t="str">
        <f>IF(VLOOKUP(F1024,NXT!$C$12:$C$795,1,0)=F1024,"","x")</f>
        <v/>
      </c>
    </row>
    <row r="1025" spans="1:30" ht="15.75" hidden="1" customHeight="1">
      <c r="A1025" s="818" t="str">
        <f>IF(B1025&lt;&gt;"",IF(AND(B1025&gt;=_TM1,B1025&lt;=_TM2,OR(TH!L1025="1111",TH!M1025="1111")),TH!D1025,""),"")</f>
        <v/>
      </c>
      <c r="B1025" s="36">
        <f t="shared" si="174"/>
        <v>6</v>
      </c>
      <c r="C1025" s="190">
        <f t="shared" si="175"/>
        <v>42523</v>
      </c>
      <c r="D1025" s="37" t="s">
        <v>1624</v>
      </c>
      <c r="E1025" s="190">
        <v>42523</v>
      </c>
      <c r="F1025" s="191" t="s">
        <v>448</v>
      </c>
      <c r="G1025" s="820" t="s">
        <v>839</v>
      </c>
      <c r="H1025" s="192" t="s">
        <v>432</v>
      </c>
      <c r="I1025" s="248"/>
      <c r="J1025" s="248"/>
      <c r="K1025" s="578">
        <v>2281534</v>
      </c>
      <c r="L1025" s="39" t="s">
        <v>9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7">
        <v>2</v>
      </c>
      <c r="AB1025" s="570"/>
      <c r="AD1025" s="570"/>
    </row>
    <row r="1026" spans="1:30" ht="15.75" hidden="1" customHeight="1">
      <c r="A1026" s="818" t="str">
        <f>IF(B1026&lt;&gt;"",IF(AND(B1026&gt;=_TM1,B1026&lt;=_TM2,OR(TH!L1026="1111",TH!M1026="1111")),TH!D1026,""),"")</f>
        <v/>
      </c>
      <c r="B1026" s="36">
        <f t="shared" si="174"/>
        <v>6</v>
      </c>
      <c r="C1026" s="183">
        <f t="shared" si="175"/>
        <v>42525</v>
      </c>
      <c r="D1026" s="37" t="s">
        <v>1625</v>
      </c>
      <c r="E1026" s="183">
        <v>42525</v>
      </c>
      <c r="F1026" s="188" t="s">
        <v>1283</v>
      </c>
      <c r="G1026" s="820" t="s">
        <v>425</v>
      </c>
      <c r="H1026" s="192" t="s">
        <v>422</v>
      </c>
      <c r="I1026" s="248">
        <v>34</v>
      </c>
      <c r="J1026" s="248">
        <v>29160</v>
      </c>
      <c r="K1026" s="578">
        <f>ROUND(I1026*J1026,0)</f>
        <v>991440</v>
      </c>
      <c r="L1026" s="579" t="s">
        <v>844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7">
        <v>2</v>
      </c>
      <c r="AB1026" s="570" t="str">
        <f>IF(VLOOKUP(F1026,NXT!$C$12:$C$795,1,0)=F1026,"","x")</f>
        <v/>
      </c>
      <c r="AD1026" s="570"/>
    </row>
    <row r="1027" spans="1:30" ht="15.75" hidden="1" customHeight="1">
      <c r="A1027" s="818" t="str">
        <f>IF(B1027&lt;&gt;"",IF(AND(B1027&gt;=_TM1,B1027&lt;=_TM2,OR(TH!L1027="1111",TH!M1027="1111")),TH!D1027,""),"")</f>
        <v/>
      </c>
      <c r="B1027" s="36">
        <f t="shared" si="174"/>
        <v>6</v>
      </c>
      <c r="C1027" s="183">
        <f t="shared" si="175"/>
        <v>42525</v>
      </c>
      <c r="D1027" s="37" t="s">
        <v>1625</v>
      </c>
      <c r="E1027" s="183">
        <v>42525</v>
      </c>
      <c r="F1027" s="188" t="s">
        <v>426</v>
      </c>
      <c r="G1027" s="820" t="s">
        <v>425</v>
      </c>
      <c r="H1027" s="192" t="s">
        <v>422</v>
      </c>
      <c r="I1027" s="248"/>
      <c r="J1027" s="248"/>
      <c r="K1027" s="578">
        <v>99144</v>
      </c>
      <c r="L1027" s="39" t="s">
        <v>9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7">
        <v>2</v>
      </c>
      <c r="AB1027" s="570"/>
      <c r="AC1027" s="570"/>
      <c r="AD1027" s="570"/>
    </row>
    <row r="1028" spans="1:30" ht="15.75" hidden="1" customHeight="1">
      <c r="A1028" s="818" t="str">
        <f>IF(B1028&lt;&gt;"",IF(AND(B1028&gt;=_TM1,B1028&lt;=_TM2,OR(TH!L1028="1111",TH!M1028="1111")),TH!D1028,""),"")</f>
        <v/>
      </c>
      <c r="B1028" s="36">
        <f t="shared" si="174"/>
        <v>6</v>
      </c>
      <c r="C1028" s="190">
        <f t="shared" si="175"/>
        <v>42531</v>
      </c>
      <c r="D1028" s="37" t="s">
        <v>1626</v>
      </c>
      <c r="E1028" s="190">
        <v>42531</v>
      </c>
      <c r="F1028" s="191" t="s">
        <v>643</v>
      </c>
      <c r="G1028" s="824" t="s">
        <v>1086</v>
      </c>
      <c r="H1028" s="192" t="s">
        <v>432</v>
      </c>
      <c r="I1028" s="248">
        <v>27</v>
      </c>
      <c r="J1028" s="248">
        <v>4285</v>
      </c>
      <c r="K1028" s="578">
        <f t="shared" ref="K1028:K1043" si="177">ROUND(I1028*J1028,0)</f>
        <v>115695</v>
      </c>
      <c r="L1028" s="579" t="s">
        <v>844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7">
        <v>2</v>
      </c>
      <c r="AB1028" s="570" t="str">
        <f>IF(VLOOKUP(F1028,NXT!$C$12:$C$795,1,0)=F1028,"","x")</f>
        <v/>
      </c>
    </row>
    <row r="1029" spans="1:30" ht="15.75" hidden="1" customHeight="1">
      <c r="A1029" s="818" t="str">
        <f>IF(B1029&lt;&gt;"",IF(AND(B1029&gt;=_TM1,B1029&lt;=_TM2,OR(TH!L1029="1111",TH!M1029="1111")),TH!D1029,""),"")</f>
        <v/>
      </c>
      <c r="B1029" s="36">
        <f t="shared" si="174"/>
        <v>6</v>
      </c>
      <c r="C1029" s="190">
        <f t="shared" si="175"/>
        <v>42531</v>
      </c>
      <c r="D1029" s="37" t="s">
        <v>1626</v>
      </c>
      <c r="E1029" s="190">
        <v>42531</v>
      </c>
      <c r="F1029" s="191" t="s">
        <v>677</v>
      </c>
      <c r="G1029" s="824" t="s">
        <v>1086</v>
      </c>
      <c r="H1029" s="192" t="s">
        <v>432</v>
      </c>
      <c r="I1029" s="248">
        <v>100</v>
      </c>
      <c r="J1029" s="248">
        <v>4593</v>
      </c>
      <c r="K1029" s="578">
        <f t="shared" si="177"/>
        <v>459300</v>
      </c>
      <c r="L1029" s="579" t="s">
        <v>844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7">
        <v>2</v>
      </c>
      <c r="AB1029" s="570" t="str">
        <f>IF(VLOOKUP(F1029,NXT!$C$12:$C$795,1,0)=F1029,"","x")</f>
        <v/>
      </c>
    </row>
    <row r="1030" spans="1:30" ht="15.75" hidden="1" customHeight="1">
      <c r="A1030" s="818" t="str">
        <f>IF(B1030&lt;&gt;"",IF(AND(B1030&gt;=_TM1,B1030&lt;=_TM2,OR(TH!L1030="1111",TH!M1030="1111")),TH!D1030,""),"")</f>
        <v/>
      </c>
      <c r="B1030" s="36">
        <f t="shared" si="174"/>
        <v>6</v>
      </c>
      <c r="C1030" s="190">
        <f t="shared" si="175"/>
        <v>42531</v>
      </c>
      <c r="D1030" s="37" t="s">
        <v>1626</v>
      </c>
      <c r="E1030" s="190">
        <v>42531</v>
      </c>
      <c r="F1030" s="191" t="s">
        <v>1296</v>
      </c>
      <c r="G1030" s="824" t="s">
        <v>1086</v>
      </c>
      <c r="H1030" s="192" t="s">
        <v>432</v>
      </c>
      <c r="I1030" s="248">
        <v>5000</v>
      </c>
      <c r="J1030" s="248">
        <v>4250</v>
      </c>
      <c r="K1030" s="578">
        <f t="shared" si="177"/>
        <v>21250000</v>
      </c>
      <c r="L1030" s="579" t="s">
        <v>844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7">
        <v>2</v>
      </c>
      <c r="AB1030" s="570" t="str">
        <f>IF(VLOOKUP(F1030,NXT!$C$12:$C$795,1,0)=F1030,"","x")</f>
        <v/>
      </c>
    </row>
    <row r="1031" spans="1:30" ht="15.75" hidden="1" customHeight="1">
      <c r="A1031" s="818" t="str">
        <f>IF(B1031&lt;&gt;"",IF(AND(B1031&gt;=_TM1,B1031&lt;=_TM2,OR(TH!L1031="1111",TH!M1031="1111")),TH!D1031,""),"")</f>
        <v/>
      </c>
      <c r="B1031" s="36">
        <f t="shared" si="174"/>
        <v>6</v>
      </c>
      <c r="C1031" s="190">
        <f t="shared" si="175"/>
        <v>42531</v>
      </c>
      <c r="D1031" s="37" t="s">
        <v>1626</v>
      </c>
      <c r="E1031" s="190">
        <v>42531</v>
      </c>
      <c r="F1031" s="191" t="s">
        <v>741</v>
      </c>
      <c r="G1031" s="824" t="s">
        <v>1086</v>
      </c>
      <c r="H1031" s="192" t="s">
        <v>432</v>
      </c>
      <c r="I1031" s="248">
        <v>1000</v>
      </c>
      <c r="J1031" s="248">
        <v>768</v>
      </c>
      <c r="K1031" s="578">
        <f t="shared" si="177"/>
        <v>768000</v>
      </c>
      <c r="L1031" s="579" t="s">
        <v>844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7">
        <v>2</v>
      </c>
      <c r="AB1031" s="570" t="str">
        <f>IF(VLOOKUP(F1031,NXT!$C$12:$C$795,1,0)=F1031,"","x")</f>
        <v/>
      </c>
    </row>
    <row r="1032" spans="1:30" ht="15.75" hidden="1" customHeight="1">
      <c r="A1032" s="818" t="str">
        <f>IF(B1032&lt;&gt;"",IF(AND(B1032&gt;=_TM1,B1032&lt;=_TM2,OR(TH!L1032="1111",TH!M1032="1111")),TH!D1032,""),"")</f>
        <v/>
      </c>
      <c r="B1032" s="36">
        <f t="shared" si="174"/>
        <v>6</v>
      </c>
      <c r="C1032" s="190">
        <f t="shared" si="175"/>
        <v>42531</v>
      </c>
      <c r="D1032" s="37" t="s">
        <v>1626</v>
      </c>
      <c r="E1032" s="190">
        <v>42531</v>
      </c>
      <c r="F1032" s="191" t="s">
        <v>651</v>
      </c>
      <c r="G1032" s="824" t="s">
        <v>1086</v>
      </c>
      <c r="H1032" s="192" t="s">
        <v>432</v>
      </c>
      <c r="I1032" s="248">
        <v>210</v>
      </c>
      <c r="J1032" s="248">
        <v>83133</v>
      </c>
      <c r="K1032" s="578">
        <f t="shared" si="177"/>
        <v>17457930</v>
      </c>
      <c r="L1032" s="579" t="s">
        <v>844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7">
        <v>2</v>
      </c>
      <c r="AB1032" s="570" t="str">
        <f>IF(VLOOKUP(F1032,NXT!$C$12:$C$795,1,0)=F1032,"","x")</f>
        <v/>
      </c>
    </row>
    <row r="1033" spans="1:30" ht="15.75" hidden="1" customHeight="1">
      <c r="A1033" s="818" t="str">
        <f>IF(B1033&lt;&gt;"",IF(AND(B1033&gt;=_TM1,B1033&lt;=_TM2,OR(TH!L1033="1111",TH!M1033="1111")),TH!D1033,""),"")</f>
        <v/>
      </c>
      <c r="B1033" s="36">
        <f t="shared" si="174"/>
        <v>6</v>
      </c>
      <c r="C1033" s="190">
        <f t="shared" si="175"/>
        <v>42531</v>
      </c>
      <c r="D1033" s="37" t="s">
        <v>1626</v>
      </c>
      <c r="E1033" s="190">
        <v>42531</v>
      </c>
      <c r="F1033" s="191" t="s">
        <v>670</v>
      </c>
      <c r="G1033" s="824" t="s">
        <v>1086</v>
      </c>
      <c r="H1033" s="192" t="s">
        <v>432</v>
      </c>
      <c r="I1033" s="248">
        <v>10</v>
      </c>
      <c r="J1033" s="248">
        <v>55421</v>
      </c>
      <c r="K1033" s="578">
        <f t="shared" si="177"/>
        <v>554210</v>
      </c>
      <c r="L1033" s="579" t="s">
        <v>844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7">
        <v>2</v>
      </c>
      <c r="AB1033" s="570" t="str">
        <f>IF(VLOOKUP(F1033,NXT!$C$12:$C$795,1,0)=F1033,"","x")</f>
        <v/>
      </c>
    </row>
    <row r="1034" spans="1:30" ht="15.75" hidden="1" customHeight="1">
      <c r="A1034" s="818" t="str">
        <f>IF(B1034&lt;&gt;"",IF(AND(B1034&gt;=_TM1,B1034&lt;=_TM2,OR(TH!L1034="1111",TH!M1034="1111")),TH!D1034,""),"")</f>
        <v/>
      </c>
      <c r="B1034" s="36">
        <f t="shared" si="174"/>
        <v>6</v>
      </c>
      <c r="C1034" s="190">
        <f t="shared" si="175"/>
        <v>42531</v>
      </c>
      <c r="D1034" s="37" t="s">
        <v>1626</v>
      </c>
      <c r="E1034" s="190">
        <v>42531</v>
      </c>
      <c r="F1034" s="191" t="s">
        <v>742</v>
      </c>
      <c r="G1034" s="824" t="s">
        <v>1086</v>
      </c>
      <c r="H1034" s="192" t="s">
        <v>432</v>
      </c>
      <c r="I1034" s="248">
        <v>26</v>
      </c>
      <c r="J1034" s="248">
        <v>33433</v>
      </c>
      <c r="K1034" s="578">
        <f t="shared" si="177"/>
        <v>869258</v>
      </c>
      <c r="L1034" s="579" t="s">
        <v>844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7">
        <v>2</v>
      </c>
      <c r="AB1034" s="570" t="str">
        <f>IF(VLOOKUP(F1034,NXT!$C$12:$C$795,1,0)=F1034,"","x")</f>
        <v/>
      </c>
    </row>
    <row r="1035" spans="1:30" ht="15.75" hidden="1" customHeight="1">
      <c r="A1035" s="818" t="str">
        <f>IF(B1035&lt;&gt;"",IF(AND(B1035&gt;=_TM1,B1035&lt;=_TM2,OR(TH!L1035="1111",TH!M1035="1111")),TH!D1035,""),"")</f>
        <v/>
      </c>
      <c r="B1035" s="36">
        <f t="shared" si="174"/>
        <v>6</v>
      </c>
      <c r="C1035" s="190">
        <f t="shared" si="175"/>
        <v>42531</v>
      </c>
      <c r="D1035" s="37" t="s">
        <v>1626</v>
      </c>
      <c r="E1035" s="190">
        <v>42531</v>
      </c>
      <c r="F1035" s="191" t="s">
        <v>743</v>
      </c>
      <c r="G1035" s="824" t="s">
        <v>1086</v>
      </c>
      <c r="H1035" s="192" t="s">
        <v>432</v>
      </c>
      <c r="I1035" s="248">
        <v>14</v>
      </c>
      <c r="J1035" s="248">
        <v>51829</v>
      </c>
      <c r="K1035" s="578">
        <f t="shared" si="177"/>
        <v>725606</v>
      </c>
      <c r="L1035" s="579" t="s">
        <v>844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7">
        <v>2</v>
      </c>
      <c r="AB1035" s="570" t="str">
        <f>IF(VLOOKUP(F1035,NXT!$C$12:$C$795,1,0)=F1035,"","x")</f>
        <v/>
      </c>
    </row>
    <row r="1036" spans="1:30" ht="15.75" hidden="1" customHeight="1">
      <c r="A1036" s="818" t="str">
        <f>IF(B1036&lt;&gt;"",IF(AND(B1036&gt;=_TM1,B1036&lt;=_TM2,OR(TH!L1036="1111",TH!M1036="1111")),TH!D1036,""),"")</f>
        <v/>
      </c>
      <c r="B1036" s="36">
        <f t="shared" si="174"/>
        <v>6</v>
      </c>
      <c r="C1036" s="190">
        <f t="shared" si="175"/>
        <v>42531</v>
      </c>
      <c r="D1036" s="37" t="s">
        <v>1626</v>
      </c>
      <c r="E1036" s="190">
        <v>42531</v>
      </c>
      <c r="F1036" s="191" t="s">
        <v>744</v>
      </c>
      <c r="G1036" s="824" t="s">
        <v>1086</v>
      </c>
      <c r="H1036" s="192" t="s">
        <v>432</v>
      </c>
      <c r="I1036" s="248">
        <v>10</v>
      </c>
      <c r="J1036" s="248">
        <v>58227</v>
      </c>
      <c r="K1036" s="578">
        <f t="shared" si="177"/>
        <v>582270</v>
      </c>
      <c r="L1036" s="579" t="s">
        <v>844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7">
        <v>2</v>
      </c>
      <c r="AB1036" s="570" t="str">
        <f>IF(VLOOKUP(F1036,NXT!$C$12:$C$795,1,0)=F1036,"","x")</f>
        <v/>
      </c>
    </row>
    <row r="1037" spans="1:30" ht="15.75" hidden="1" customHeight="1">
      <c r="A1037" s="818" t="str">
        <f>IF(B1037&lt;&gt;"",IF(AND(B1037&gt;=_TM1,B1037&lt;=_TM2,OR(TH!L1037="1111",TH!M1037="1111")),TH!D1037,""),"")</f>
        <v/>
      </c>
      <c r="B1037" s="36">
        <f t="shared" si="174"/>
        <v>6</v>
      </c>
      <c r="C1037" s="190">
        <f t="shared" si="175"/>
        <v>42531</v>
      </c>
      <c r="D1037" s="37" t="s">
        <v>1626</v>
      </c>
      <c r="E1037" s="190">
        <v>42531</v>
      </c>
      <c r="F1037" s="191" t="s">
        <v>745</v>
      </c>
      <c r="G1037" s="824" t="s">
        <v>1086</v>
      </c>
      <c r="H1037" s="192" t="s">
        <v>432</v>
      </c>
      <c r="I1037" s="248">
        <v>32</v>
      </c>
      <c r="J1037" s="248">
        <v>40805</v>
      </c>
      <c r="K1037" s="578">
        <f t="shared" si="177"/>
        <v>1305760</v>
      </c>
      <c r="L1037" s="579" t="s">
        <v>844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7">
        <v>2</v>
      </c>
      <c r="AB1037" s="570" t="str">
        <f>IF(VLOOKUP(F1037,NXT!$C$12:$C$795,1,0)=F1037,"","x")</f>
        <v/>
      </c>
    </row>
    <row r="1038" spans="1:30" ht="15.75" hidden="1" customHeight="1">
      <c r="A1038" s="818" t="str">
        <f>IF(B1038&lt;&gt;"",IF(AND(B1038&gt;=_TM1,B1038&lt;=_TM2,OR(TH!L1038="1111",TH!M1038="1111")),TH!D1038,""),"")</f>
        <v/>
      </c>
      <c r="B1038" s="36">
        <f t="shared" si="174"/>
        <v>6</v>
      </c>
      <c r="C1038" s="190">
        <f t="shared" si="175"/>
        <v>42531</v>
      </c>
      <c r="D1038" s="37" t="s">
        <v>1626</v>
      </c>
      <c r="E1038" s="190">
        <v>42531</v>
      </c>
      <c r="F1038" s="191" t="s">
        <v>746</v>
      </c>
      <c r="G1038" s="824" t="s">
        <v>1086</v>
      </c>
      <c r="H1038" s="192" t="s">
        <v>432</v>
      </c>
      <c r="I1038" s="248">
        <v>2</v>
      </c>
      <c r="J1038" s="248">
        <v>42591</v>
      </c>
      <c r="K1038" s="578">
        <f t="shared" si="177"/>
        <v>85182</v>
      </c>
      <c r="L1038" s="579" t="s">
        <v>844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7">
        <v>2</v>
      </c>
      <c r="AB1038" s="570" t="str">
        <f>IF(VLOOKUP(F1038,NXT!$C$12:$C$795,1,0)=F1038,"","x")</f>
        <v/>
      </c>
    </row>
    <row r="1039" spans="1:30" ht="15.75" hidden="1" customHeight="1">
      <c r="A1039" s="818" t="str">
        <f>IF(B1039&lt;&gt;"",IF(AND(B1039&gt;=_TM1,B1039&lt;=_TM2,OR(TH!L1039="1111",TH!M1039="1111")),TH!D1039,""),"")</f>
        <v/>
      </c>
      <c r="B1039" s="36">
        <f t="shared" si="174"/>
        <v>6</v>
      </c>
      <c r="C1039" s="190">
        <f t="shared" si="175"/>
        <v>42531</v>
      </c>
      <c r="D1039" s="37" t="s">
        <v>1626</v>
      </c>
      <c r="E1039" s="190">
        <v>42531</v>
      </c>
      <c r="F1039" s="191" t="s">
        <v>747</v>
      </c>
      <c r="G1039" s="824" t="s">
        <v>1086</v>
      </c>
      <c r="H1039" s="192" t="s">
        <v>432</v>
      </c>
      <c r="I1039" s="248">
        <v>32</v>
      </c>
      <c r="J1039" s="248">
        <v>40050</v>
      </c>
      <c r="K1039" s="578">
        <f t="shared" si="177"/>
        <v>1281600</v>
      </c>
      <c r="L1039" s="579" t="s">
        <v>844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7">
        <v>2</v>
      </c>
      <c r="AB1039" s="570" t="str">
        <f>IF(VLOOKUP(F1039,NXT!$C$12:$C$795,1,0)=F1039,"","x")</f>
        <v/>
      </c>
    </row>
    <row r="1040" spans="1:30" ht="15.75" hidden="1" customHeight="1">
      <c r="A1040" s="818" t="str">
        <f>IF(B1040&lt;&gt;"",IF(AND(B1040&gt;=_TM1,B1040&lt;=_TM2,OR(TH!L1040="1111",TH!M1040="1111")),TH!D1040,""),"")</f>
        <v/>
      </c>
      <c r="B1040" s="36">
        <f t="shared" si="174"/>
        <v>6</v>
      </c>
      <c r="C1040" s="190">
        <f t="shared" si="175"/>
        <v>42531</v>
      </c>
      <c r="D1040" s="37" t="s">
        <v>1626</v>
      </c>
      <c r="E1040" s="190">
        <v>42531</v>
      </c>
      <c r="F1040" s="191" t="s">
        <v>748</v>
      </c>
      <c r="G1040" s="824" t="s">
        <v>1086</v>
      </c>
      <c r="H1040" s="192" t="s">
        <v>432</v>
      </c>
      <c r="I1040" s="248">
        <v>18</v>
      </c>
      <c r="J1040" s="248">
        <v>71461</v>
      </c>
      <c r="K1040" s="578">
        <f t="shared" si="177"/>
        <v>1286298</v>
      </c>
      <c r="L1040" s="579" t="s">
        <v>844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7">
        <v>2</v>
      </c>
      <c r="AB1040" s="570" t="str">
        <f>IF(VLOOKUP(F1040,NXT!$C$12:$C$795,1,0)=F1040,"","x")</f>
        <v/>
      </c>
    </row>
    <row r="1041" spans="1:28" ht="15.75" hidden="1" customHeight="1">
      <c r="A1041" s="818" t="str">
        <f>IF(B1041&lt;&gt;"",IF(AND(B1041&gt;=_TM1,B1041&lt;=_TM2,OR(TH!L1041="1111",TH!M1041="1111")),TH!D1041,""),"")</f>
        <v/>
      </c>
      <c r="B1041" s="36">
        <f t="shared" si="174"/>
        <v>6</v>
      </c>
      <c r="C1041" s="190">
        <f t="shared" si="175"/>
        <v>42531</v>
      </c>
      <c r="D1041" s="37" t="s">
        <v>1626</v>
      </c>
      <c r="E1041" s="190">
        <v>42531</v>
      </c>
      <c r="F1041" s="191" t="s">
        <v>749</v>
      </c>
      <c r="G1041" s="824" t="s">
        <v>1086</v>
      </c>
      <c r="H1041" s="192" t="s">
        <v>432</v>
      </c>
      <c r="I1041" s="248">
        <v>19</v>
      </c>
      <c r="J1041" s="248">
        <v>51451</v>
      </c>
      <c r="K1041" s="578">
        <f t="shared" si="177"/>
        <v>977569</v>
      </c>
      <c r="L1041" s="579" t="s">
        <v>844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7">
        <v>2</v>
      </c>
      <c r="AB1041" s="570" t="str">
        <f>IF(VLOOKUP(F1041,NXT!$C$12:$C$795,1,0)=F1041,"","x")</f>
        <v/>
      </c>
    </row>
    <row r="1042" spans="1:28" ht="15.75" hidden="1" customHeight="1">
      <c r="A1042" s="818" t="str">
        <f>IF(B1042&lt;&gt;"",IF(AND(B1042&gt;=_TM1,B1042&lt;=_TM2,OR(TH!L1042="1111",TH!M1042="1111")),TH!D1042,""),"")</f>
        <v/>
      </c>
      <c r="B1042" s="36">
        <f t="shared" si="174"/>
        <v>6</v>
      </c>
      <c r="C1042" s="190">
        <f t="shared" si="175"/>
        <v>42531</v>
      </c>
      <c r="D1042" s="37" t="s">
        <v>1626</v>
      </c>
      <c r="E1042" s="190">
        <v>42531</v>
      </c>
      <c r="F1042" s="191" t="s">
        <v>750</v>
      </c>
      <c r="G1042" s="824" t="s">
        <v>1086</v>
      </c>
      <c r="H1042" s="192" t="s">
        <v>432</v>
      </c>
      <c r="I1042" s="248">
        <v>38</v>
      </c>
      <c r="J1042" s="248">
        <v>67136</v>
      </c>
      <c r="K1042" s="578">
        <f t="shared" si="177"/>
        <v>2551168</v>
      </c>
      <c r="L1042" s="579" t="s">
        <v>844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7">
        <v>2</v>
      </c>
      <c r="AB1042" s="570" t="str">
        <f>IF(VLOOKUP(F1042,NXT!$C$12:$C$795,1,0)=F1042,"","x")</f>
        <v/>
      </c>
    </row>
    <row r="1043" spans="1:28" ht="15.75" hidden="1" customHeight="1">
      <c r="A1043" s="818" t="str">
        <f>IF(B1043&lt;&gt;"",IF(AND(B1043&gt;=_TM1,B1043&lt;=_TM2,OR(TH!L1043="1111",TH!M1043="1111")),TH!D1043,""),"")</f>
        <v/>
      </c>
      <c r="B1043" s="36">
        <f t="shared" si="174"/>
        <v>6</v>
      </c>
      <c r="C1043" s="190">
        <f t="shared" si="175"/>
        <v>42531</v>
      </c>
      <c r="D1043" s="37" t="s">
        <v>1626</v>
      </c>
      <c r="E1043" s="190">
        <v>42531</v>
      </c>
      <c r="F1043" s="191" t="s">
        <v>751</v>
      </c>
      <c r="G1043" s="824" t="s">
        <v>1086</v>
      </c>
      <c r="H1043" s="192" t="s">
        <v>432</v>
      </c>
      <c r="I1043" s="248">
        <v>38</v>
      </c>
      <c r="J1043" s="248">
        <v>84346</v>
      </c>
      <c r="K1043" s="578">
        <f t="shared" si="177"/>
        <v>3205148</v>
      </c>
      <c r="L1043" s="579" t="s">
        <v>844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7">
        <v>2</v>
      </c>
      <c r="AB1043" s="570" t="str">
        <f>IF(VLOOKUP(F1043,NXT!$C$12:$C$795,1,0)=F1043,"","x")</f>
        <v/>
      </c>
    </row>
    <row r="1044" spans="1:28" ht="15.75" hidden="1" customHeight="1">
      <c r="A1044" s="818" t="str">
        <f>IF(B1044&lt;&gt;"",IF(AND(B1044&gt;=_TM1,B1044&lt;=_TM2,OR(TH!L1044="1111",TH!M1044="1111")),TH!D1044,""),"")</f>
        <v/>
      </c>
      <c r="B1044" s="36">
        <f t="shared" si="174"/>
        <v>6</v>
      </c>
      <c r="C1044" s="190">
        <f t="shared" si="175"/>
        <v>42531</v>
      </c>
      <c r="D1044" s="37" t="s">
        <v>1626</v>
      </c>
      <c r="E1044" s="190">
        <v>42531</v>
      </c>
      <c r="F1044" s="191" t="s">
        <v>448</v>
      </c>
      <c r="G1044" s="824" t="s">
        <v>1086</v>
      </c>
      <c r="H1044" s="192" t="s">
        <v>432</v>
      </c>
      <c r="I1044" s="248"/>
      <c r="J1044" s="248"/>
      <c r="K1044" s="578">
        <v>5347499</v>
      </c>
      <c r="L1044" s="39" t="s">
        <v>9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7">
        <v>2</v>
      </c>
      <c r="AB1044" s="570"/>
    </row>
    <row r="1045" spans="1:28" ht="15.75" hidden="1" customHeight="1">
      <c r="A1045" s="818" t="str">
        <f>IF(B1045&lt;&gt;"",IF(AND(B1045&gt;=_TM1,B1045&lt;=_TM2,OR(TH!L1045="1111",TH!M1045="1111")),TH!D1045,""),"")</f>
        <v/>
      </c>
      <c r="B1045" s="36">
        <f t="shared" si="174"/>
        <v>6</v>
      </c>
      <c r="C1045" s="190">
        <f t="shared" si="175"/>
        <v>42535</v>
      </c>
      <c r="D1045" s="37" t="s">
        <v>1627</v>
      </c>
      <c r="E1045" s="190">
        <v>42535</v>
      </c>
      <c r="F1045" s="191" t="s">
        <v>1165</v>
      </c>
      <c r="G1045" s="820" t="s">
        <v>840</v>
      </c>
      <c r="H1045" s="192" t="s">
        <v>432</v>
      </c>
      <c r="I1045" s="248">
        <v>1250</v>
      </c>
      <c r="J1045" s="248">
        <v>33600</v>
      </c>
      <c r="K1045" s="578">
        <f t="shared" ref="K1045:K1058" si="178">ROUND(I1045*J1045,0)</f>
        <v>42000000</v>
      </c>
      <c r="L1045" s="579" t="s">
        <v>844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7">
        <v>2</v>
      </c>
      <c r="AB1045" s="570" t="str">
        <f>IF(VLOOKUP(F1045,NXT!$C$12:$C$795,1,0)=F1045,"","x")</f>
        <v/>
      </c>
    </row>
    <row r="1046" spans="1:28" ht="15.75" hidden="1" customHeight="1">
      <c r="A1046" s="818" t="str">
        <f>IF(B1046&lt;&gt;"",IF(AND(B1046&gt;=_TM1,B1046&lt;=_TM2,OR(TH!L1046="1111",TH!M1046="1111")),TH!D1046,""),"")</f>
        <v/>
      </c>
      <c r="B1046" s="36">
        <f t="shared" si="174"/>
        <v>6</v>
      </c>
      <c r="C1046" s="190">
        <f t="shared" si="175"/>
        <v>42535</v>
      </c>
      <c r="D1046" s="37" t="s">
        <v>1627</v>
      </c>
      <c r="E1046" s="190">
        <v>42535</v>
      </c>
      <c r="F1046" s="191" t="s">
        <v>1166</v>
      </c>
      <c r="G1046" s="820" t="s">
        <v>840</v>
      </c>
      <c r="H1046" s="192" t="s">
        <v>432</v>
      </c>
      <c r="I1046" s="248">
        <v>1300</v>
      </c>
      <c r="J1046" s="248">
        <v>31200</v>
      </c>
      <c r="K1046" s="578">
        <f t="shared" si="178"/>
        <v>40560000</v>
      </c>
      <c r="L1046" s="579" t="s">
        <v>844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7">
        <v>2</v>
      </c>
      <c r="AB1046" s="570" t="str">
        <f>IF(VLOOKUP(F1046,NXT!$C$12:$C$795,1,0)=F1046,"","x")</f>
        <v/>
      </c>
    </row>
    <row r="1047" spans="1:28" ht="15.75" hidden="1" customHeight="1">
      <c r="A1047" s="818" t="str">
        <f>IF(B1047&lt;&gt;"",IF(AND(B1047&gt;=_TM1,B1047&lt;=_TM2,OR(TH!L1047="1111",TH!M1047="1111")),TH!D1047,""),"")</f>
        <v/>
      </c>
      <c r="B1047" s="36">
        <f t="shared" si="174"/>
        <v>6</v>
      </c>
      <c r="C1047" s="190">
        <f t="shared" si="175"/>
        <v>42535</v>
      </c>
      <c r="D1047" s="37" t="s">
        <v>1627</v>
      </c>
      <c r="E1047" s="190">
        <v>42535</v>
      </c>
      <c r="F1047" s="40" t="s">
        <v>438</v>
      </c>
      <c r="G1047" s="820" t="s">
        <v>840</v>
      </c>
      <c r="H1047" s="192" t="s">
        <v>432</v>
      </c>
      <c r="I1047" s="248">
        <v>3900</v>
      </c>
      <c r="J1047" s="248">
        <v>17760</v>
      </c>
      <c r="K1047" s="578">
        <f t="shared" si="178"/>
        <v>69264000</v>
      </c>
      <c r="L1047" s="579" t="s">
        <v>844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7">
        <v>2</v>
      </c>
      <c r="AB1047" s="570" t="str">
        <f>IF(VLOOKUP(F1047,NXT!$C$12:$C$795,1,0)=F1047,"","x")</f>
        <v/>
      </c>
    </row>
    <row r="1048" spans="1:28" ht="15.75" hidden="1" customHeight="1">
      <c r="A1048" s="818" t="str">
        <f>IF(B1048&lt;&gt;"",IF(AND(B1048&gt;=_TM1,B1048&lt;=_TM2,OR(TH!L1048="1111",TH!M1048="1111")),TH!D1048,""),"")</f>
        <v/>
      </c>
      <c r="B1048" s="36">
        <f t="shared" si="174"/>
        <v>6</v>
      </c>
      <c r="C1048" s="190">
        <f t="shared" si="175"/>
        <v>42535</v>
      </c>
      <c r="D1048" s="37" t="s">
        <v>1627</v>
      </c>
      <c r="E1048" s="190">
        <v>42535</v>
      </c>
      <c r="F1048" s="40" t="s">
        <v>437</v>
      </c>
      <c r="G1048" s="820" t="s">
        <v>840</v>
      </c>
      <c r="H1048" s="192" t="s">
        <v>432</v>
      </c>
      <c r="I1048" s="248">
        <v>3500</v>
      </c>
      <c r="J1048" s="248">
        <v>17760</v>
      </c>
      <c r="K1048" s="578">
        <f t="shared" si="178"/>
        <v>62160000</v>
      </c>
      <c r="L1048" s="579" t="s">
        <v>844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7">
        <v>2</v>
      </c>
      <c r="AB1048" s="570" t="str">
        <f>IF(VLOOKUP(F1048,NXT!$C$12:$C$795,1,0)=F1048,"","x")</f>
        <v/>
      </c>
    </row>
    <row r="1049" spans="1:28" ht="15.75" hidden="1" customHeight="1">
      <c r="A1049" s="818" t="str">
        <f>IF(B1049&lt;&gt;"",IF(AND(B1049&gt;=_TM1,B1049&lt;=_TM2,OR(TH!L1049="1111",TH!M1049="1111")),TH!D1049,""),"")</f>
        <v/>
      </c>
      <c r="B1049" s="36">
        <f t="shared" si="174"/>
        <v>6</v>
      </c>
      <c r="C1049" s="190">
        <f t="shared" si="175"/>
        <v>42535</v>
      </c>
      <c r="D1049" s="37" t="s">
        <v>1627</v>
      </c>
      <c r="E1049" s="190">
        <v>42535</v>
      </c>
      <c r="F1049" s="191" t="s">
        <v>1289</v>
      </c>
      <c r="G1049" s="820" t="s">
        <v>840</v>
      </c>
      <c r="H1049" s="192" t="s">
        <v>432</v>
      </c>
      <c r="I1049" s="248">
        <v>75</v>
      </c>
      <c r="J1049" s="248">
        <v>20592</v>
      </c>
      <c r="K1049" s="578">
        <f t="shared" si="178"/>
        <v>1544400</v>
      </c>
      <c r="L1049" s="579" t="s">
        <v>844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7">
        <v>2</v>
      </c>
      <c r="AB1049" s="570" t="str">
        <f>IF(VLOOKUP(F1049,NXT!$C$12:$C$795,1,0)=F1049,"","x")</f>
        <v/>
      </c>
    </row>
    <row r="1050" spans="1:28" ht="15.75" hidden="1" customHeight="1">
      <c r="A1050" s="818" t="str">
        <f>IF(B1050&lt;&gt;"",IF(AND(B1050&gt;=_TM1,B1050&lt;=_TM2,OR(TH!L1050="1111",TH!M1050="1111")),TH!D1050,""),"")</f>
        <v/>
      </c>
      <c r="B1050" s="36">
        <f t="shared" si="174"/>
        <v>6</v>
      </c>
      <c r="C1050" s="190">
        <f t="shared" si="175"/>
        <v>42535</v>
      </c>
      <c r="D1050" s="37" t="s">
        <v>1627</v>
      </c>
      <c r="E1050" s="190">
        <v>42535</v>
      </c>
      <c r="F1050" s="191" t="s">
        <v>774</v>
      </c>
      <c r="G1050" s="820" t="s">
        <v>840</v>
      </c>
      <c r="H1050" s="192" t="s">
        <v>432</v>
      </c>
      <c r="I1050" s="248">
        <v>300</v>
      </c>
      <c r="J1050" s="248">
        <v>5213</v>
      </c>
      <c r="K1050" s="578">
        <f t="shared" si="178"/>
        <v>1563900</v>
      </c>
      <c r="L1050" s="579" t="s">
        <v>844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7">
        <v>2</v>
      </c>
      <c r="AB1050" s="570" t="str">
        <f>IF(VLOOKUP(F1050,NXT!$C$12:$C$795,1,0)=F1050,"","x")</f>
        <v/>
      </c>
    </row>
    <row r="1051" spans="1:28" ht="15.75" hidden="1" customHeight="1">
      <c r="A1051" s="818" t="str">
        <f>IF(B1051&lt;&gt;"",IF(AND(B1051&gt;=_TM1,B1051&lt;=_TM2,OR(TH!L1051="1111",TH!M1051="1111")),TH!D1051,""),"")</f>
        <v/>
      </c>
      <c r="B1051" s="36">
        <f t="shared" si="174"/>
        <v>6</v>
      </c>
      <c r="C1051" s="190">
        <f t="shared" si="175"/>
        <v>42535</v>
      </c>
      <c r="D1051" s="37" t="s">
        <v>1627</v>
      </c>
      <c r="E1051" s="190">
        <v>42535</v>
      </c>
      <c r="F1051" s="40" t="s">
        <v>438</v>
      </c>
      <c r="G1051" s="820" t="s">
        <v>840</v>
      </c>
      <c r="H1051" s="192" t="s">
        <v>432</v>
      </c>
      <c r="I1051" s="248">
        <v>1000</v>
      </c>
      <c r="J1051" s="248">
        <v>10080</v>
      </c>
      <c r="K1051" s="578">
        <f t="shared" si="178"/>
        <v>10080000</v>
      </c>
      <c r="L1051" s="579" t="s">
        <v>844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7">
        <v>2</v>
      </c>
      <c r="AB1051" s="570" t="str">
        <f>IF(VLOOKUP(F1051,NXT!$C$12:$C$795,1,0)=F1051,"","x")</f>
        <v/>
      </c>
    </row>
    <row r="1052" spans="1:28" ht="15.75" hidden="1" customHeight="1">
      <c r="A1052" s="818" t="str">
        <f>IF(B1052&lt;&gt;"",IF(AND(B1052&gt;=_TM1,B1052&lt;=_TM2,OR(TH!L1052="1111",TH!M1052="1111")),TH!D1052,""),"")</f>
        <v/>
      </c>
      <c r="B1052" s="36">
        <f t="shared" si="174"/>
        <v>6</v>
      </c>
      <c r="C1052" s="190">
        <f t="shared" si="175"/>
        <v>42535</v>
      </c>
      <c r="D1052" s="37" t="s">
        <v>1627</v>
      </c>
      <c r="E1052" s="190">
        <v>42535</v>
      </c>
      <c r="F1052" s="191" t="s">
        <v>774</v>
      </c>
      <c r="G1052" s="820" t="s">
        <v>840</v>
      </c>
      <c r="H1052" s="192" t="s">
        <v>432</v>
      </c>
      <c r="I1052" s="248">
        <v>1000</v>
      </c>
      <c r="J1052" s="248">
        <v>1344</v>
      </c>
      <c r="K1052" s="578">
        <f t="shared" si="178"/>
        <v>1344000</v>
      </c>
      <c r="L1052" s="579" t="s">
        <v>844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7">
        <v>2</v>
      </c>
      <c r="AB1052" s="570" t="str">
        <f>IF(VLOOKUP(F1052,NXT!$C$12:$C$795,1,0)=F1052,"","x")</f>
        <v/>
      </c>
    </row>
    <row r="1053" spans="1:28" ht="15.75" hidden="1" customHeight="1">
      <c r="A1053" s="818" t="str">
        <f>IF(B1053&lt;&gt;"",IF(AND(B1053&gt;=_TM1,B1053&lt;=_TM2,OR(TH!L1053="1111",TH!M1053="1111")),TH!D1053,""),"")</f>
        <v/>
      </c>
      <c r="B1053" s="36">
        <f t="shared" si="174"/>
        <v>6</v>
      </c>
      <c r="C1053" s="190">
        <f t="shared" si="175"/>
        <v>42535</v>
      </c>
      <c r="D1053" s="37" t="s">
        <v>1627</v>
      </c>
      <c r="E1053" s="190">
        <v>42535</v>
      </c>
      <c r="F1053" s="191" t="s">
        <v>614</v>
      </c>
      <c r="G1053" s="820" t="s">
        <v>840</v>
      </c>
      <c r="H1053" s="192" t="s">
        <v>432</v>
      </c>
      <c r="I1053" s="248">
        <v>1090</v>
      </c>
      <c r="J1053" s="248">
        <v>6258</v>
      </c>
      <c r="K1053" s="578">
        <f t="shared" si="178"/>
        <v>6821220</v>
      </c>
      <c r="L1053" s="579" t="s">
        <v>844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7">
        <v>2</v>
      </c>
      <c r="AB1053" s="570" t="str">
        <f>IF(VLOOKUP(F1053,NXT!$C$12:$C$795,1,0)=F1053,"","x")</f>
        <v/>
      </c>
    </row>
    <row r="1054" spans="1:28" ht="15.75" hidden="1" customHeight="1">
      <c r="A1054" s="818" t="str">
        <f>IF(B1054&lt;&gt;"",IF(AND(B1054&gt;=_TM1,B1054&lt;=_TM2,OR(TH!L1054="1111",TH!M1054="1111")),TH!D1054,""),"")</f>
        <v/>
      </c>
      <c r="B1054" s="36">
        <f t="shared" si="174"/>
        <v>6</v>
      </c>
      <c r="C1054" s="190">
        <f t="shared" si="175"/>
        <v>42535</v>
      </c>
      <c r="D1054" s="37" t="s">
        <v>1627</v>
      </c>
      <c r="E1054" s="190">
        <v>42535</v>
      </c>
      <c r="F1054" s="191" t="s">
        <v>643</v>
      </c>
      <c r="G1054" s="820" t="s">
        <v>840</v>
      </c>
      <c r="H1054" s="192" t="s">
        <v>432</v>
      </c>
      <c r="I1054" s="248">
        <v>308</v>
      </c>
      <c r="J1054" s="248">
        <v>4285</v>
      </c>
      <c r="K1054" s="578">
        <f t="shared" si="178"/>
        <v>1319780</v>
      </c>
      <c r="L1054" s="579" t="s">
        <v>844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7">
        <v>2</v>
      </c>
      <c r="AB1054" s="570" t="str">
        <f>IF(VLOOKUP(F1054,NXT!$C$12:$C$795,1,0)=F1054,"","x")</f>
        <v/>
      </c>
    </row>
    <row r="1055" spans="1:28" ht="15.75" hidden="1" customHeight="1">
      <c r="A1055" s="818" t="str">
        <f>IF(B1055&lt;&gt;"",IF(AND(B1055&gt;=_TM1,B1055&lt;=_TM2,OR(TH!L1055="1111",TH!M1055="1111")),TH!D1055,""),"")</f>
        <v/>
      </c>
      <c r="B1055" s="36">
        <f t="shared" si="174"/>
        <v>6</v>
      </c>
      <c r="C1055" s="190">
        <f t="shared" si="175"/>
        <v>42535</v>
      </c>
      <c r="D1055" s="37" t="s">
        <v>1627</v>
      </c>
      <c r="E1055" s="190">
        <v>42535</v>
      </c>
      <c r="F1055" s="191" t="s">
        <v>908</v>
      </c>
      <c r="G1055" s="820" t="s">
        <v>840</v>
      </c>
      <c r="H1055" s="192" t="s">
        <v>432</v>
      </c>
      <c r="I1055" s="248">
        <v>2000</v>
      </c>
      <c r="J1055" s="248">
        <v>6479</v>
      </c>
      <c r="K1055" s="578">
        <f t="shared" si="178"/>
        <v>12958000</v>
      </c>
      <c r="L1055" s="579" t="s">
        <v>844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7">
        <v>2</v>
      </c>
      <c r="AB1055" s="570" t="str">
        <f>IF(VLOOKUP(F1055,NXT!$C$12:$C$795,1,0)=F1055,"","x")</f>
        <v/>
      </c>
    </row>
    <row r="1056" spans="1:28" ht="15.75" hidden="1" customHeight="1">
      <c r="A1056" s="818" t="str">
        <f>IF(B1056&lt;&gt;"",IF(AND(B1056&gt;=_TM1,B1056&lt;=_TM2,OR(TH!L1056="1111",TH!M1056="1111")),TH!D1056,""),"")</f>
        <v/>
      </c>
      <c r="B1056" s="36">
        <f t="shared" si="174"/>
        <v>6</v>
      </c>
      <c r="C1056" s="190">
        <f t="shared" si="175"/>
        <v>42535</v>
      </c>
      <c r="D1056" s="37" t="s">
        <v>1627</v>
      </c>
      <c r="E1056" s="190">
        <v>42535</v>
      </c>
      <c r="F1056" s="191" t="s">
        <v>624</v>
      </c>
      <c r="G1056" s="820" t="s">
        <v>840</v>
      </c>
      <c r="H1056" s="192" t="s">
        <v>432</v>
      </c>
      <c r="I1056" s="248">
        <v>2000</v>
      </c>
      <c r="J1056" s="248">
        <v>5676</v>
      </c>
      <c r="K1056" s="578">
        <f t="shared" si="178"/>
        <v>11352000</v>
      </c>
      <c r="L1056" s="579" t="s">
        <v>844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7">
        <v>2</v>
      </c>
      <c r="AB1056" s="570" t="str">
        <f>IF(VLOOKUP(F1056,NXT!$C$12:$C$795,1,0)=F1056,"","x")</f>
        <v/>
      </c>
    </row>
    <row r="1057" spans="1:30" ht="15.75" hidden="1" customHeight="1">
      <c r="A1057" s="818" t="str">
        <f>IF(B1057&lt;&gt;"",IF(AND(B1057&gt;=_TM1,B1057&lt;=_TM2,OR(TH!L1057="1111",TH!M1057="1111")),TH!D1057,""),"")</f>
        <v/>
      </c>
      <c r="B1057" s="36">
        <f t="shared" ref="B1057:B1120" si="179">IF(C1057&lt;&gt;"",MONTH(C1057),"")</f>
        <v>6</v>
      </c>
      <c r="C1057" s="190">
        <f t="shared" ref="C1057:C1120" si="180">E1057</f>
        <v>42535</v>
      </c>
      <c r="D1057" s="37" t="s">
        <v>1627</v>
      </c>
      <c r="E1057" s="190">
        <v>42535</v>
      </c>
      <c r="F1057" s="191" t="s">
        <v>1165</v>
      </c>
      <c r="G1057" s="820" t="s">
        <v>840</v>
      </c>
      <c r="H1057" s="192" t="s">
        <v>432</v>
      </c>
      <c r="I1057" s="248">
        <v>1275</v>
      </c>
      <c r="J1057" s="248">
        <v>29760</v>
      </c>
      <c r="K1057" s="578">
        <f t="shared" si="178"/>
        <v>37944000</v>
      </c>
      <c r="L1057" s="579" t="s">
        <v>844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7">
        <v>2</v>
      </c>
      <c r="AB1057" s="570" t="str">
        <f>IF(VLOOKUP(F1057,NXT!$C$12:$C$795,1,0)=F1057,"","x")</f>
        <v/>
      </c>
    </row>
    <row r="1058" spans="1:30" ht="15.75" hidden="1" customHeight="1">
      <c r="A1058" s="818" t="str">
        <f>IF(B1058&lt;&gt;"",IF(AND(B1058&gt;=_TM1,B1058&lt;=_TM2,OR(TH!L1058="1111",TH!M1058="1111")),TH!D1058,""),"")</f>
        <v/>
      </c>
      <c r="B1058" s="36">
        <f t="shared" si="179"/>
        <v>6</v>
      </c>
      <c r="C1058" s="190">
        <f t="shared" si="180"/>
        <v>42535</v>
      </c>
      <c r="D1058" s="37" t="s">
        <v>1627</v>
      </c>
      <c r="E1058" s="190">
        <v>42535</v>
      </c>
      <c r="F1058" s="191" t="s">
        <v>1289</v>
      </c>
      <c r="G1058" s="820" t="s">
        <v>840</v>
      </c>
      <c r="H1058" s="192" t="s">
        <v>432</v>
      </c>
      <c r="I1058" s="249">
        <v>997</v>
      </c>
      <c r="J1058" s="249">
        <v>31488</v>
      </c>
      <c r="K1058" s="578">
        <f t="shared" si="178"/>
        <v>31393536</v>
      </c>
      <c r="L1058" s="579" t="s">
        <v>844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7">
        <v>2</v>
      </c>
      <c r="AB1058" s="570" t="str">
        <f>IF(VLOOKUP(F1058,NXT!$C$12:$C$795,1,0)=F1058,"","x")</f>
        <v/>
      </c>
    </row>
    <row r="1059" spans="1:30" ht="15.75" hidden="1" customHeight="1">
      <c r="A1059" s="818" t="str">
        <f>IF(B1059&lt;&gt;"",IF(AND(B1059&gt;=_TM1,B1059&lt;=_TM2,OR(TH!L1059="1111",TH!M1059="1111")),TH!D1059,""),"")</f>
        <v/>
      </c>
      <c r="B1059" s="36">
        <f t="shared" si="179"/>
        <v>6</v>
      </c>
      <c r="C1059" s="190">
        <f t="shared" si="180"/>
        <v>42535</v>
      </c>
      <c r="D1059" s="37" t="s">
        <v>1627</v>
      </c>
      <c r="E1059" s="190">
        <v>42535</v>
      </c>
      <c r="F1059" s="191" t="s">
        <v>448</v>
      </c>
      <c r="G1059" s="820" t="s">
        <v>840</v>
      </c>
      <c r="H1059" s="192" t="s">
        <v>432</v>
      </c>
      <c r="I1059" s="248"/>
      <c r="J1059" s="248"/>
      <c r="K1059" s="578">
        <v>33030484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7">
        <v>2</v>
      </c>
      <c r="AB1059" s="570"/>
      <c r="AD1059" s="570"/>
    </row>
    <row r="1060" spans="1:30" ht="15.75" hidden="1" customHeight="1">
      <c r="A1060" s="818" t="str">
        <f>IF(B1060&lt;&gt;"",IF(AND(B1060&gt;=_TM1,B1060&lt;=_TM2,OR(TH!L1060="1111",TH!M1060="1111")),TH!D1060,""),"")</f>
        <v/>
      </c>
      <c r="B1060" s="36">
        <f t="shared" si="179"/>
        <v>6</v>
      </c>
      <c r="C1060" s="183">
        <f t="shared" si="180"/>
        <v>42538</v>
      </c>
      <c r="D1060" s="37" t="s">
        <v>1628</v>
      </c>
      <c r="E1060" s="183">
        <v>42538</v>
      </c>
      <c r="F1060" s="188" t="s">
        <v>1284</v>
      </c>
      <c r="G1060" s="820" t="s">
        <v>427</v>
      </c>
      <c r="H1060" s="192" t="s">
        <v>422</v>
      </c>
      <c r="I1060" s="248">
        <v>34</v>
      </c>
      <c r="J1060" s="248">
        <v>30780</v>
      </c>
      <c r="K1060" s="578">
        <f>ROUND(I1060*J1060,0)</f>
        <v>1046520</v>
      </c>
      <c r="L1060" s="579" t="s">
        <v>844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7">
        <v>2</v>
      </c>
      <c r="AB1060" s="570" t="str">
        <f>IF(VLOOKUP(F1060,NXT!$C$12:$C$795,1,0)=F1060,"","x")</f>
        <v/>
      </c>
      <c r="AC1060" s="570"/>
      <c r="AD1060" s="570"/>
    </row>
    <row r="1061" spans="1:30" ht="15.75" hidden="1" customHeight="1">
      <c r="A1061" s="818" t="str">
        <f>IF(B1061&lt;&gt;"",IF(AND(B1061&gt;=_TM1,B1061&lt;=_TM2,OR(TH!L1061="1111",TH!M1061="1111")),TH!D1061,""),"")</f>
        <v/>
      </c>
      <c r="B1061" s="36">
        <f t="shared" si="179"/>
        <v>6</v>
      </c>
      <c r="C1061" s="183">
        <f t="shared" si="180"/>
        <v>42538</v>
      </c>
      <c r="D1061" s="37" t="s">
        <v>1628</v>
      </c>
      <c r="E1061" s="183">
        <v>42538</v>
      </c>
      <c r="F1061" s="188" t="s">
        <v>428</v>
      </c>
      <c r="G1061" s="820" t="s">
        <v>427</v>
      </c>
      <c r="H1061" s="192" t="s">
        <v>422</v>
      </c>
      <c r="I1061" s="248"/>
      <c r="J1061" s="248"/>
      <c r="K1061" s="578">
        <v>104652</v>
      </c>
      <c r="L1061" s="39" t="s">
        <v>9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7">
        <v>2</v>
      </c>
      <c r="AD1061" s="570"/>
    </row>
    <row r="1062" spans="1:30" ht="15.75" hidden="1" customHeight="1">
      <c r="A1062" s="818" t="str">
        <f>IF(B1062&lt;&gt;"",IF(AND(B1062&gt;=_TM1,B1062&lt;=_TM2,OR(TH!L1062="1111",TH!M1062="1111")),TH!D1062,""),"")</f>
        <v/>
      </c>
      <c r="B1062" s="36">
        <f t="shared" si="179"/>
        <v>6</v>
      </c>
      <c r="C1062" s="183">
        <f t="shared" si="180"/>
        <v>42546</v>
      </c>
      <c r="D1062" s="37" t="s">
        <v>1629</v>
      </c>
      <c r="E1062" s="183">
        <v>42546</v>
      </c>
      <c r="F1062" s="188" t="s">
        <v>1285</v>
      </c>
      <c r="G1062" s="820" t="s">
        <v>429</v>
      </c>
      <c r="H1062" s="192" t="s">
        <v>422</v>
      </c>
      <c r="I1062" s="248">
        <v>26</v>
      </c>
      <c r="J1062" s="248">
        <v>25137</v>
      </c>
      <c r="K1062" s="578">
        <f>ROUND(I1062*J1062,0)</f>
        <v>653562</v>
      </c>
      <c r="L1062" s="579" t="s">
        <v>844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7">
        <v>2</v>
      </c>
      <c r="AB1062" s="570" t="str">
        <f>IF(VLOOKUP(F1062,NXT!$C$12:$C$795,1,0)=F1062,"","x")</f>
        <v/>
      </c>
      <c r="AD1062" s="570"/>
    </row>
    <row r="1063" spans="1:30" ht="15.75" hidden="1" customHeight="1">
      <c r="A1063" s="818" t="str">
        <f>IF(B1063&lt;&gt;"",IF(AND(B1063&gt;=_TM1,B1063&lt;=_TM2,OR(TH!L1063="1111",TH!M1063="1111")),TH!D1063,""),"")</f>
        <v/>
      </c>
      <c r="B1063" s="36">
        <f t="shared" si="179"/>
        <v>6</v>
      </c>
      <c r="C1063" s="183">
        <f t="shared" si="180"/>
        <v>42546</v>
      </c>
      <c r="D1063" s="37" t="s">
        <v>1629</v>
      </c>
      <c r="E1063" s="183">
        <v>42546</v>
      </c>
      <c r="F1063" s="188" t="s">
        <v>1286</v>
      </c>
      <c r="G1063" s="820" t="s">
        <v>429</v>
      </c>
      <c r="H1063" s="192" t="s">
        <v>422</v>
      </c>
      <c r="I1063" s="248">
        <v>60</v>
      </c>
      <c r="J1063" s="248">
        <v>30267</v>
      </c>
      <c r="K1063" s="578">
        <f>ROUND(I1063*J1063,0)</f>
        <v>1816020</v>
      </c>
      <c r="L1063" s="579" t="s">
        <v>844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7">
        <v>2</v>
      </c>
      <c r="AB1063" s="570" t="str">
        <f>IF(VLOOKUP(F1063,NXT!$C$12:$C$795,1,0)=F1063,"","x")</f>
        <v/>
      </c>
      <c r="AC1063" s="570"/>
      <c r="AD1063" s="570"/>
    </row>
    <row r="1064" spans="1:30" ht="15.75" hidden="1" customHeight="1">
      <c r="A1064" s="818" t="str">
        <f>IF(B1064&lt;&gt;"",IF(AND(B1064&gt;=_TM1,B1064&lt;=_TM2,OR(TH!L1064="1111",TH!M1064="1111")),TH!D1064,""),"")</f>
        <v/>
      </c>
      <c r="B1064" s="36">
        <f t="shared" si="179"/>
        <v>6</v>
      </c>
      <c r="C1064" s="183">
        <f t="shared" si="180"/>
        <v>42546</v>
      </c>
      <c r="D1064" s="37" t="s">
        <v>1629</v>
      </c>
      <c r="E1064" s="183">
        <v>42546</v>
      </c>
      <c r="F1064" s="188" t="s">
        <v>1285</v>
      </c>
      <c r="G1064" s="820" t="s">
        <v>429</v>
      </c>
      <c r="H1064" s="192" t="s">
        <v>422</v>
      </c>
      <c r="I1064" s="248">
        <v>26</v>
      </c>
      <c r="J1064" s="248">
        <v>17199</v>
      </c>
      <c r="K1064" s="578">
        <f>ROUND(I1064*J1064,0)</f>
        <v>447174</v>
      </c>
      <c r="L1064" s="579" t="s">
        <v>844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7">
        <v>2</v>
      </c>
      <c r="AB1064" s="570" t="str">
        <f>IF(VLOOKUP(F1064,NXT!$C$12:$C$795,1,0)=F1064,"","x")</f>
        <v/>
      </c>
      <c r="AC1064" s="570"/>
      <c r="AD1064" s="570"/>
    </row>
    <row r="1065" spans="1:30" ht="15.75" hidden="1" customHeight="1">
      <c r="A1065" s="818" t="str">
        <f>IF(B1065&lt;&gt;"",IF(AND(B1065&gt;=_TM1,B1065&lt;=_TM2,OR(TH!L1065="1111",TH!M1065="1111")),TH!D1065,""),"")</f>
        <v/>
      </c>
      <c r="B1065" s="36">
        <f t="shared" si="179"/>
        <v>6</v>
      </c>
      <c r="C1065" s="183">
        <f t="shared" si="180"/>
        <v>42546</v>
      </c>
      <c r="D1065" s="37" t="s">
        <v>1629</v>
      </c>
      <c r="E1065" s="183">
        <v>42546</v>
      </c>
      <c r="F1065" s="188" t="s">
        <v>1286</v>
      </c>
      <c r="G1065" s="820" t="s">
        <v>429</v>
      </c>
      <c r="H1065" s="192" t="s">
        <v>422</v>
      </c>
      <c r="I1065" s="248">
        <v>60</v>
      </c>
      <c r="J1065" s="248">
        <v>20709</v>
      </c>
      <c r="K1065" s="578">
        <f>ROUND(I1065*J1065,0)</f>
        <v>1242540</v>
      </c>
      <c r="L1065" s="579" t="s">
        <v>844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7">
        <v>2</v>
      </c>
      <c r="AB1065" s="570" t="str">
        <f>IF(VLOOKUP(F1065,NXT!$C$12:$C$795,1,0)=F1065,"","x")</f>
        <v/>
      </c>
      <c r="AC1065" s="570"/>
      <c r="AD1065" s="570"/>
    </row>
    <row r="1066" spans="1:30" ht="15.75" hidden="1" customHeight="1">
      <c r="A1066" s="818" t="str">
        <f>IF(B1066&lt;&gt;"",IF(AND(B1066&gt;=_TM1,B1066&lt;=_TM2,OR(TH!L1066="1111",TH!M1066="1111")),TH!D1066,""),"")</f>
        <v/>
      </c>
      <c r="B1066" s="36">
        <f t="shared" si="179"/>
        <v>6</v>
      </c>
      <c r="C1066" s="183">
        <f t="shared" si="180"/>
        <v>42546</v>
      </c>
      <c r="D1066" s="37" t="s">
        <v>1629</v>
      </c>
      <c r="E1066" s="183">
        <v>42546</v>
      </c>
      <c r="F1066" s="188" t="s">
        <v>430</v>
      </c>
      <c r="G1066" s="820" t="s">
        <v>429</v>
      </c>
      <c r="H1066" s="192" t="s">
        <v>422</v>
      </c>
      <c r="I1066" s="248"/>
      <c r="J1066" s="248"/>
      <c r="K1066" s="578">
        <v>415930</v>
      </c>
      <c r="L1066" s="39" t="s">
        <v>9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7">
        <v>2</v>
      </c>
      <c r="AB1066" s="570"/>
      <c r="AC1066" s="570"/>
      <c r="AD1066" s="570"/>
    </row>
    <row r="1067" spans="1:30" ht="15.75" hidden="1" customHeight="1">
      <c r="A1067" s="818" t="str">
        <f>IF(B1067&lt;&gt;"",IF(AND(B1067&gt;=_TM1,B1067&lt;=_TM2,OR(TH!L1067="1111",TH!M1067="1111")),TH!D1067,""),"")</f>
        <v/>
      </c>
      <c r="B1067" s="36">
        <f t="shared" si="179"/>
        <v>6</v>
      </c>
      <c r="C1067" s="190">
        <f t="shared" si="180"/>
        <v>42546</v>
      </c>
      <c r="D1067" s="37" t="s">
        <v>1630</v>
      </c>
      <c r="E1067" s="190">
        <v>42546</v>
      </c>
      <c r="F1067" s="191" t="s">
        <v>1165</v>
      </c>
      <c r="G1067" s="824" t="s">
        <v>1344</v>
      </c>
      <c r="H1067" s="192" t="s">
        <v>432</v>
      </c>
      <c r="I1067" s="248">
        <v>1000</v>
      </c>
      <c r="J1067" s="248">
        <v>33600</v>
      </c>
      <c r="K1067" s="578">
        <f>ROUND(I1067*J1067,0)</f>
        <v>33600000</v>
      </c>
      <c r="L1067" s="579" t="s">
        <v>844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7">
        <v>2</v>
      </c>
      <c r="AB1067" s="570" t="str">
        <f>IF(VLOOKUP(F1067,NXT!$C$12:$C$795,1,0)=F1067,"","x")</f>
        <v/>
      </c>
    </row>
    <row r="1068" spans="1:30" ht="15.75" hidden="1" customHeight="1">
      <c r="A1068" s="818" t="str">
        <f>IF(B1068&lt;&gt;"",IF(AND(B1068&gt;=_TM1,B1068&lt;=_TM2,OR(TH!L1068="1111",TH!M1068="1111")),TH!D1068,""),"")</f>
        <v/>
      </c>
      <c r="B1068" s="36">
        <f t="shared" si="179"/>
        <v>6</v>
      </c>
      <c r="C1068" s="190">
        <f t="shared" si="180"/>
        <v>42546</v>
      </c>
      <c r="D1068" s="37" t="s">
        <v>1630</v>
      </c>
      <c r="E1068" s="190">
        <v>42546</v>
      </c>
      <c r="F1068" s="191" t="s">
        <v>1166</v>
      </c>
      <c r="G1068" s="824" t="s">
        <v>1344</v>
      </c>
      <c r="H1068" s="192" t="s">
        <v>432</v>
      </c>
      <c r="I1068" s="248">
        <v>900</v>
      </c>
      <c r="J1068" s="248">
        <v>31200</v>
      </c>
      <c r="K1068" s="578">
        <f>ROUND(I1068*J1068,0)</f>
        <v>28080000</v>
      </c>
      <c r="L1068" s="579" t="s">
        <v>844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7">
        <v>2</v>
      </c>
      <c r="AB1068" s="570" t="str">
        <f>IF(VLOOKUP(F1068,NXT!$C$12:$C$795,1,0)=F1068,"","x")</f>
        <v/>
      </c>
    </row>
    <row r="1069" spans="1:30" ht="15.75" hidden="1" customHeight="1">
      <c r="A1069" s="818" t="str">
        <f>IF(B1069&lt;&gt;"",IF(AND(B1069&gt;=_TM1,B1069&lt;=_TM2,OR(TH!L1069="1111",TH!M1069="1111")),TH!D1069,""),"")</f>
        <v/>
      </c>
      <c r="B1069" s="36">
        <f t="shared" si="179"/>
        <v>6</v>
      </c>
      <c r="C1069" s="190">
        <f t="shared" si="180"/>
        <v>42546</v>
      </c>
      <c r="D1069" s="37" t="s">
        <v>1630</v>
      </c>
      <c r="E1069" s="190">
        <v>42546</v>
      </c>
      <c r="F1069" s="287" t="s">
        <v>438</v>
      </c>
      <c r="G1069" s="824" t="s">
        <v>1344</v>
      </c>
      <c r="H1069" s="192" t="s">
        <v>432</v>
      </c>
      <c r="I1069" s="248">
        <v>1400</v>
      </c>
      <c r="J1069" s="248">
        <v>17760</v>
      </c>
      <c r="K1069" s="578">
        <f>ROUND(I1069*J1069,0)</f>
        <v>24864000</v>
      </c>
      <c r="L1069" s="579" t="s">
        <v>844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>x</v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7">
        <v>2</v>
      </c>
      <c r="AB1069" s="570" t="str">
        <f>IF(VLOOKUP(F1069,NXT!$C$12:$C$795,1,0)=F1069,"","x")</f>
        <v/>
      </c>
    </row>
    <row r="1070" spans="1:30" ht="15.75" hidden="1" customHeight="1">
      <c r="A1070" s="818" t="str">
        <f>IF(B1070&lt;&gt;"",IF(AND(B1070&gt;=_TM1,B1070&lt;=_TM2,OR(TH!L1070="1111",TH!M1070="1111")),TH!D1070,""),"")</f>
        <v/>
      </c>
      <c r="B1070" s="36">
        <f t="shared" si="179"/>
        <v>6</v>
      </c>
      <c r="C1070" s="190">
        <f t="shared" si="180"/>
        <v>42546</v>
      </c>
      <c r="D1070" s="37" t="s">
        <v>1630</v>
      </c>
      <c r="E1070" s="190">
        <v>42546</v>
      </c>
      <c r="F1070" s="287" t="s">
        <v>437</v>
      </c>
      <c r="G1070" s="824" t="s">
        <v>1344</v>
      </c>
      <c r="H1070" s="192" t="s">
        <v>432</v>
      </c>
      <c r="I1070" s="248">
        <v>1150</v>
      </c>
      <c r="J1070" s="248">
        <v>17760</v>
      </c>
      <c r="K1070" s="578">
        <f>ROUND(I1070*J1070,0)</f>
        <v>20424000</v>
      </c>
      <c r="L1070" s="579" t="s">
        <v>844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7">
        <v>2</v>
      </c>
      <c r="AB1070" s="570" t="str">
        <f>IF(VLOOKUP(F1070,NXT!$C$12:$C$795,1,0)=F1070,"","x")</f>
        <v/>
      </c>
    </row>
    <row r="1071" spans="1:30" ht="15.75" hidden="1" customHeight="1">
      <c r="A1071" s="818" t="str">
        <f>IF(B1071&lt;&gt;"",IF(AND(B1071&gt;=_TM1,B1071&lt;=_TM2,OR(TH!L1071="1111",TH!M1071="1111")),TH!D1071,""),"")</f>
        <v/>
      </c>
      <c r="B1071" s="36">
        <f t="shared" si="179"/>
        <v>6</v>
      </c>
      <c r="C1071" s="190">
        <f t="shared" si="180"/>
        <v>42546</v>
      </c>
      <c r="D1071" s="37" t="s">
        <v>1630</v>
      </c>
      <c r="E1071" s="190">
        <v>42546</v>
      </c>
      <c r="F1071" s="191" t="s">
        <v>448</v>
      </c>
      <c r="G1071" s="824" t="s">
        <v>1344</v>
      </c>
      <c r="H1071" s="192" t="s">
        <v>432</v>
      </c>
      <c r="I1071" s="248"/>
      <c r="J1071" s="248"/>
      <c r="K1071" s="578">
        <v>10696800</v>
      </c>
      <c r="L1071" s="39" t="s">
        <v>9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7">
        <v>2</v>
      </c>
      <c r="AB1071" s="570"/>
    </row>
    <row r="1072" spans="1:30" ht="15.75" hidden="1" customHeight="1">
      <c r="A1072" s="818" t="str">
        <f>IF(B1072&lt;&gt;"",IF(AND(B1072&gt;=_TM1,B1072&lt;=_TM2,OR(TH!L1072="1111",TH!M1072="1111")),TH!D1072,""),"")</f>
        <v/>
      </c>
      <c r="B1072" s="36">
        <f t="shared" si="179"/>
        <v>6</v>
      </c>
      <c r="C1072" s="190">
        <f t="shared" si="180"/>
        <v>42549</v>
      </c>
      <c r="D1072" s="37" t="s">
        <v>1631</v>
      </c>
      <c r="E1072" s="190">
        <v>42549</v>
      </c>
      <c r="F1072" s="191" t="s">
        <v>438</v>
      </c>
      <c r="G1072" s="820" t="s">
        <v>841</v>
      </c>
      <c r="H1072" s="192" t="s">
        <v>432</v>
      </c>
      <c r="I1072" s="248">
        <v>1500</v>
      </c>
      <c r="J1072" s="248">
        <v>10560</v>
      </c>
      <c r="K1072" s="578">
        <f t="shared" ref="K1072:K1103" si="181">ROUND(I1072*J1072,0)</f>
        <v>15840000</v>
      </c>
      <c r="L1072" s="579" t="s">
        <v>844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>x</v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7">
        <v>2</v>
      </c>
      <c r="AB1072" s="570" t="str">
        <f>IF(VLOOKUP(F1072,NXT!$C$12:$C$795,1,0)=F1072,"","x")</f>
        <v/>
      </c>
    </row>
    <row r="1073" spans="1:28" ht="15.75" hidden="1" customHeight="1">
      <c r="A1073" s="818" t="str">
        <f>IF(B1073&lt;&gt;"",IF(AND(B1073&gt;=_TM1,B1073&lt;=_TM2,OR(TH!L1073="1111",TH!M1073="1111")),TH!D1073,""),"")</f>
        <v/>
      </c>
      <c r="B1073" s="36">
        <f t="shared" si="179"/>
        <v>6</v>
      </c>
      <c r="C1073" s="190">
        <f t="shared" si="180"/>
        <v>42549</v>
      </c>
      <c r="D1073" s="37" t="s">
        <v>1631</v>
      </c>
      <c r="E1073" s="190">
        <v>42549</v>
      </c>
      <c r="F1073" s="191" t="s">
        <v>796</v>
      </c>
      <c r="G1073" s="820" t="s">
        <v>841</v>
      </c>
      <c r="H1073" s="192" t="s">
        <v>432</v>
      </c>
      <c r="I1073" s="248">
        <v>280</v>
      </c>
      <c r="J1073" s="248">
        <v>38924</v>
      </c>
      <c r="K1073" s="578">
        <f t="shared" si="181"/>
        <v>10898720</v>
      </c>
      <c r="L1073" s="579" t="s">
        <v>844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7">
        <v>2</v>
      </c>
      <c r="AB1073" s="570" t="str">
        <f>IF(VLOOKUP(F1073,NXT!$C$12:$C$795,1,0)=F1073,"","x")</f>
        <v/>
      </c>
    </row>
    <row r="1074" spans="1:28" ht="15.75" hidden="1" customHeight="1">
      <c r="A1074" s="818" t="str">
        <f>IF(B1074&lt;&gt;"",IF(AND(B1074&gt;=_TM1,B1074&lt;=_TM2,OR(TH!L1074="1111",TH!M1074="1111")),TH!D1074,""),"")</f>
        <v/>
      </c>
      <c r="B1074" s="36">
        <f t="shared" si="179"/>
        <v>6</v>
      </c>
      <c r="C1074" s="190">
        <f t="shared" si="180"/>
        <v>42549</v>
      </c>
      <c r="D1074" s="37" t="s">
        <v>1631</v>
      </c>
      <c r="E1074" s="190">
        <v>42549</v>
      </c>
      <c r="F1074" s="191" t="s">
        <v>521</v>
      </c>
      <c r="G1074" s="820" t="s">
        <v>841</v>
      </c>
      <c r="H1074" s="192" t="s">
        <v>432</v>
      </c>
      <c r="I1074" s="248">
        <v>20</v>
      </c>
      <c r="J1074" s="248">
        <v>86666</v>
      </c>
      <c r="K1074" s="578">
        <f t="shared" si="181"/>
        <v>1733320</v>
      </c>
      <c r="L1074" s="579" t="s">
        <v>844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7">
        <v>2</v>
      </c>
      <c r="AB1074" s="570" t="str">
        <f>IF(VLOOKUP(F1074,NXT!$C$12:$C$795,1,0)=F1074,"","x")</f>
        <v/>
      </c>
    </row>
    <row r="1075" spans="1:28" ht="15.75" hidden="1" customHeight="1">
      <c r="A1075" s="818" t="str">
        <f>IF(B1075&lt;&gt;"",IF(AND(B1075&gt;=_TM1,B1075&lt;=_TM2,OR(TH!L1075="1111",TH!M1075="1111")),TH!D1075,""),"")</f>
        <v/>
      </c>
      <c r="B1075" s="36">
        <f t="shared" si="179"/>
        <v>6</v>
      </c>
      <c r="C1075" s="190">
        <f t="shared" si="180"/>
        <v>42549</v>
      </c>
      <c r="D1075" s="37" t="s">
        <v>1631</v>
      </c>
      <c r="E1075" s="190">
        <v>42549</v>
      </c>
      <c r="F1075" s="191" t="s">
        <v>689</v>
      </c>
      <c r="G1075" s="820" t="s">
        <v>841</v>
      </c>
      <c r="H1075" s="192" t="s">
        <v>432</v>
      </c>
      <c r="I1075" s="248">
        <v>6</v>
      </c>
      <c r="J1075" s="248">
        <v>64744</v>
      </c>
      <c r="K1075" s="578">
        <f t="shared" si="181"/>
        <v>388464</v>
      </c>
      <c r="L1075" s="579" t="s">
        <v>844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7">
        <v>2</v>
      </c>
      <c r="AB1075" s="570" t="str">
        <f>IF(VLOOKUP(F1075,NXT!$C$12:$C$795,1,0)=F1075,"","x")</f>
        <v/>
      </c>
    </row>
    <row r="1076" spans="1:28" ht="15.75" hidden="1" customHeight="1">
      <c r="A1076" s="818" t="str">
        <f>IF(B1076&lt;&gt;"",IF(AND(B1076&gt;=_TM1,B1076&lt;=_TM2,OR(TH!L1076="1111",TH!M1076="1111")),TH!D1076,""),"")</f>
        <v/>
      </c>
      <c r="B1076" s="36">
        <f t="shared" si="179"/>
        <v>6</v>
      </c>
      <c r="C1076" s="190">
        <f t="shared" si="180"/>
        <v>42549</v>
      </c>
      <c r="D1076" s="37" t="s">
        <v>1631</v>
      </c>
      <c r="E1076" s="190">
        <v>42549</v>
      </c>
      <c r="F1076" s="191" t="s">
        <v>694</v>
      </c>
      <c r="G1076" s="820" t="s">
        <v>841</v>
      </c>
      <c r="H1076" s="192" t="s">
        <v>432</v>
      </c>
      <c r="I1076" s="248">
        <v>4</v>
      </c>
      <c r="J1076" s="248">
        <v>118863</v>
      </c>
      <c r="K1076" s="578">
        <f t="shared" si="181"/>
        <v>475452</v>
      </c>
      <c r="L1076" s="579" t="s">
        <v>844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7">
        <v>2</v>
      </c>
      <c r="AB1076" s="570" t="str">
        <f>IF(VLOOKUP(F1076,NXT!$C$12:$C$795,1,0)=F1076,"","x")</f>
        <v/>
      </c>
    </row>
    <row r="1077" spans="1:28" ht="15.75" hidden="1" customHeight="1">
      <c r="A1077" s="818" t="str">
        <f>IF(B1077&lt;&gt;"",IF(AND(B1077&gt;=_TM1,B1077&lt;=_TM2,OR(TH!L1077="1111",TH!M1077="1111")),TH!D1077,""),"")</f>
        <v/>
      </c>
      <c r="B1077" s="36">
        <f t="shared" si="179"/>
        <v>6</v>
      </c>
      <c r="C1077" s="190">
        <f t="shared" si="180"/>
        <v>42549</v>
      </c>
      <c r="D1077" s="37" t="s">
        <v>1631</v>
      </c>
      <c r="E1077" s="190">
        <v>42549</v>
      </c>
      <c r="F1077" s="191" t="s">
        <v>526</v>
      </c>
      <c r="G1077" s="820" t="s">
        <v>841</v>
      </c>
      <c r="H1077" s="192" t="s">
        <v>432</v>
      </c>
      <c r="I1077" s="248">
        <v>6</v>
      </c>
      <c r="J1077" s="248">
        <v>137834</v>
      </c>
      <c r="K1077" s="578">
        <f t="shared" si="181"/>
        <v>827004</v>
      </c>
      <c r="L1077" s="579" t="s">
        <v>844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7">
        <v>2</v>
      </c>
      <c r="AB1077" s="570" t="str">
        <f>IF(VLOOKUP(F1077,NXT!$C$12:$C$795,1,0)=F1077,"","x")</f>
        <v/>
      </c>
    </row>
    <row r="1078" spans="1:28" ht="15.75" hidden="1" customHeight="1">
      <c r="A1078" s="818" t="str">
        <f>IF(B1078&lt;&gt;"",IF(AND(B1078&gt;=_TM1,B1078&lt;=_TM2,OR(TH!L1078="1111",TH!M1078="1111")),TH!D1078,""),"")</f>
        <v/>
      </c>
      <c r="B1078" s="36">
        <f t="shared" si="179"/>
        <v>6</v>
      </c>
      <c r="C1078" s="190">
        <f t="shared" si="180"/>
        <v>42549</v>
      </c>
      <c r="D1078" s="37" t="s">
        <v>1631</v>
      </c>
      <c r="E1078" s="190">
        <v>42549</v>
      </c>
      <c r="F1078" s="188" t="s">
        <v>471</v>
      </c>
      <c r="G1078" s="820" t="s">
        <v>841</v>
      </c>
      <c r="H1078" s="192" t="s">
        <v>432</v>
      </c>
      <c r="I1078" s="761">
        <v>10</v>
      </c>
      <c r="J1078" s="248">
        <v>37679</v>
      </c>
      <c r="K1078" s="578">
        <f t="shared" si="181"/>
        <v>376790</v>
      </c>
      <c r="L1078" s="579" t="s">
        <v>844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7">
        <v>2</v>
      </c>
      <c r="AB1078" s="570" t="str">
        <f>IF(VLOOKUP(F1078,NXT!$C$12:$C$795,1,0)=F1078,"","x")</f>
        <v/>
      </c>
    </row>
    <row r="1079" spans="1:28" ht="15.75" hidden="1" customHeight="1">
      <c r="A1079" s="818" t="str">
        <f>IF(B1079&lt;&gt;"",IF(AND(B1079&gt;=_TM1,B1079&lt;=_TM2,OR(TH!L1079="1111",TH!M1079="1111")),TH!D1079,""),"")</f>
        <v/>
      </c>
      <c r="B1079" s="36">
        <f t="shared" si="179"/>
        <v>6</v>
      </c>
      <c r="C1079" s="190">
        <f t="shared" si="180"/>
        <v>42549</v>
      </c>
      <c r="D1079" s="37" t="s">
        <v>1631</v>
      </c>
      <c r="E1079" s="190">
        <v>42549</v>
      </c>
      <c r="F1079" s="188" t="s">
        <v>800</v>
      </c>
      <c r="G1079" s="820" t="s">
        <v>841</v>
      </c>
      <c r="H1079" s="192" t="s">
        <v>432</v>
      </c>
      <c r="I1079" s="248">
        <v>100</v>
      </c>
      <c r="J1079" s="248">
        <v>47825</v>
      </c>
      <c r="K1079" s="578">
        <f t="shared" si="181"/>
        <v>4782500</v>
      </c>
      <c r="L1079" s="579" t="s">
        <v>844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7">
        <v>2</v>
      </c>
      <c r="AB1079" s="570" t="str">
        <f>IF(VLOOKUP(F1079,NXT!$C$12:$C$795,1,0)=F1079,"","x")</f>
        <v/>
      </c>
    </row>
    <row r="1080" spans="1:28" ht="15.75" hidden="1" customHeight="1">
      <c r="A1080" s="818" t="str">
        <f>IF(B1080&lt;&gt;"",IF(AND(B1080&gt;=_TM1,B1080&lt;=_TM2,OR(TH!L1080="1111",TH!M1080="1111")),TH!D1080,""),"")</f>
        <v/>
      </c>
      <c r="B1080" s="36">
        <f t="shared" si="179"/>
        <v>6</v>
      </c>
      <c r="C1080" s="190">
        <f t="shared" si="180"/>
        <v>42549</v>
      </c>
      <c r="D1080" s="37" t="s">
        <v>1631</v>
      </c>
      <c r="E1080" s="190">
        <v>42549</v>
      </c>
      <c r="F1080" s="40" t="s">
        <v>523</v>
      </c>
      <c r="G1080" s="820" t="s">
        <v>841</v>
      </c>
      <c r="H1080" s="192" t="s">
        <v>432</v>
      </c>
      <c r="I1080" s="248">
        <v>50</v>
      </c>
      <c r="J1080" s="248">
        <v>58806</v>
      </c>
      <c r="K1080" s="578">
        <f t="shared" si="181"/>
        <v>2940300</v>
      </c>
      <c r="L1080" s="579" t="s">
        <v>844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7">
        <v>2</v>
      </c>
      <c r="AB1080" s="570" t="str">
        <f>IF(VLOOKUP(F1080,NXT!$C$12:$C$795,1,0)=F1080,"","x")</f>
        <v/>
      </c>
    </row>
    <row r="1081" spans="1:28" ht="15.75" hidden="1" customHeight="1">
      <c r="A1081" s="818" t="str">
        <f>IF(B1081&lt;&gt;"",IF(AND(B1081&gt;=_TM1,B1081&lt;=_TM2,OR(TH!L1081="1111",TH!M1081="1111")),TH!D1081,""),"")</f>
        <v/>
      </c>
      <c r="B1081" s="36">
        <f t="shared" si="179"/>
        <v>6</v>
      </c>
      <c r="C1081" s="190">
        <f t="shared" si="180"/>
        <v>42549</v>
      </c>
      <c r="D1081" s="37" t="s">
        <v>1631</v>
      </c>
      <c r="E1081" s="190">
        <v>42549</v>
      </c>
      <c r="F1081" s="188" t="s">
        <v>525</v>
      </c>
      <c r="G1081" s="820" t="s">
        <v>841</v>
      </c>
      <c r="H1081" s="192" t="s">
        <v>432</v>
      </c>
      <c r="I1081" s="248">
        <v>30</v>
      </c>
      <c r="J1081" s="248">
        <v>69735</v>
      </c>
      <c r="K1081" s="578">
        <f t="shared" si="181"/>
        <v>2092050</v>
      </c>
      <c r="L1081" s="579" t="s">
        <v>844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7">
        <v>2</v>
      </c>
      <c r="AB1081" s="570" t="str">
        <f>IF(VLOOKUP(F1081,NXT!$C$12:$C$795,1,0)=F1081,"","x")</f>
        <v/>
      </c>
    </row>
    <row r="1082" spans="1:28" ht="15.75" hidden="1" customHeight="1">
      <c r="A1082" s="818" t="str">
        <f>IF(B1082&lt;&gt;"",IF(AND(B1082&gt;=_TM1,B1082&lt;=_TM2,OR(TH!L1082="1111",TH!M1082="1111")),TH!D1082,""),"")</f>
        <v/>
      </c>
      <c r="B1082" s="36">
        <f t="shared" si="179"/>
        <v>6</v>
      </c>
      <c r="C1082" s="190">
        <f t="shared" si="180"/>
        <v>42549</v>
      </c>
      <c r="D1082" s="37" t="s">
        <v>1631</v>
      </c>
      <c r="E1082" s="190">
        <v>42549</v>
      </c>
      <c r="F1082" s="40" t="s">
        <v>691</v>
      </c>
      <c r="G1082" s="820" t="s">
        <v>841</v>
      </c>
      <c r="H1082" s="192" t="s">
        <v>432</v>
      </c>
      <c r="I1082" s="248">
        <v>20</v>
      </c>
      <c r="J1082" s="248">
        <v>36418</v>
      </c>
      <c r="K1082" s="578">
        <f t="shared" si="181"/>
        <v>728360</v>
      </c>
      <c r="L1082" s="579" t="s">
        <v>844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7">
        <v>2</v>
      </c>
      <c r="AB1082" s="570" t="str">
        <f>IF(VLOOKUP(F1082,NXT!$C$12:$C$795,1,0)=F1082,"","x")</f>
        <v/>
      </c>
    </row>
    <row r="1083" spans="1:28" ht="15.75" hidden="1" customHeight="1">
      <c r="A1083" s="818" t="str">
        <f>IF(B1083&lt;&gt;"",IF(AND(B1083&gt;=_TM1,B1083&lt;=_TM2,OR(TH!L1083="1111",TH!M1083="1111")),TH!D1083,""),"")</f>
        <v/>
      </c>
      <c r="B1083" s="36">
        <f t="shared" si="179"/>
        <v>6</v>
      </c>
      <c r="C1083" s="190">
        <f t="shared" si="180"/>
        <v>42549</v>
      </c>
      <c r="D1083" s="37" t="s">
        <v>1631</v>
      </c>
      <c r="E1083" s="190">
        <v>42549</v>
      </c>
      <c r="F1083" s="40" t="s">
        <v>697</v>
      </c>
      <c r="G1083" s="820" t="s">
        <v>841</v>
      </c>
      <c r="H1083" s="192" t="s">
        <v>432</v>
      </c>
      <c r="I1083" s="248">
        <v>20</v>
      </c>
      <c r="J1083" s="248">
        <v>68527</v>
      </c>
      <c r="K1083" s="578">
        <f t="shared" si="181"/>
        <v>1370540</v>
      </c>
      <c r="L1083" s="579" t="s">
        <v>844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7">
        <v>2</v>
      </c>
      <c r="AB1083" s="570" t="str">
        <f>IF(VLOOKUP(F1083,NXT!$C$12:$C$795,1,0)=F1083,"","x")</f>
        <v/>
      </c>
    </row>
    <row r="1084" spans="1:28" ht="15.75" hidden="1" customHeight="1">
      <c r="A1084" s="818" t="str">
        <f>IF(B1084&lt;&gt;"",IF(AND(B1084&gt;=_TM1,B1084&lt;=_TM2,OR(TH!L1084="1111",TH!M1084="1111")),TH!D1084,""),"")</f>
        <v/>
      </c>
      <c r="B1084" s="36">
        <f t="shared" si="179"/>
        <v>6</v>
      </c>
      <c r="C1084" s="190">
        <f t="shared" si="180"/>
        <v>42549</v>
      </c>
      <c r="D1084" s="37" t="s">
        <v>1631</v>
      </c>
      <c r="E1084" s="190">
        <v>42549</v>
      </c>
      <c r="F1084" s="40" t="s">
        <v>812</v>
      </c>
      <c r="G1084" s="820" t="s">
        <v>841</v>
      </c>
      <c r="H1084" s="192" t="s">
        <v>432</v>
      </c>
      <c r="I1084" s="248">
        <v>50</v>
      </c>
      <c r="J1084" s="248">
        <v>36980</v>
      </c>
      <c r="K1084" s="578">
        <f t="shared" si="181"/>
        <v>1849000</v>
      </c>
      <c r="L1084" s="579" t="s">
        <v>844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7">
        <v>2</v>
      </c>
      <c r="AB1084" s="570" t="str">
        <f>IF(VLOOKUP(F1084,NXT!$C$12:$C$795,1,0)=F1084,"","x")</f>
        <v/>
      </c>
    </row>
    <row r="1085" spans="1:28" ht="15.75" hidden="1" customHeight="1">
      <c r="A1085" s="818" t="str">
        <f>IF(B1085&lt;&gt;"",IF(AND(B1085&gt;=_TM1,B1085&lt;=_TM2,OR(TH!L1085="1111",TH!M1085="1111")),TH!D1085,""),"")</f>
        <v/>
      </c>
      <c r="B1085" s="36">
        <f t="shared" si="179"/>
        <v>6</v>
      </c>
      <c r="C1085" s="190">
        <f t="shared" si="180"/>
        <v>42549</v>
      </c>
      <c r="D1085" s="37" t="s">
        <v>1631</v>
      </c>
      <c r="E1085" s="190">
        <v>42549</v>
      </c>
      <c r="F1085" s="40" t="s">
        <v>814</v>
      </c>
      <c r="G1085" s="820" t="s">
        <v>841</v>
      </c>
      <c r="H1085" s="192" t="s">
        <v>432</v>
      </c>
      <c r="I1085" s="248">
        <v>10</v>
      </c>
      <c r="J1085" s="248">
        <v>98119</v>
      </c>
      <c r="K1085" s="578">
        <f t="shared" si="181"/>
        <v>981190</v>
      </c>
      <c r="L1085" s="579" t="s">
        <v>844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7">
        <v>2</v>
      </c>
      <c r="AB1085" s="570" t="str">
        <f>IF(VLOOKUP(F1085,NXT!$C$12:$C$795,1,0)=F1085,"","x")</f>
        <v/>
      </c>
    </row>
    <row r="1086" spans="1:28" ht="15.75" hidden="1" customHeight="1">
      <c r="A1086" s="818" t="str">
        <f>IF(B1086&lt;&gt;"",IF(AND(B1086&gt;=_TM1,B1086&lt;=_TM2,OR(TH!L1086="1111",TH!M1086="1111")),TH!D1086,""),"")</f>
        <v/>
      </c>
      <c r="B1086" s="36">
        <f t="shared" si="179"/>
        <v>6</v>
      </c>
      <c r="C1086" s="190">
        <f t="shared" si="180"/>
        <v>42549</v>
      </c>
      <c r="D1086" s="37" t="s">
        <v>1631</v>
      </c>
      <c r="E1086" s="190">
        <v>42549</v>
      </c>
      <c r="F1086" s="40" t="s">
        <v>692</v>
      </c>
      <c r="G1086" s="820" t="s">
        <v>841</v>
      </c>
      <c r="H1086" s="192" t="s">
        <v>432</v>
      </c>
      <c r="I1086" s="248">
        <v>20</v>
      </c>
      <c r="J1086" s="248">
        <v>60484</v>
      </c>
      <c r="K1086" s="578">
        <f t="shared" si="181"/>
        <v>1209680</v>
      </c>
      <c r="L1086" s="579" t="s">
        <v>844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7">
        <v>2</v>
      </c>
      <c r="AB1086" s="570" t="str">
        <f>IF(VLOOKUP(F1086,NXT!$C$12:$C$795,1,0)=F1086,"","x")</f>
        <v/>
      </c>
    </row>
    <row r="1087" spans="1:28" ht="15.75" hidden="1" customHeight="1">
      <c r="A1087" s="818" t="str">
        <f>IF(B1087&lt;&gt;"",IF(AND(B1087&gt;=_TM1,B1087&lt;=_TM2,OR(TH!L1087="1111",TH!M1087="1111")),TH!D1087,""),"")</f>
        <v/>
      </c>
      <c r="B1087" s="36">
        <f t="shared" si="179"/>
        <v>6</v>
      </c>
      <c r="C1087" s="190">
        <f t="shared" si="180"/>
        <v>42549</v>
      </c>
      <c r="D1087" s="37" t="s">
        <v>1631</v>
      </c>
      <c r="E1087" s="190">
        <v>42549</v>
      </c>
      <c r="F1087" s="40" t="s">
        <v>847</v>
      </c>
      <c r="G1087" s="820" t="s">
        <v>841</v>
      </c>
      <c r="H1087" s="192" t="s">
        <v>432</v>
      </c>
      <c r="I1087" s="248">
        <v>100</v>
      </c>
      <c r="J1087" s="248">
        <v>13292</v>
      </c>
      <c r="K1087" s="578">
        <f t="shared" si="181"/>
        <v>1329200</v>
      </c>
      <c r="L1087" s="579" t="s">
        <v>844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7">
        <v>2</v>
      </c>
      <c r="AB1087" s="570" t="str">
        <f>IF(VLOOKUP(F1087,NXT!$C$12:$C$795,1,0)=F1087,"","x")</f>
        <v/>
      </c>
    </row>
    <row r="1088" spans="1:28" ht="15.75" hidden="1" customHeight="1">
      <c r="A1088" s="818" t="str">
        <f>IF(B1088&lt;&gt;"",IF(AND(B1088&gt;=_TM1,B1088&lt;=_TM2,OR(TH!L1088="1111",TH!M1088="1111")),TH!D1088,""),"")</f>
        <v/>
      </c>
      <c r="B1088" s="36">
        <f t="shared" si="179"/>
        <v>6</v>
      </c>
      <c r="C1088" s="190">
        <f t="shared" si="180"/>
        <v>42549</v>
      </c>
      <c r="D1088" s="37" t="s">
        <v>1631</v>
      </c>
      <c r="E1088" s="190">
        <v>42549</v>
      </c>
      <c r="F1088" s="40" t="s">
        <v>848</v>
      </c>
      <c r="G1088" s="820" t="s">
        <v>841</v>
      </c>
      <c r="H1088" s="192" t="s">
        <v>432</v>
      </c>
      <c r="I1088" s="248">
        <v>100</v>
      </c>
      <c r="J1088" s="248">
        <v>8120</v>
      </c>
      <c r="K1088" s="578">
        <f t="shared" si="181"/>
        <v>812000</v>
      </c>
      <c r="L1088" s="579" t="s">
        <v>844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7">
        <v>2</v>
      </c>
      <c r="AB1088" s="570" t="str">
        <f>IF(VLOOKUP(F1088,NXT!$C$12:$C$795,1,0)=F1088,"","x")</f>
        <v/>
      </c>
    </row>
    <row r="1089" spans="1:28" ht="15.75" hidden="1" customHeight="1">
      <c r="A1089" s="818" t="str">
        <f>IF(B1089&lt;&gt;"",IF(AND(B1089&gt;=_TM1,B1089&lt;=_TM2,OR(TH!L1089="1111",TH!M1089="1111")),TH!D1089,""),"")</f>
        <v/>
      </c>
      <c r="B1089" s="36">
        <f t="shared" si="179"/>
        <v>6</v>
      </c>
      <c r="C1089" s="190">
        <f t="shared" si="180"/>
        <v>42549</v>
      </c>
      <c r="D1089" s="37" t="s">
        <v>1631</v>
      </c>
      <c r="E1089" s="190">
        <v>42549</v>
      </c>
      <c r="F1089" s="40" t="s">
        <v>849</v>
      </c>
      <c r="G1089" s="820" t="s">
        <v>841</v>
      </c>
      <c r="H1089" s="192" t="s">
        <v>432</v>
      </c>
      <c r="I1089" s="248">
        <v>100</v>
      </c>
      <c r="J1089" s="248">
        <v>9439</v>
      </c>
      <c r="K1089" s="578">
        <f t="shared" si="181"/>
        <v>943900</v>
      </c>
      <c r="L1089" s="579" t="s">
        <v>844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7">
        <v>2</v>
      </c>
      <c r="AB1089" s="570" t="str">
        <f>IF(VLOOKUP(F1089,NXT!$C$12:$C$795,1,0)=F1089,"","x")</f>
        <v/>
      </c>
    </row>
    <row r="1090" spans="1:28" ht="15.75" hidden="1" customHeight="1">
      <c r="A1090" s="818" t="str">
        <f>IF(B1090&lt;&gt;"",IF(AND(B1090&gt;=_TM1,B1090&lt;=_TM2,OR(TH!L1090="1111",TH!M1090="1111")),TH!D1090,""),"")</f>
        <v/>
      </c>
      <c r="B1090" s="36">
        <f t="shared" si="179"/>
        <v>6</v>
      </c>
      <c r="C1090" s="190">
        <f t="shared" si="180"/>
        <v>42549</v>
      </c>
      <c r="D1090" s="37" t="s">
        <v>1631</v>
      </c>
      <c r="E1090" s="190">
        <v>42549</v>
      </c>
      <c r="F1090" s="191" t="s">
        <v>498</v>
      </c>
      <c r="G1090" s="820" t="s">
        <v>841</v>
      </c>
      <c r="H1090" s="192" t="s">
        <v>432</v>
      </c>
      <c r="I1090" s="248">
        <v>25</v>
      </c>
      <c r="J1090" s="248">
        <v>30589</v>
      </c>
      <c r="K1090" s="578">
        <f t="shared" si="181"/>
        <v>764725</v>
      </c>
      <c r="L1090" s="579" t="s">
        <v>844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7">
        <v>2</v>
      </c>
      <c r="AB1090" s="570" t="str">
        <f>IF(VLOOKUP(F1090,NXT!$C$12:$C$795,1,0)=F1090,"","x")</f>
        <v/>
      </c>
    </row>
    <row r="1091" spans="1:28" ht="15.75" hidden="1" customHeight="1">
      <c r="A1091" s="818" t="str">
        <f>IF(B1091&lt;&gt;"",IF(AND(B1091&gt;=_TM1,B1091&lt;=_TM2,OR(TH!L1091="1111",TH!M1091="1111")),TH!D1091,""),"")</f>
        <v/>
      </c>
      <c r="B1091" s="36">
        <f t="shared" si="179"/>
        <v>6</v>
      </c>
      <c r="C1091" s="190">
        <f t="shared" si="180"/>
        <v>42549</v>
      </c>
      <c r="D1091" s="37" t="s">
        <v>1631</v>
      </c>
      <c r="E1091" s="190">
        <v>42549</v>
      </c>
      <c r="F1091" s="40" t="s">
        <v>455</v>
      </c>
      <c r="G1091" s="820" t="s">
        <v>841</v>
      </c>
      <c r="H1091" s="192" t="s">
        <v>432</v>
      </c>
      <c r="I1091" s="248">
        <v>75</v>
      </c>
      <c r="J1091" s="248">
        <v>66868</v>
      </c>
      <c r="K1091" s="578">
        <f t="shared" si="181"/>
        <v>5015100</v>
      </c>
      <c r="L1091" s="579" t="s">
        <v>844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7">
        <v>2</v>
      </c>
      <c r="AB1091" s="570" t="str">
        <f>IF(VLOOKUP(F1091,NXT!$C$12:$C$795,1,0)=F1091,"","x")</f>
        <v/>
      </c>
    </row>
    <row r="1092" spans="1:28" ht="15.75" hidden="1" customHeight="1">
      <c r="A1092" s="818" t="str">
        <f>IF(B1092&lt;&gt;"",IF(AND(B1092&gt;=_TM1,B1092&lt;=_TM2,OR(TH!L1092="1111",TH!M1092="1111")),TH!D1092,""),"")</f>
        <v/>
      </c>
      <c r="B1092" s="36">
        <f t="shared" si="179"/>
        <v>6</v>
      </c>
      <c r="C1092" s="190">
        <f t="shared" si="180"/>
        <v>42549</v>
      </c>
      <c r="D1092" s="37" t="s">
        <v>1631</v>
      </c>
      <c r="E1092" s="190">
        <v>42549</v>
      </c>
      <c r="F1092" s="40" t="s">
        <v>692</v>
      </c>
      <c r="G1092" s="820" t="s">
        <v>841</v>
      </c>
      <c r="H1092" s="192" t="s">
        <v>432</v>
      </c>
      <c r="I1092" s="248">
        <v>56</v>
      </c>
      <c r="J1092" s="248">
        <v>38417</v>
      </c>
      <c r="K1092" s="578">
        <f t="shared" si="181"/>
        <v>2151352</v>
      </c>
      <c r="L1092" s="579" t="s">
        <v>844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7">
        <v>2</v>
      </c>
      <c r="AB1092" s="570" t="str">
        <f>IF(VLOOKUP(F1092,NXT!$C$12:$C$795,1,0)=F1092,"","x")</f>
        <v/>
      </c>
    </row>
    <row r="1093" spans="1:28" ht="15.75" hidden="1" customHeight="1">
      <c r="A1093" s="818" t="str">
        <f>IF(B1093&lt;&gt;"",IF(AND(B1093&gt;=_TM1,B1093&lt;=_TM2,OR(TH!L1093="1111",TH!M1093="1111")),TH!D1093,""),"")</f>
        <v/>
      </c>
      <c r="B1093" s="36">
        <f t="shared" si="179"/>
        <v>6</v>
      </c>
      <c r="C1093" s="190">
        <f t="shared" si="180"/>
        <v>42549</v>
      </c>
      <c r="D1093" s="37" t="s">
        <v>1631</v>
      </c>
      <c r="E1093" s="190">
        <v>42549</v>
      </c>
      <c r="F1093" s="40" t="s">
        <v>456</v>
      </c>
      <c r="G1093" s="820" t="s">
        <v>841</v>
      </c>
      <c r="H1093" s="192" t="s">
        <v>432</v>
      </c>
      <c r="I1093" s="248">
        <v>4</v>
      </c>
      <c r="J1093" s="248">
        <v>59912</v>
      </c>
      <c r="K1093" s="578">
        <f t="shared" si="181"/>
        <v>239648</v>
      </c>
      <c r="L1093" s="579" t="s">
        <v>844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7">
        <v>2</v>
      </c>
      <c r="AB1093" s="570" t="str">
        <f>IF(VLOOKUP(F1093,NXT!$C$12:$C$795,1,0)=F1093,"","x")</f>
        <v/>
      </c>
    </row>
    <row r="1094" spans="1:28" ht="15.75" hidden="1" customHeight="1">
      <c r="A1094" s="818" t="str">
        <f>IF(B1094&lt;&gt;"",IF(AND(B1094&gt;=_TM1,B1094&lt;=_TM2,OR(TH!L1094="1111",TH!M1094="1111")),TH!D1094,""),"")</f>
        <v/>
      </c>
      <c r="B1094" s="36">
        <f t="shared" si="179"/>
        <v>6</v>
      </c>
      <c r="C1094" s="190">
        <f t="shared" si="180"/>
        <v>42549</v>
      </c>
      <c r="D1094" s="37" t="s">
        <v>1631</v>
      </c>
      <c r="E1094" s="190">
        <v>42549</v>
      </c>
      <c r="F1094" s="40" t="s">
        <v>457</v>
      </c>
      <c r="G1094" s="820" t="s">
        <v>841</v>
      </c>
      <c r="H1094" s="192" t="s">
        <v>432</v>
      </c>
      <c r="I1094" s="248">
        <v>12</v>
      </c>
      <c r="J1094" s="248">
        <v>95076</v>
      </c>
      <c r="K1094" s="578">
        <f t="shared" si="181"/>
        <v>1140912</v>
      </c>
      <c r="L1094" s="579" t="s">
        <v>844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7">
        <v>2</v>
      </c>
      <c r="AB1094" s="570" t="str">
        <f>IF(VLOOKUP(F1094,NXT!$C$12:$C$795,1,0)=F1094,"","x")</f>
        <v/>
      </c>
    </row>
    <row r="1095" spans="1:28" ht="15.75" hidden="1" customHeight="1">
      <c r="A1095" s="818" t="str">
        <f>IF(B1095&lt;&gt;"",IF(AND(B1095&gt;=_TM1,B1095&lt;=_TM2,OR(TH!L1095="1111",TH!M1095="1111")),TH!D1095,""),"")</f>
        <v/>
      </c>
      <c r="B1095" s="36">
        <f t="shared" si="179"/>
        <v>6</v>
      </c>
      <c r="C1095" s="190">
        <f t="shared" si="180"/>
        <v>42549</v>
      </c>
      <c r="D1095" s="37" t="s">
        <v>1631</v>
      </c>
      <c r="E1095" s="190">
        <v>42549</v>
      </c>
      <c r="F1095" s="40" t="s">
        <v>458</v>
      </c>
      <c r="G1095" s="820" t="s">
        <v>841</v>
      </c>
      <c r="H1095" s="192" t="s">
        <v>432</v>
      </c>
      <c r="I1095" s="248">
        <v>12</v>
      </c>
      <c r="J1095" s="248">
        <v>53767</v>
      </c>
      <c r="K1095" s="578">
        <f t="shared" si="181"/>
        <v>645204</v>
      </c>
      <c r="L1095" s="579" t="s">
        <v>844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7">
        <v>2</v>
      </c>
      <c r="AB1095" s="570" t="str">
        <f>IF(VLOOKUP(F1095,NXT!$C$12:$C$795,1,0)=F1095,"","x")</f>
        <v/>
      </c>
    </row>
    <row r="1096" spans="1:28" ht="15.75" hidden="1" customHeight="1">
      <c r="A1096" s="818" t="str">
        <f>IF(B1096&lt;&gt;"",IF(AND(B1096&gt;=_TM1,B1096&lt;=_TM2,OR(TH!L1096="1111",TH!M1096="1111")),TH!D1096,""),"")</f>
        <v/>
      </c>
      <c r="B1096" s="36">
        <f t="shared" si="179"/>
        <v>6</v>
      </c>
      <c r="C1096" s="190">
        <f t="shared" si="180"/>
        <v>42549</v>
      </c>
      <c r="D1096" s="37" t="s">
        <v>1631</v>
      </c>
      <c r="E1096" s="190">
        <v>42549</v>
      </c>
      <c r="F1096" s="40" t="s">
        <v>462</v>
      </c>
      <c r="G1096" s="820" t="s">
        <v>841</v>
      </c>
      <c r="H1096" s="192" t="s">
        <v>432</v>
      </c>
      <c r="I1096" s="248">
        <v>12</v>
      </c>
      <c r="J1096" s="248">
        <v>84590</v>
      </c>
      <c r="K1096" s="578">
        <f t="shared" si="181"/>
        <v>1015080</v>
      </c>
      <c r="L1096" s="579" t="s">
        <v>844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7">
        <v>2</v>
      </c>
      <c r="AB1096" s="570" t="str">
        <f>IF(VLOOKUP(F1096,NXT!$C$12:$C$795,1,0)=F1096,"","x")</f>
        <v/>
      </c>
    </row>
    <row r="1097" spans="1:28" ht="15.75" hidden="1" customHeight="1">
      <c r="A1097" s="818" t="str">
        <f>IF(B1097&lt;&gt;"",IF(AND(B1097&gt;=_TM1,B1097&lt;=_TM2,OR(TH!L1097="1111",TH!M1097="1111")),TH!D1097,""),"")</f>
        <v/>
      </c>
      <c r="B1097" s="36">
        <f t="shared" si="179"/>
        <v>6</v>
      </c>
      <c r="C1097" s="190">
        <f t="shared" si="180"/>
        <v>42549</v>
      </c>
      <c r="D1097" s="37" t="s">
        <v>1631</v>
      </c>
      <c r="E1097" s="190">
        <v>42549</v>
      </c>
      <c r="F1097" s="40" t="s">
        <v>451</v>
      </c>
      <c r="G1097" s="820" t="s">
        <v>841</v>
      </c>
      <c r="H1097" s="192" t="s">
        <v>432</v>
      </c>
      <c r="I1097" s="248">
        <v>24</v>
      </c>
      <c r="J1097" s="248">
        <v>134424</v>
      </c>
      <c r="K1097" s="578">
        <f t="shared" si="181"/>
        <v>3226176</v>
      </c>
      <c r="L1097" s="579" t="s">
        <v>844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7">
        <v>2</v>
      </c>
      <c r="AB1097" s="570" t="str">
        <f>IF(VLOOKUP(F1097,NXT!$C$12:$C$795,1,0)=F1097,"","x")</f>
        <v/>
      </c>
    </row>
    <row r="1098" spans="1:28" ht="15.75" hidden="1" customHeight="1">
      <c r="A1098" s="818" t="str">
        <f>IF(B1098&lt;&gt;"",IF(AND(B1098&gt;=_TM1,B1098&lt;=_TM2,OR(TH!L1098="1111",TH!M1098="1111")),TH!D1098,""),"")</f>
        <v/>
      </c>
      <c r="B1098" s="36">
        <f t="shared" si="179"/>
        <v>6</v>
      </c>
      <c r="C1098" s="190">
        <f t="shared" si="180"/>
        <v>42549</v>
      </c>
      <c r="D1098" s="37" t="s">
        <v>1631</v>
      </c>
      <c r="E1098" s="190">
        <v>42549</v>
      </c>
      <c r="F1098" s="40" t="s">
        <v>472</v>
      </c>
      <c r="G1098" s="820" t="s">
        <v>841</v>
      </c>
      <c r="H1098" s="192" t="s">
        <v>432</v>
      </c>
      <c r="I1098" s="248">
        <v>24</v>
      </c>
      <c r="J1098" s="248">
        <v>42825</v>
      </c>
      <c r="K1098" s="578">
        <f t="shared" si="181"/>
        <v>1027800</v>
      </c>
      <c r="L1098" s="579" t="s">
        <v>844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7">
        <v>2</v>
      </c>
      <c r="AB1098" s="570" t="str">
        <f>IF(VLOOKUP(F1098,NXT!$C$12:$C$795,1,0)=F1098,"","x")</f>
        <v/>
      </c>
    </row>
    <row r="1099" spans="1:28" ht="15.75" hidden="1" customHeight="1">
      <c r="A1099" s="818" t="str">
        <f>IF(B1099&lt;&gt;"",IF(AND(B1099&gt;=_TM1,B1099&lt;=_TM2,OR(TH!L1099="1111",TH!M1099="1111")),TH!D1099,""),"")</f>
        <v/>
      </c>
      <c r="B1099" s="36">
        <f t="shared" si="179"/>
        <v>6</v>
      </c>
      <c r="C1099" s="190">
        <f t="shared" si="180"/>
        <v>42549</v>
      </c>
      <c r="D1099" s="37" t="s">
        <v>1631</v>
      </c>
      <c r="E1099" s="190">
        <v>42549</v>
      </c>
      <c r="F1099" s="191" t="s">
        <v>707</v>
      </c>
      <c r="G1099" s="820" t="s">
        <v>841</v>
      </c>
      <c r="H1099" s="192" t="s">
        <v>432</v>
      </c>
      <c r="I1099" s="248">
        <v>6</v>
      </c>
      <c r="J1099" s="248">
        <v>81285</v>
      </c>
      <c r="K1099" s="578">
        <f t="shared" si="181"/>
        <v>487710</v>
      </c>
      <c r="L1099" s="579" t="s">
        <v>844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7">
        <v>2</v>
      </c>
      <c r="AB1099" s="570" t="str">
        <f>IF(VLOOKUP(F1099,NXT!$C$12:$C$795,1,0)=F1099,"","x")</f>
        <v/>
      </c>
    </row>
    <row r="1100" spans="1:28" ht="15.75" hidden="1" customHeight="1">
      <c r="A1100" s="818" t="str">
        <f>IF(B1100&lt;&gt;"",IF(AND(B1100&gt;=_TM1,B1100&lt;=_TM2,OR(TH!L1100="1111",TH!M1100="1111")),TH!D1100,""),"")</f>
        <v/>
      </c>
      <c r="B1100" s="36">
        <f t="shared" si="179"/>
        <v>6</v>
      </c>
      <c r="C1100" s="190">
        <f t="shared" si="180"/>
        <v>42549</v>
      </c>
      <c r="D1100" s="37" t="s">
        <v>1631</v>
      </c>
      <c r="E1100" s="190">
        <v>42549</v>
      </c>
      <c r="F1100" s="191" t="s">
        <v>712</v>
      </c>
      <c r="G1100" s="820" t="s">
        <v>841</v>
      </c>
      <c r="H1100" s="192" t="s">
        <v>432</v>
      </c>
      <c r="I1100" s="248">
        <v>40</v>
      </c>
      <c r="J1100" s="248">
        <v>18825</v>
      </c>
      <c r="K1100" s="578">
        <f t="shared" si="181"/>
        <v>753000</v>
      </c>
      <c r="L1100" s="579" t="s">
        <v>844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7">
        <v>2</v>
      </c>
      <c r="AB1100" s="570" t="str">
        <f>IF(VLOOKUP(F1100,NXT!$C$12:$C$795,1,0)=F1100,"","x")</f>
        <v/>
      </c>
    </row>
    <row r="1101" spans="1:28" ht="15.75" hidden="1" customHeight="1">
      <c r="A1101" s="818" t="str">
        <f>IF(B1101&lt;&gt;"",IF(AND(B1101&gt;=_TM1,B1101&lt;=_TM2,OR(TH!L1101="1111",TH!M1101="1111")),TH!D1101,""),"")</f>
        <v/>
      </c>
      <c r="B1101" s="36">
        <f t="shared" si="179"/>
        <v>6</v>
      </c>
      <c r="C1101" s="190">
        <f t="shared" si="180"/>
        <v>42549</v>
      </c>
      <c r="D1101" s="37" t="s">
        <v>1631</v>
      </c>
      <c r="E1101" s="190">
        <v>42549</v>
      </c>
      <c r="F1101" s="191" t="s">
        <v>850</v>
      </c>
      <c r="G1101" s="820" t="s">
        <v>841</v>
      </c>
      <c r="H1101" s="192" t="s">
        <v>432</v>
      </c>
      <c r="I1101" s="248">
        <v>40</v>
      </c>
      <c r="J1101" s="248">
        <v>19483</v>
      </c>
      <c r="K1101" s="578">
        <f t="shared" si="181"/>
        <v>779320</v>
      </c>
      <c r="L1101" s="579" t="s">
        <v>844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7">
        <v>2</v>
      </c>
      <c r="AB1101" s="570" t="str">
        <f>IF(VLOOKUP(F1101,NXT!$C$12:$C$795,1,0)=F1101,"","x")</f>
        <v/>
      </c>
    </row>
    <row r="1102" spans="1:28" ht="15.75" hidden="1" customHeight="1">
      <c r="A1102" s="818" t="str">
        <f>IF(B1102&lt;&gt;"",IF(AND(B1102&gt;=_TM1,B1102&lt;=_TM2,OR(TH!L1102="1111",TH!M1102="1111")),TH!D1102,""),"")</f>
        <v/>
      </c>
      <c r="B1102" s="36">
        <f t="shared" si="179"/>
        <v>6</v>
      </c>
      <c r="C1102" s="190">
        <f t="shared" si="180"/>
        <v>42549</v>
      </c>
      <c r="D1102" s="37" t="s">
        <v>1631</v>
      </c>
      <c r="E1102" s="190">
        <v>42549</v>
      </c>
      <c r="F1102" s="191" t="s">
        <v>461</v>
      </c>
      <c r="G1102" s="820" t="s">
        <v>841</v>
      </c>
      <c r="H1102" s="192" t="s">
        <v>432</v>
      </c>
      <c r="I1102" s="248">
        <v>12</v>
      </c>
      <c r="J1102" s="248">
        <v>28383</v>
      </c>
      <c r="K1102" s="578">
        <f t="shared" si="181"/>
        <v>340596</v>
      </c>
      <c r="L1102" s="579" t="s">
        <v>844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7">
        <v>2</v>
      </c>
      <c r="AB1102" s="570" t="str">
        <f>IF(VLOOKUP(F1102,NXT!$C$12:$C$795,1,0)=F1102,"","x")</f>
        <v/>
      </c>
    </row>
    <row r="1103" spans="1:28" ht="15.75" hidden="1" customHeight="1">
      <c r="A1103" s="818" t="str">
        <f>IF(B1103&lt;&gt;"",IF(AND(B1103&gt;=_TM1,B1103&lt;=_TM2,OR(TH!L1103="1111",TH!M1103="1111")),TH!D1103,""),"")</f>
        <v/>
      </c>
      <c r="B1103" s="36">
        <f t="shared" si="179"/>
        <v>6</v>
      </c>
      <c r="C1103" s="190">
        <f t="shared" si="180"/>
        <v>42549</v>
      </c>
      <c r="D1103" s="37" t="s">
        <v>1631</v>
      </c>
      <c r="E1103" s="190">
        <v>42549</v>
      </c>
      <c r="F1103" s="191" t="s">
        <v>815</v>
      </c>
      <c r="G1103" s="820" t="s">
        <v>841</v>
      </c>
      <c r="H1103" s="192" t="s">
        <v>432</v>
      </c>
      <c r="I1103" s="248">
        <v>10</v>
      </c>
      <c r="J1103" s="248">
        <v>67593</v>
      </c>
      <c r="K1103" s="578">
        <f t="shared" si="181"/>
        <v>675930</v>
      </c>
      <c r="L1103" s="579" t="s">
        <v>844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7">
        <v>2</v>
      </c>
      <c r="AB1103" s="570" t="str">
        <f>IF(VLOOKUP(F1103,NXT!$C$12:$C$795,1,0)=F1103,"","x")</f>
        <v/>
      </c>
    </row>
    <row r="1104" spans="1:28" ht="15.75" hidden="1" customHeight="1">
      <c r="A1104" s="818" t="str">
        <f>IF(B1104&lt;&gt;"",IF(AND(B1104&gt;=_TM1,B1104&lt;=_TM2,OR(TH!L1104="1111",TH!M1104="1111")),TH!D1104,""),"")</f>
        <v/>
      </c>
      <c r="B1104" s="36">
        <f t="shared" si="179"/>
        <v>6</v>
      </c>
      <c r="C1104" s="190">
        <f t="shared" si="180"/>
        <v>42549</v>
      </c>
      <c r="D1104" s="37" t="s">
        <v>1631</v>
      </c>
      <c r="E1104" s="190">
        <v>42549</v>
      </c>
      <c r="F1104" s="188" t="s">
        <v>816</v>
      </c>
      <c r="G1104" s="820" t="s">
        <v>841</v>
      </c>
      <c r="H1104" s="192" t="s">
        <v>432</v>
      </c>
      <c r="I1104" s="248">
        <v>20</v>
      </c>
      <c r="J1104" s="248">
        <v>44917</v>
      </c>
      <c r="K1104" s="578">
        <f t="shared" ref="K1104:K1135" si="182">ROUND(I1104*J1104,0)</f>
        <v>898340</v>
      </c>
      <c r="L1104" s="579" t="s">
        <v>844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7">
        <v>2</v>
      </c>
      <c r="AB1104" s="570" t="str">
        <f>IF(VLOOKUP(F1104,NXT!$C$12:$C$795,1,0)=F1104,"","x")</f>
        <v/>
      </c>
    </row>
    <row r="1105" spans="1:28" ht="15.75" hidden="1" customHeight="1">
      <c r="A1105" s="818" t="str">
        <f>IF(B1105&lt;&gt;"",IF(AND(B1105&gt;=_TM1,B1105&lt;=_TM2,OR(TH!L1105="1111",TH!M1105="1111")),TH!D1105,""),"")</f>
        <v/>
      </c>
      <c r="B1105" s="36">
        <f t="shared" si="179"/>
        <v>6</v>
      </c>
      <c r="C1105" s="190">
        <f t="shared" si="180"/>
        <v>42549</v>
      </c>
      <c r="D1105" s="37" t="s">
        <v>1631</v>
      </c>
      <c r="E1105" s="190">
        <v>42549</v>
      </c>
      <c r="F1105" s="191" t="s">
        <v>513</v>
      </c>
      <c r="G1105" s="820" t="s">
        <v>841</v>
      </c>
      <c r="H1105" s="192" t="s">
        <v>432</v>
      </c>
      <c r="I1105" s="248">
        <v>8</v>
      </c>
      <c r="J1105" s="248">
        <v>44769</v>
      </c>
      <c r="K1105" s="578">
        <f t="shared" si="182"/>
        <v>358152</v>
      </c>
      <c r="L1105" s="579" t="s">
        <v>844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7">
        <v>2</v>
      </c>
      <c r="AB1105" s="570" t="str">
        <f>IF(VLOOKUP(F1105,NXT!$C$12:$C$795,1,0)=F1105,"","x")</f>
        <v/>
      </c>
    </row>
    <row r="1106" spans="1:28" ht="15.75" hidden="1" customHeight="1">
      <c r="A1106" s="818" t="str">
        <f>IF(B1106&lt;&gt;"",IF(AND(B1106&gt;=_TM1,B1106&lt;=_TM2,OR(TH!L1106="1111",TH!M1106="1111")),TH!D1106,""),"")</f>
        <v/>
      </c>
      <c r="B1106" s="36">
        <f t="shared" si="179"/>
        <v>6</v>
      </c>
      <c r="C1106" s="190">
        <f t="shared" si="180"/>
        <v>42549</v>
      </c>
      <c r="D1106" s="37" t="s">
        <v>1631</v>
      </c>
      <c r="E1106" s="190">
        <v>42549</v>
      </c>
      <c r="F1106" s="191" t="s">
        <v>512</v>
      </c>
      <c r="G1106" s="820" t="s">
        <v>841</v>
      </c>
      <c r="H1106" s="192" t="s">
        <v>432</v>
      </c>
      <c r="I1106" s="248">
        <v>30</v>
      </c>
      <c r="J1106" s="248">
        <v>16898</v>
      </c>
      <c r="K1106" s="578">
        <f t="shared" si="182"/>
        <v>506940</v>
      </c>
      <c r="L1106" s="579" t="s">
        <v>844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7">
        <v>2</v>
      </c>
      <c r="AB1106" s="570" t="str">
        <f>IF(VLOOKUP(F1106,NXT!$C$12:$C$795,1,0)=F1106,"","x")</f>
        <v/>
      </c>
    </row>
    <row r="1107" spans="1:28" ht="15.75" hidden="1" customHeight="1">
      <c r="A1107" s="818" t="str">
        <f>IF(B1107&lt;&gt;"",IF(AND(B1107&gt;=_TM1,B1107&lt;=_TM2,OR(TH!L1107="1111",TH!M1107="1111")),TH!D1107,""),"")</f>
        <v/>
      </c>
      <c r="B1107" s="36">
        <f t="shared" si="179"/>
        <v>6</v>
      </c>
      <c r="C1107" s="190">
        <f t="shared" si="180"/>
        <v>42549</v>
      </c>
      <c r="D1107" s="37" t="s">
        <v>1631</v>
      </c>
      <c r="E1107" s="190">
        <v>42549</v>
      </c>
      <c r="F1107" s="191" t="s">
        <v>817</v>
      </c>
      <c r="G1107" s="820" t="s">
        <v>841</v>
      </c>
      <c r="H1107" s="192" t="s">
        <v>432</v>
      </c>
      <c r="I1107" s="248">
        <v>25</v>
      </c>
      <c r="J1107" s="248">
        <v>31090</v>
      </c>
      <c r="K1107" s="578">
        <f t="shared" si="182"/>
        <v>777250</v>
      </c>
      <c r="L1107" s="579" t="s">
        <v>844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7">
        <v>2</v>
      </c>
      <c r="AB1107" s="570" t="str">
        <f>IF(VLOOKUP(F1107,NXT!$C$12:$C$795,1,0)=F1107,"","x")</f>
        <v/>
      </c>
    </row>
    <row r="1108" spans="1:28" ht="15.75" hidden="1" customHeight="1">
      <c r="A1108" s="818" t="str">
        <f>IF(B1108&lt;&gt;"",IF(AND(B1108&gt;=_TM1,B1108&lt;=_TM2,OR(TH!L1108="1111",TH!M1108="1111")),TH!D1108,""),"")</f>
        <v/>
      </c>
      <c r="B1108" s="36">
        <f t="shared" si="179"/>
        <v>6</v>
      </c>
      <c r="C1108" s="190">
        <f t="shared" si="180"/>
        <v>42549</v>
      </c>
      <c r="D1108" s="37" t="s">
        <v>1631</v>
      </c>
      <c r="E1108" s="190">
        <v>42549</v>
      </c>
      <c r="F1108" s="40" t="s">
        <v>818</v>
      </c>
      <c r="G1108" s="820" t="s">
        <v>841</v>
      </c>
      <c r="H1108" s="192" t="s">
        <v>432</v>
      </c>
      <c r="I1108" s="248">
        <v>25</v>
      </c>
      <c r="J1108" s="248">
        <v>40497</v>
      </c>
      <c r="K1108" s="578">
        <f t="shared" si="182"/>
        <v>1012425</v>
      </c>
      <c r="L1108" s="579" t="s">
        <v>844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7">
        <v>2</v>
      </c>
      <c r="AB1108" s="570" t="str">
        <f>IF(VLOOKUP(F1108,NXT!$C$12:$C$795,1,0)=F1108,"","x")</f>
        <v/>
      </c>
    </row>
    <row r="1109" spans="1:28" ht="15.75" hidden="1" customHeight="1">
      <c r="A1109" s="818" t="str">
        <f>IF(B1109&lt;&gt;"",IF(AND(B1109&gt;=_TM1,B1109&lt;=_TM2,OR(TH!L1109="1111",TH!M1109="1111")),TH!D1109,""),"")</f>
        <v/>
      </c>
      <c r="B1109" s="36">
        <f t="shared" si="179"/>
        <v>6</v>
      </c>
      <c r="C1109" s="190">
        <f t="shared" si="180"/>
        <v>42549</v>
      </c>
      <c r="D1109" s="37" t="s">
        <v>1631</v>
      </c>
      <c r="E1109" s="190">
        <v>42549</v>
      </c>
      <c r="F1109" s="40" t="s">
        <v>819</v>
      </c>
      <c r="G1109" s="820" t="s">
        <v>841</v>
      </c>
      <c r="H1109" s="192" t="s">
        <v>432</v>
      </c>
      <c r="I1109" s="761">
        <v>40</v>
      </c>
      <c r="J1109" s="248">
        <v>21594</v>
      </c>
      <c r="K1109" s="578">
        <f t="shared" si="182"/>
        <v>863760</v>
      </c>
      <c r="L1109" s="579" t="s">
        <v>844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7">
        <v>2</v>
      </c>
      <c r="AB1109" s="570" t="str">
        <f>IF(VLOOKUP(F1109,NXT!$C$12:$C$795,1,0)=F1109,"","x")</f>
        <v/>
      </c>
    </row>
    <row r="1110" spans="1:28" ht="15.75" hidden="1" customHeight="1">
      <c r="A1110" s="818" t="str">
        <f>IF(B1110&lt;&gt;"",IF(AND(B1110&gt;=_TM1,B1110&lt;=_TM2,OR(TH!L1110="1111",TH!M1110="1111")),TH!D1110,""),"")</f>
        <v/>
      </c>
      <c r="B1110" s="36">
        <f t="shared" si="179"/>
        <v>6</v>
      </c>
      <c r="C1110" s="190">
        <f t="shared" si="180"/>
        <v>42549</v>
      </c>
      <c r="D1110" s="37" t="s">
        <v>1631</v>
      </c>
      <c r="E1110" s="190">
        <v>42549</v>
      </c>
      <c r="F1110" s="40" t="s">
        <v>851</v>
      </c>
      <c r="G1110" s="820" t="s">
        <v>841</v>
      </c>
      <c r="H1110" s="192" t="s">
        <v>432</v>
      </c>
      <c r="I1110" s="248">
        <v>15</v>
      </c>
      <c r="J1110" s="248">
        <v>113827</v>
      </c>
      <c r="K1110" s="578">
        <f t="shared" si="182"/>
        <v>1707405</v>
      </c>
      <c r="L1110" s="579" t="s">
        <v>844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7">
        <v>2</v>
      </c>
      <c r="AB1110" s="570" t="str">
        <f>IF(VLOOKUP(F1110,NXT!$C$12:$C$795,1,0)=F1110,"","x")</f>
        <v/>
      </c>
    </row>
    <row r="1111" spans="1:28" ht="15.75" hidden="1" customHeight="1">
      <c r="A1111" s="818" t="str">
        <f>IF(B1111&lt;&gt;"",IF(AND(B1111&gt;=_TM1,B1111&lt;=_TM2,OR(TH!L1111="1111",TH!M1111="1111")),TH!D1111,""),"")</f>
        <v/>
      </c>
      <c r="B1111" s="36">
        <f t="shared" si="179"/>
        <v>6</v>
      </c>
      <c r="C1111" s="190">
        <f t="shared" si="180"/>
        <v>42549</v>
      </c>
      <c r="D1111" s="37" t="s">
        <v>1631</v>
      </c>
      <c r="E1111" s="190">
        <v>42549</v>
      </c>
      <c r="F1111" s="40" t="s">
        <v>820</v>
      </c>
      <c r="G1111" s="820" t="s">
        <v>841</v>
      </c>
      <c r="H1111" s="192" t="s">
        <v>432</v>
      </c>
      <c r="I1111" s="248">
        <v>30</v>
      </c>
      <c r="J1111" s="248">
        <v>45177</v>
      </c>
      <c r="K1111" s="578">
        <f t="shared" si="182"/>
        <v>1355310</v>
      </c>
      <c r="L1111" s="579" t="s">
        <v>844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7">
        <v>2</v>
      </c>
      <c r="AB1111" s="570" t="str">
        <f>IF(VLOOKUP(F1111,NXT!$C$12:$C$795,1,0)=F1111,"","x")</f>
        <v/>
      </c>
    </row>
    <row r="1112" spans="1:28" ht="15.75" hidden="1" customHeight="1">
      <c r="A1112" s="818" t="str">
        <f>IF(B1112&lt;&gt;"",IF(AND(B1112&gt;=_TM1,B1112&lt;=_TM2,OR(TH!L1112="1111",TH!M1112="1111")),TH!D1112,""),"")</f>
        <v/>
      </c>
      <c r="B1112" s="36">
        <f t="shared" si="179"/>
        <v>6</v>
      </c>
      <c r="C1112" s="190">
        <f t="shared" si="180"/>
        <v>42549</v>
      </c>
      <c r="D1112" s="37" t="s">
        <v>1631</v>
      </c>
      <c r="E1112" s="190">
        <v>42549</v>
      </c>
      <c r="F1112" s="40" t="s">
        <v>821</v>
      </c>
      <c r="G1112" s="820" t="s">
        <v>841</v>
      </c>
      <c r="H1112" s="192" t="s">
        <v>432</v>
      </c>
      <c r="I1112" s="248">
        <v>15</v>
      </c>
      <c r="J1112" s="248">
        <v>91164</v>
      </c>
      <c r="K1112" s="578">
        <f t="shared" si="182"/>
        <v>1367460</v>
      </c>
      <c r="L1112" s="579" t="s">
        <v>844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7">
        <v>2</v>
      </c>
      <c r="AB1112" s="570" t="str">
        <f>IF(VLOOKUP(F1112,NXT!$C$12:$C$795,1,0)=F1112,"","x")</f>
        <v/>
      </c>
    </row>
    <row r="1113" spans="1:28" ht="15.75" hidden="1" customHeight="1">
      <c r="A1113" s="818" t="str">
        <f>IF(B1113&lt;&gt;"",IF(AND(B1113&gt;=_TM1,B1113&lt;=_TM2,OR(TH!L1113="1111",TH!M1113="1111")),TH!D1113,""),"")</f>
        <v/>
      </c>
      <c r="B1113" s="36">
        <f t="shared" si="179"/>
        <v>6</v>
      </c>
      <c r="C1113" s="190">
        <f t="shared" si="180"/>
        <v>42549</v>
      </c>
      <c r="D1113" s="37" t="s">
        <v>1631</v>
      </c>
      <c r="E1113" s="190">
        <v>42549</v>
      </c>
      <c r="F1113" s="191" t="s">
        <v>464</v>
      </c>
      <c r="G1113" s="820" t="s">
        <v>841</v>
      </c>
      <c r="H1113" s="192" t="s">
        <v>432</v>
      </c>
      <c r="I1113" s="248">
        <v>180</v>
      </c>
      <c r="J1113" s="248">
        <v>64140</v>
      </c>
      <c r="K1113" s="578">
        <f t="shared" si="182"/>
        <v>11545200</v>
      </c>
      <c r="L1113" s="579" t="s">
        <v>844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7">
        <v>2</v>
      </c>
      <c r="AB1113" s="570" t="str">
        <f>IF(VLOOKUP(F1113,NXT!$C$12:$C$795,1,0)=F1113,"","x")</f>
        <v/>
      </c>
    </row>
    <row r="1114" spans="1:28" ht="15.75" hidden="1" customHeight="1">
      <c r="A1114" s="818" t="str">
        <f>IF(B1114&lt;&gt;"",IF(AND(B1114&gt;=_TM1,B1114&lt;=_TM2,OR(TH!L1114="1111",TH!M1114="1111")),TH!D1114,""),"")</f>
        <v/>
      </c>
      <c r="B1114" s="36">
        <f t="shared" si="179"/>
        <v>6</v>
      </c>
      <c r="C1114" s="190">
        <f t="shared" si="180"/>
        <v>42549</v>
      </c>
      <c r="D1114" s="37" t="s">
        <v>1631</v>
      </c>
      <c r="E1114" s="190">
        <v>42549</v>
      </c>
      <c r="F1114" s="40" t="s">
        <v>512</v>
      </c>
      <c r="G1114" s="820" t="s">
        <v>841</v>
      </c>
      <c r="H1114" s="192" t="s">
        <v>432</v>
      </c>
      <c r="I1114" s="248">
        <v>144</v>
      </c>
      <c r="J1114" s="248">
        <v>16898</v>
      </c>
      <c r="K1114" s="578">
        <f t="shared" si="182"/>
        <v>2433312</v>
      </c>
      <c r="L1114" s="579" t="s">
        <v>844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7">
        <v>2</v>
      </c>
      <c r="AB1114" s="570" t="str">
        <f>IF(VLOOKUP(F1114,NXT!$C$12:$C$795,1,0)=F1114,"","x")</f>
        <v/>
      </c>
    </row>
    <row r="1115" spans="1:28" ht="15.75" hidden="1" customHeight="1">
      <c r="A1115" s="818" t="str">
        <f>IF(B1115&lt;&gt;"",IF(AND(B1115&gt;=_TM1,B1115&lt;=_TM2,OR(TH!L1115="1111",TH!M1115="1111")),TH!D1115,""),"")</f>
        <v/>
      </c>
      <c r="B1115" s="36">
        <f t="shared" si="179"/>
        <v>6</v>
      </c>
      <c r="C1115" s="190">
        <f t="shared" si="180"/>
        <v>42549</v>
      </c>
      <c r="D1115" s="37" t="s">
        <v>1631</v>
      </c>
      <c r="E1115" s="190">
        <v>42549</v>
      </c>
      <c r="F1115" s="40" t="s">
        <v>795</v>
      </c>
      <c r="G1115" s="820" t="s">
        <v>841</v>
      </c>
      <c r="H1115" s="192" t="s">
        <v>432</v>
      </c>
      <c r="I1115" s="248">
        <v>72</v>
      </c>
      <c r="J1115" s="248">
        <v>11109</v>
      </c>
      <c r="K1115" s="578">
        <f t="shared" si="182"/>
        <v>799848</v>
      </c>
      <c r="L1115" s="579" t="s">
        <v>844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7">
        <v>2</v>
      </c>
      <c r="AB1115" s="570" t="str">
        <f>IF(VLOOKUP(F1115,NXT!$C$12:$C$795,1,0)=F1115,"","x")</f>
        <v/>
      </c>
    </row>
    <row r="1116" spans="1:28" ht="15.75" hidden="1" customHeight="1">
      <c r="A1116" s="818" t="str">
        <f>IF(B1116&lt;&gt;"",IF(AND(B1116&gt;=_TM1,B1116&lt;=_TM2,OR(TH!L1116="1111",TH!M1116="1111")),TH!D1116,""),"")</f>
        <v/>
      </c>
      <c r="B1116" s="36">
        <f t="shared" si="179"/>
        <v>6</v>
      </c>
      <c r="C1116" s="190">
        <f t="shared" si="180"/>
        <v>42549</v>
      </c>
      <c r="D1116" s="37" t="s">
        <v>1631</v>
      </c>
      <c r="E1116" s="190">
        <v>42549</v>
      </c>
      <c r="F1116" s="188" t="s">
        <v>852</v>
      </c>
      <c r="G1116" s="820" t="s">
        <v>841</v>
      </c>
      <c r="H1116" s="192" t="s">
        <v>432</v>
      </c>
      <c r="I1116" s="248">
        <v>30</v>
      </c>
      <c r="J1116" s="248">
        <v>22136</v>
      </c>
      <c r="K1116" s="578">
        <f t="shared" si="182"/>
        <v>664080</v>
      </c>
      <c r="L1116" s="579" t="s">
        <v>844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7">
        <v>2</v>
      </c>
      <c r="AB1116" s="570" t="str">
        <f>IF(VLOOKUP(F1116,NXT!$C$12:$C$795,1,0)=F1116,"","x")</f>
        <v/>
      </c>
    </row>
    <row r="1117" spans="1:28" ht="15.75" hidden="1" customHeight="1">
      <c r="A1117" s="818" t="str">
        <f>IF(B1117&lt;&gt;"",IF(AND(B1117&gt;=_TM1,B1117&lt;=_TM2,OR(TH!L1117="1111",TH!M1117="1111")),TH!D1117,""),"")</f>
        <v/>
      </c>
      <c r="B1117" s="36">
        <f t="shared" si="179"/>
        <v>6</v>
      </c>
      <c r="C1117" s="190">
        <f t="shared" si="180"/>
        <v>42549</v>
      </c>
      <c r="D1117" s="37" t="s">
        <v>1631</v>
      </c>
      <c r="E1117" s="190">
        <v>42549</v>
      </c>
      <c r="F1117" s="40" t="s">
        <v>687</v>
      </c>
      <c r="G1117" s="820" t="s">
        <v>841</v>
      </c>
      <c r="H1117" s="192" t="s">
        <v>432</v>
      </c>
      <c r="I1117" s="248">
        <v>30</v>
      </c>
      <c r="J1117" s="248">
        <v>19941</v>
      </c>
      <c r="K1117" s="578">
        <f t="shared" si="182"/>
        <v>598230</v>
      </c>
      <c r="L1117" s="579" t="s">
        <v>844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7">
        <v>2</v>
      </c>
      <c r="AB1117" s="570" t="str">
        <f>IF(VLOOKUP(F1117,NXT!$C$12:$C$795,1,0)=F1117,"","x")</f>
        <v/>
      </c>
    </row>
    <row r="1118" spans="1:28" ht="15.75" hidden="1" customHeight="1">
      <c r="A1118" s="818" t="str">
        <f>IF(B1118&lt;&gt;"",IF(AND(B1118&gt;=_TM1,B1118&lt;=_TM2,OR(TH!L1118="1111",TH!M1118="1111")),TH!D1118,""),"")</f>
        <v/>
      </c>
      <c r="B1118" s="36">
        <f t="shared" si="179"/>
        <v>6</v>
      </c>
      <c r="C1118" s="190">
        <f t="shared" si="180"/>
        <v>42549</v>
      </c>
      <c r="D1118" s="37" t="s">
        <v>1631</v>
      </c>
      <c r="E1118" s="190">
        <v>42549</v>
      </c>
      <c r="F1118" s="40" t="s">
        <v>853</v>
      </c>
      <c r="G1118" s="820" t="s">
        <v>841</v>
      </c>
      <c r="H1118" s="192" t="s">
        <v>432</v>
      </c>
      <c r="I1118" s="248">
        <v>25</v>
      </c>
      <c r="J1118" s="248">
        <v>31397</v>
      </c>
      <c r="K1118" s="578">
        <f t="shared" si="182"/>
        <v>784925</v>
      </c>
      <c r="L1118" s="579" t="s">
        <v>844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7">
        <v>2</v>
      </c>
      <c r="AB1118" s="570" t="str">
        <f>IF(VLOOKUP(F1118,NXT!$C$12:$C$795,1,0)=F1118,"","x")</f>
        <v/>
      </c>
    </row>
    <row r="1119" spans="1:28" ht="15.75" hidden="1" customHeight="1">
      <c r="A1119" s="818" t="str">
        <f>IF(B1119&lt;&gt;"",IF(AND(B1119&gt;=_TM1,B1119&lt;=_TM2,OR(TH!L1119="1111",TH!M1119="1111")),TH!D1119,""),"")</f>
        <v/>
      </c>
      <c r="B1119" s="36">
        <f t="shared" si="179"/>
        <v>6</v>
      </c>
      <c r="C1119" s="190">
        <f t="shared" si="180"/>
        <v>42549</v>
      </c>
      <c r="D1119" s="37" t="s">
        <v>1631</v>
      </c>
      <c r="E1119" s="190">
        <v>42549</v>
      </c>
      <c r="F1119" s="40" t="s">
        <v>854</v>
      </c>
      <c r="G1119" s="820" t="s">
        <v>841</v>
      </c>
      <c r="H1119" s="192" t="s">
        <v>432</v>
      </c>
      <c r="I1119" s="248">
        <v>16</v>
      </c>
      <c r="J1119" s="248">
        <v>28705</v>
      </c>
      <c r="K1119" s="578">
        <f t="shared" si="182"/>
        <v>459280</v>
      </c>
      <c r="L1119" s="579" t="s">
        <v>844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7">
        <v>2</v>
      </c>
      <c r="AB1119" s="570" t="str">
        <f>IF(VLOOKUP(F1119,NXT!$C$12:$C$795,1,0)=F1119,"","x")</f>
        <v/>
      </c>
    </row>
    <row r="1120" spans="1:28" ht="15.75" hidden="1" customHeight="1">
      <c r="A1120" s="818" t="str">
        <f>IF(B1120&lt;&gt;"",IF(AND(B1120&gt;=_TM1,B1120&lt;=_TM2,OR(TH!L1120="1111",TH!M1120="1111")),TH!D1120,""),"")</f>
        <v/>
      </c>
      <c r="B1120" s="36">
        <f t="shared" si="179"/>
        <v>6</v>
      </c>
      <c r="C1120" s="190">
        <f t="shared" si="180"/>
        <v>42549</v>
      </c>
      <c r="D1120" s="37" t="s">
        <v>1631</v>
      </c>
      <c r="E1120" s="190">
        <v>42549</v>
      </c>
      <c r="F1120" s="40" t="s">
        <v>855</v>
      </c>
      <c r="G1120" s="820" t="s">
        <v>841</v>
      </c>
      <c r="H1120" s="192" t="s">
        <v>432</v>
      </c>
      <c r="I1120" s="248">
        <v>15</v>
      </c>
      <c r="J1120" s="248">
        <v>25882</v>
      </c>
      <c r="K1120" s="578">
        <f t="shared" si="182"/>
        <v>388230</v>
      </c>
      <c r="L1120" s="579" t="s">
        <v>844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7">
        <v>2</v>
      </c>
      <c r="AB1120" s="570" t="str">
        <f>IF(VLOOKUP(F1120,NXT!$C$12:$C$795,1,0)=F1120,"","x")</f>
        <v/>
      </c>
    </row>
    <row r="1121" spans="1:28" ht="15.75" hidden="1" customHeight="1">
      <c r="A1121" s="818" t="str">
        <f>IF(B1121&lt;&gt;"",IF(AND(B1121&gt;=_TM1,B1121&lt;=_TM2,OR(TH!L1121="1111",TH!M1121="1111")),TH!D1121,""),"")</f>
        <v/>
      </c>
      <c r="B1121" s="36">
        <f t="shared" ref="B1121:B1184" si="183">IF(C1121&lt;&gt;"",MONTH(C1121),"")</f>
        <v>6</v>
      </c>
      <c r="C1121" s="190">
        <f t="shared" ref="C1121:C1184" si="184">E1121</f>
        <v>42549</v>
      </c>
      <c r="D1121" s="37" t="s">
        <v>1631</v>
      </c>
      <c r="E1121" s="190">
        <v>42549</v>
      </c>
      <c r="F1121" s="191" t="s">
        <v>856</v>
      </c>
      <c r="G1121" s="820" t="s">
        <v>841</v>
      </c>
      <c r="H1121" s="192" t="s">
        <v>432</v>
      </c>
      <c r="I1121" s="248">
        <v>16</v>
      </c>
      <c r="J1121" s="248">
        <v>18619</v>
      </c>
      <c r="K1121" s="578">
        <f t="shared" si="182"/>
        <v>297904</v>
      </c>
      <c r="L1121" s="579" t="s">
        <v>844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7">
        <v>2</v>
      </c>
      <c r="AB1121" s="570" t="str">
        <f>IF(VLOOKUP(F1121,NXT!$C$12:$C$795,1,0)=F1121,"","x")</f>
        <v/>
      </c>
    </row>
    <row r="1122" spans="1:28" ht="15.75" hidden="1" customHeight="1">
      <c r="A1122" s="818" t="str">
        <f>IF(B1122&lt;&gt;"",IF(AND(B1122&gt;=_TM1,B1122&lt;=_TM2,OR(TH!L1122="1111",TH!M1122="1111")),TH!D1122,""),"")</f>
        <v/>
      </c>
      <c r="B1122" s="36">
        <f t="shared" si="183"/>
        <v>6</v>
      </c>
      <c r="C1122" s="190">
        <f t="shared" si="184"/>
        <v>42549</v>
      </c>
      <c r="D1122" s="37" t="s">
        <v>1631</v>
      </c>
      <c r="E1122" s="190">
        <v>42549</v>
      </c>
      <c r="F1122" s="40" t="s">
        <v>455</v>
      </c>
      <c r="G1122" s="820" t="s">
        <v>841</v>
      </c>
      <c r="H1122" s="192" t="s">
        <v>432</v>
      </c>
      <c r="I1122" s="248">
        <v>6</v>
      </c>
      <c r="J1122" s="248">
        <v>73907</v>
      </c>
      <c r="K1122" s="578">
        <f t="shared" si="182"/>
        <v>443442</v>
      </c>
      <c r="L1122" s="579" t="s">
        <v>844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7">
        <v>2</v>
      </c>
      <c r="AB1122" s="570" t="str">
        <f>IF(VLOOKUP(F1122,NXT!$C$12:$C$795,1,0)=F1122,"","x")</f>
        <v/>
      </c>
    </row>
    <row r="1123" spans="1:28" ht="15.75" hidden="1" customHeight="1">
      <c r="A1123" s="818" t="str">
        <f>IF(B1123&lt;&gt;"",IF(AND(B1123&gt;=_TM1,B1123&lt;=_TM2,OR(TH!L1123="1111",TH!M1123="1111")),TH!D1123,""),"")</f>
        <v/>
      </c>
      <c r="B1123" s="36">
        <f t="shared" si="183"/>
        <v>6</v>
      </c>
      <c r="C1123" s="190">
        <f t="shared" si="184"/>
        <v>42549</v>
      </c>
      <c r="D1123" s="37" t="s">
        <v>1631</v>
      </c>
      <c r="E1123" s="190">
        <v>42549</v>
      </c>
      <c r="F1123" s="40" t="s">
        <v>692</v>
      </c>
      <c r="G1123" s="820" t="s">
        <v>841</v>
      </c>
      <c r="H1123" s="192" t="s">
        <v>432</v>
      </c>
      <c r="I1123" s="248">
        <v>6</v>
      </c>
      <c r="J1123" s="248">
        <v>38417</v>
      </c>
      <c r="K1123" s="578">
        <f t="shared" si="182"/>
        <v>230502</v>
      </c>
      <c r="L1123" s="579" t="s">
        <v>844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7">
        <v>2</v>
      </c>
      <c r="AB1123" s="570" t="str">
        <f>IF(VLOOKUP(F1123,NXT!$C$12:$C$795,1,0)=F1123,"","x")</f>
        <v/>
      </c>
    </row>
    <row r="1124" spans="1:28" ht="15.75" hidden="1" customHeight="1">
      <c r="A1124" s="818" t="str">
        <f>IF(B1124&lt;&gt;"",IF(AND(B1124&gt;=_TM1,B1124&lt;=_TM2,OR(TH!L1124="1111",TH!M1124="1111")),TH!D1124,""),"")</f>
        <v/>
      </c>
      <c r="B1124" s="36">
        <f t="shared" si="183"/>
        <v>6</v>
      </c>
      <c r="C1124" s="190">
        <f t="shared" si="184"/>
        <v>42549</v>
      </c>
      <c r="D1124" s="37" t="s">
        <v>1631</v>
      </c>
      <c r="E1124" s="190">
        <v>42549</v>
      </c>
      <c r="F1124" s="191" t="s">
        <v>498</v>
      </c>
      <c r="G1124" s="820" t="s">
        <v>841</v>
      </c>
      <c r="H1124" s="192" t="s">
        <v>432</v>
      </c>
      <c r="I1124" s="248">
        <v>8</v>
      </c>
      <c r="J1124" s="248">
        <v>32127</v>
      </c>
      <c r="K1124" s="578">
        <f t="shared" si="182"/>
        <v>257016</v>
      </c>
      <c r="L1124" s="579" t="s">
        <v>844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7">
        <v>2</v>
      </c>
      <c r="AB1124" s="570" t="str">
        <f>IF(VLOOKUP(F1124,NXT!$C$12:$C$795,1,0)=F1124,"","x")</f>
        <v/>
      </c>
    </row>
    <row r="1125" spans="1:28" ht="15.75" hidden="1" customHeight="1">
      <c r="A1125" s="818" t="str">
        <f>IF(B1125&lt;&gt;"",IF(AND(B1125&gt;=_TM1,B1125&lt;=_TM2,OR(TH!L1125="1111",TH!M1125="1111")),TH!D1125,""),"")</f>
        <v/>
      </c>
      <c r="B1125" s="36">
        <f t="shared" si="183"/>
        <v>6</v>
      </c>
      <c r="C1125" s="190">
        <f t="shared" si="184"/>
        <v>42549</v>
      </c>
      <c r="D1125" s="37" t="s">
        <v>1631</v>
      </c>
      <c r="E1125" s="190">
        <v>42549</v>
      </c>
      <c r="F1125" s="40" t="s">
        <v>456</v>
      </c>
      <c r="G1125" s="820" t="s">
        <v>841</v>
      </c>
      <c r="H1125" s="192" t="s">
        <v>432</v>
      </c>
      <c r="I1125" s="248">
        <v>5</v>
      </c>
      <c r="J1125" s="248">
        <v>59912</v>
      </c>
      <c r="K1125" s="578">
        <f t="shared" si="182"/>
        <v>299560</v>
      </c>
      <c r="L1125" s="579" t="s">
        <v>844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7">
        <v>2</v>
      </c>
      <c r="AB1125" s="570" t="str">
        <f>IF(VLOOKUP(F1125,NXT!$C$12:$C$795,1,0)=F1125,"","x")</f>
        <v/>
      </c>
    </row>
    <row r="1126" spans="1:28" ht="15.75" hidden="1" customHeight="1">
      <c r="A1126" s="818" t="str">
        <f>IF(B1126&lt;&gt;"",IF(AND(B1126&gt;=_TM1,B1126&lt;=_TM2,OR(TH!L1126="1111",TH!M1126="1111")),TH!D1126,""),"")</f>
        <v/>
      </c>
      <c r="B1126" s="36">
        <f t="shared" si="183"/>
        <v>6</v>
      </c>
      <c r="C1126" s="190">
        <f t="shared" si="184"/>
        <v>42549</v>
      </c>
      <c r="D1126" s="37" t="s">
        <v>1631</v>
      </c>
      <c r="E1126" s="190">
        <v>42549</v>
      </c>
      <c r="F1126" s="40" t="s">
        <v>501</v>
      </c>
      <c r="G1126" s="820" t="s">
        <v>841</v>
      </c>
      <c r="H1126" s="192" t="s">
        <v>432</v>
      </c>
      <c r="I1126" s="248">
        <v>8</v>
      </c>
      <c r="J1126" s="248">
        <v>28620</v>
      </c>
      <c r="K1126" s="578">
        <f t="shared" si="182"/>
        <v>228960</v>
      </c>
      <c r="L1126" s="579" t="s">
        <v>844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7">
        <v>2</v>
      </c>
      <c r="AB1126" s="570" t="str">
        <f>IF(VLOOKUP(F1126,NXT!$C$12:$C$795,1,0)=F1126,"","x")</f>
        <v/>
      </c>
    </row>
    <row r="1127" spans="1:28" ht="15.75" hidden="1" customHeight="1">
      <c r="A1127" s="818" t="str">
        <f>IF(B1127&lt;&gt;"",IF(AND(B1127&gt;=_TM1,B1127&lt;=_TM2,OR(TH!L1127="1111",TH!M1127="1111")),TH!D1127,""),"")</f>
        <v/>
      </c>
      <c r="B1127" s="36">
        <f t="shared" si="183"/>
        <v>6</v>
      </c>
      <c r="C1127" s="190">
        <f t="shared" si="184"/>
        <v>42549</v>
      </c>
      <c r="D1127" s="37" t="s">
        <v>1631</v>
      </c>
      <c r="E1127" s="190">
        <v>42549</v>
      </c>
      <c r="F1127" s="191" t="s">
        <v>451</v>
      </c>
      <c r="G1127" s="820" t="s">
        <v>841</v>
      </c>
      <c r="H1127" s="192" t="s">
        <v>432</v>
      </c>
      <c r="I1127" s="248">
        <v>6</v>
      </c>
      <c r="J1127" s="248">
        <v>141180</v>
      </c>
      <c r="K1127" s="578">
        <f t="shared" si="182"/>
        <v>847080</v>
      </c>
      <c r="L1127" s="579" t="s">
        <v>844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7">
        <v>2</v>
      </c>
      <c r="AB1127" s="570" t="str">
        <f>IF(VLOOKUP(F1127,NXT!$C$12:$C$795,1,0)=F1127,"","x")</f>
        <v/>
      </c>
    </row>
    <row r="1128" spans="1:28" ht="15.75" hidden="1" customHeight="1">
      <c r="A1128" s="818" t="str">
        <f>IF(B1128&lt;&gt;"",IF(AND(B1128&gt;=_TM1,B1128&lt;=_TM2,OR(TH!L1128="1111",TH!M1128="1111")),TH!D1128,""),"")</f>
        <v/>
      </c>
      <c r="B1128" s="36">
        <f t="shared" si="183"/>
        <v>6</v>
      </c>
      <c r="C1128" s="190">
        <f t="shared" si="184"/>
        <v>42549</v>
      </c>
      <c r="D1128" s="37" t="s">
        <v>1631</v>
      </c>
      <c r="E1128" s="190">
        <v>42549</v>
      </c>
      <c r="F1128" s="191" t="s">
        <v>472</v>
      </c>
      <c r="G1128" s="820" t="s">
        <v>841</v>
      </c>
      <c r="H1128" s="192" t="s">
        <v>432</v>
      </c>
      <c r="I1128" s="248">
        <v>6</v>
      </c>
      <c r="J1128" s="248">
        <v>44977</v>
      </c>
      <c r="K1128" s="578">
        <f t="shared" si="182"/>
        <v>269862</v>
      </c>
      <c r="L1128" s="579" t="s">
        <v>844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7">
        <v>2</v>
      </c>
      <c r="AB1128" s="570" t="str">
        <f>IF(VLOOKUP(F1128,NXT!$C$12:$C$795,1,0)=F1128,"","x")</f>
        <v/>
      </c>
    </row>
    <row r="1129" spans="1:28" ht="15.75" hidden="1" customHeight="1">
      <c r="A1129" s="818" t="str">
        <f>IF(B1129&lt;&gt;"",IF(AND(B1129&gt;=_TM1,B1129&lt;=_TM2,OR(TH!L1129="1111",TH!M1129="1111")),TH!D1129,""),"")</f>
        <v/>
      </c>
      <c r="B1129" s="36">
        <f t="shared" si="183"/>
        <v>6</v>
      </c>
      <c r="C1129" s="190">
        <f t="shared" si="184"/>
        <v>42549</v>
      </c>
      <c r="D1129" s="37" t="s">
        <v>1631</v>
      </c>
      <c r="E1129" s="190">
        <v>42549</v>
      </c>
      <c r="F1129" s="191" t="s">
        <v>707</v>
      </c>
      <c r="G1129" s="820" t="s">
        <v>841</v>
      </c>
      <c r="H1129" s="192" t="s">
        <v>432</v>
      </c>
      <c r="I1129" s="248">
        <v>6</v>
      </c>
      <c r="J1129" s="248">
        <v>81285</v>
      </c>
      <c r="K1129" s="578">
        <f t="shared" si="182"/>
        <v>487710</v>
      </c>
      <c r="L1129" s="579" t="s">
        <v>844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7">
        <v>2</v>
      </c>
      <c r="AB1129" s="570" t="str">
        <f>IF(VLOOKUP(F1129,NXT!$C$12:$C$795,1,0)=F1129,"","x")</f>
        <v/>
      </c>
    </row>
    <row r="1130" spans="1:28" ht="15.75" hidden="1" customHeight="1">
      <c r="A1130" s="818" t="str">
        <f>IF(B1130&lt;&gt;"",IF(AND(B1130&gt;=_TM1,B1130&lt;=_TM2,OR(TH!L1130="1111",TH!M1130="1111")),TH!D1130,""),"")</f>
        <v/>
      </c>
      <c r="B1130" s="36">
        <f t="shared" si="183"/>
        <v>6</v>
      </c>
      <c r="C1130" s="190">
        <f t="shared" si="184"/>
        <v>42549</v>
      </c>
      <c r="D1130" s="37" t="s">
        <v>1631</v>
      </c>
      <c r="E1130" s="190">
        <v>42549</v>
      </c>
      <c r="F1130" s="191" t="s">
        <v>857</v>
      </c>
      <c r="G1130" s="820" t="s">
        <v>841</v>
      </c>
      <c r="H1130" s="192" t="s">
        <v>432</v>
      </c>
      <c r="I1130" s="248">
        <v>5</v>
      </c>
      <c r="J1130" s="248">
        <v>85339</v>
      </c>
      <c r="K1130" s="578">
        <f t="shared" si="182"/>
        <v>426695</v>
      </c>
      <c r="L1130" s="579" t="s">
        <v>844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7">
        <v>2</v>
      </c>
      <c r="AB1130" s="570" t="str">
        <f>IF(VLOOKUP(F1130,NXT!$C$12:$C$795,1,0)=F1130,"","x")</f>
        <v/>
      </c>
    </row>
    <row r="1131" spans="1:28" ht="15.75" hidden="1" customHeight="1">
      <c r="A1131" s="818" t="str">
        <f>IF(B1131&lt;&gt;"",IF(AND(B1131&gt;=_TM1,B1131&lt;=_TM2,OR(TH!L1131="1111",TH!M1131="1111")),TH!D1131,""),"")</f>
        <v/>
      </c>
      <c r="B1131" s="36">
        <f t="shared" si="183"/>
        <v>6</v>
      </c>
      <c r="C1131" s="190">
        <f t="shared" si="184"/>
        <v>42549</v>
      </c>
      <c r="D1131" s="37" t="s">
        <v>1631</v>
      </c>
      <c r="E1131" s="190">
        <v>42549</v>
      </c>
      <c r="F1131" s="191" t="s">
        <v>521</v>
      </c>
      <c r="G1131" s="820" t="s">
        <v>841</v>
      </c>
      <c r="H1131" s="192" t="s">
        <v>432</v>
      </c>
      <c r="I1131" s="248">
        <v>40</v>
      </c>
      <c r="J1131" s="248">
        <v>82354</v>
      </c>
      <c r="K1131" s="578">
        <f t="shared" si="182"/>
        <v>3294160</v>
      </c>
      <c r="L1131" s="579" t="s">
        <v>844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7">
        <v>2</v>
      </c>
      <c r="AB1131" s="570" t="str">
        <f>IF(VLOOKUP(F1131,NXT!$C$12:$C$795,1,0)=F1131,"","x")</f>
        <v/>
      </c>
    </row>
    <row r="1132" spans="1:28" ht="15.75" hidden="1" customHeight="1">
      <c r="A1132" s="818" t="str">
        <f>IF(B1132&lt;&gt;"",IF(AND(B1132&gt;=_TM1,B1132&lt;=_TM2,OR(TH!L1132="1111",TH!M1132="1111")),TH!D1132,""),"")</f>
        <v/>
      </c>
      <c r="B1132" s="36">
        <f t="shared" si="183"/>
        <v>6</v>
      </c>
      <c r="C1132" s="190">
        <f t="shared" si="184"/>
        <v>42549</v>
      </c>
      <c r="D1132" s="37" t="s">
        <v>1631</v>
      </c>
      <c r="E1132" s="190">
        <v>42549</v>
      </c>
      <c r="F1132" s="191" t="s">
        <v>471</v>
      </c>
      <c r="G1132" s="820" t="s">
        <v>841</v>
      </c>
      <c r="H1132" s="192" t="s">
        <v>432</v>
      </c>
      <c r="I1132" s="248">
        <v>12</v>
      </c>
      <c r="J1132" s="248">
        <v>34091</v>
      </c>
      <c r="K1132" s="578">
        <f t="shared" si="182"/>
        <v>409092</v>
      </c>
      <c r="L1132" s="579" t="s">
        <v>844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7">
        <v>2</v>
      </c>
      <c r="AB1132" s="570" t="str">
        <f>IF(VLOOKUP(F1132,NXT!$C$12:$C$795,1,0)=F1132,"","x")</f>
        <v/>
      </c>
    </row>
    <row r="1133" spans="1:28" ht="15.75" hidden="1" customHeight="1">
      <c r="A1133" s="818" t="str">
        <f>IF(B1133&lt;&gt;"",IF(AND(B1133&gt;=_TM1,B1133&lt;=_TM2,OR(TH!L1133="1111",TH!M1133="1111")),TH!D1133,""),"")</f>
        <v/>
      </c>
      <c r="B1133" s="36">
        <f t="shared" si="183"/>
        <v>6</v>
      </c>
      <c r="C1133" s="190">
        <f t="shared" si="184"/>
        <v>42549</v>
      </c>
      <c r="D1133" s="37" t="s">
        <v>1631</v>
      </c>
      <c r="E1133" s="190">
        <v>42549</v>
      </c>
      <c r="F1133" s="188" t="s">
        <v>689</v>
      </c>
      <c r="G1133" s="820" t="s">
        <v>841</v>
      </c>
      <c r="H1133" s="192" t="s">
        <v>432</v>
      </c>
      <c r="I1133" s="248">
        <v>30</v>
      </c>
      <c r="J1133" s="248">
        <v>58605</v>
      </c>
      <c r="K1133" s="578">
        <f t="shared" si="182"/>
        <v>1758150</v>
      </c>
      <c r="L1133" s="579" t="s">
        <v>844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7">
        <v>2</v>
      </c>
      <c r="AB1133" s="570" t="str">
        <f>IF(VLOOKUP(F1133,NXT!$C$12:$C$795,1,0)=F1133,"","x")</f>
        <v/>
      </c>
    </row>
    <row r="1134" spans="1:28" ht="15.75" hidden="1" customHeight="1">
      <c r="A1134" s="818" t="str">
        <f>IF(B1134&lt;&gt;"",IF(AND(B1134&gt;=_TM1,B1134&lt;=_TM2,OR(TH!L1134="1111",TH!M1134="1111")),TH!D1134,""),"")</f>
        <v/>
      </c>
      <c r="B1134" s="36">
        <f t="shared" si="183"/>
        <v>6</v>
      </c>
      <c r="C1134" s="190">
        <f t="shared" si="184"/>
        <v>42549</v>
      </c>
      <c r="D1134" s="37" t="s">
        <v>1631</v>
      </c>
      <c r="E1134" s="190">
        <v>42549</v>
      </c>
      <c r="F1134" s="40" t="s">
        <v>471</v>
      </c>
      <c r="G1134" s="820" t="s">
        <v>841</v>
      </c>
      <c r="H1134" s="192" t="s">
        <v>432</v>
      </c>
      <c r="I1134" s="248">
        <v>20</v>
      </c>
      <c r="J1134" s="248">
        <v>34091</v>
      </c>
      <c r="K1134" s="578">
        <f t="shared" si="182"/>
        <v>681820</v>
      </c>
      <c r="L1134" s="579" t="s">
        <v>844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7">
        <v>2</v>
      </c>
      <c r="AB1134" s="570" t="str">
        <f>IF(VLOOKUP(F1134,NXT!$C$12:$C$795,1,0)=F1134,"","x")</f>
        <v/>
      </c>
    </row>
    <row r="1135" spans="1:28" ht="15.75" hidden="1" customHeight="1">
      <c r="A1135" s="818" t="str">
        <f>IF(B1135&lt;&gt;"",IF(AND(B1135&gt;=_TM1,B1135&lt;=_TM2,OR(TH!L1135="1111",TH!M1135="1111")),TH!D1135,""),"")</f>
        <v/>
      </c>
      <c r="B1135" s="36">
        <f t="shared" si="183"/>
        <v>6</v>
      </c>
      <c r="C1135" s="190">
        <f t="shared" si="184"/>
        <v>42549</v>
      </c>
      <c r="D1135" s="37" t="s">
        <v>1631</v>
      </c>
      <c r="E1135" s="190">
        <v>42549</v>
      </c>
      <c r="F1135" s="40" t="s">
        <v>690</v>
      </c>
      <c r="G1135" s="820" t="s">
        <v>841</v>
      </c>
      <c r="H1135" s="192" t="s">
        <v>432</v>
      </c>
      <c r="I1135" s="248">
        <v>12</v>
      </c>
      <c r="J1135" s="248">
        <v>48372</v>
      </c>
      <c r="K1135" s="578">
        <f t="shared" si="182"/>
        <v>580464</v>
      </c>
      <c r="L1135" s="579" t="s">
        <v>844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7">
        <v>2</v>
      </c>
      <c r="AB1135" s="570" t="str">
        <f>IF(VLOOKUP(F1135,NXT!$C$12:$C$795,1,0)=F1135,"","x")</f>
        <v/>
      </c>
    </row>
    <row r="1136" spans="1:28" ht="15.75" hidden="1" customHeight="1">
      <c r="A1136" s="818" t="str">
        <f>IF(B1136&lt;&gt;"",IF(AND(B1136&gt;=_TM1,B1136&lt;=_TM2,OR(TH!L1136="1111",TH!M1136="1111")),TH!D1136,""),"")</f>
        <v/>
      </c>
      <c r="B1136" s="36">
        <f t="shared" si="183"/>
        <v>6</v>
      </c>
      <c r="C1136" s="190">
        <f t="shared" si="184"/>
        <v>42549</v>
      </c>
      <c r="D1136" s="37" t="s">
        <v>1631</v>
      </c>
      <c r="E1136" s="190">
        <v>42549</v>
      </c>
      <c r="F1136" s="40" t="s">
        <v>858</v>
      </c>
      <c r="G1136" s="820" t="s">
        <v>841</v>
      </c>
      <c r="H1136" s="192" t="s">
        <v>432</v>
      </c>
      <c r="I1136" s="248">
        <v>12</v>
      </c>
      <c r="J1136" s="248">
        <v>64452</v>
      </c>
      <c r="K1136" s="578">
        <f t="shared" ref="K1136:K1167" si="185">ROUND(I1136*J1136,0)</f>
        <v>773424</v>
      </c>
      <c r="L1136" s="579" t="s">
        <v>844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7">
        <v>2</v>
      </c>
      <c r="AB1136" s="570" t="str">
        <f>IF(VLOOKUP(F1136,NXT!$C$12:$C$795,1,0)=F1136,"","x")</f>
        <v/>
      </c>
    </row>
    <row r="1137" spans="1:28" ht="15.75" hidden="1" customHeight="1">
      <c r="A1137" s="818" t="str">
        <f>IF(B1137&lt;&gt;"",IF(AND(B1137&gt;=_TM1,B1137&lt;=_TM2,OR(TH!L1137="1111",TH!M1137="1111")),TH!D1137,""),"")</f>
        <v/>
      </c>
      <c r="B1137" s="36">
        <f t="shared" si="183"/>
        <v>6</v>
      </c>
      <c r="C1137" s="190">
        <f t="shared" si="184"/>
        <v>42549</v>
      </c>
      <c r="D1137" s="37" t="s">
        <v>1631</v>
      </c>
      <c r="E1137" s="190">
        <v>42549</v>
      </c>
      <c r="F1137" s="191" t="s">
        <v>800</v>
      </c>
      <c r="G1137" s="820" t="s">
        <v>841</v>
      </c>
      <c r="H1137" s="192" t="s">
        <v>432</v>
      </c>
      <c r="I1137" s="248">
        <v>75</v>
      </c>
      <c r="J1137" s="248">
        <v>47825</v>
      </c>
      <c r="K1137" s="578">
        <f t="shared" si="185"/>
        <v>3586875</v>
      </c>
      <c r="L1137" s="579" t="s">
        <v>844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7">
        <v>2</v>
      </c>
      <c r="AB1137" s="570" t="str">
        <f>IF(VLOOKUP(F1137,NXT!$C$12:$C$795,1,0)=F1137,"","x")</f>
        <v/>
      </c>
    </row>
    <row r="1138" spans="1:28" ht="15.75" hidden="1" customHeight="1">
      <c r="A1138" s="818" t="str">
        <f>IF(B1138&lt;&gt;"",IF(AND(B1138&gt;=_TM1,B1138&lt;=_TM2,OR(TH!L1138="1111",TH!M1138="1111")),TH!D1138,""),"")</f>
        <v/>
      </c>
      <c r="B1138" s="36">
        <f t="shared" si="183"/>
        <v>6</v>
      </c>
      <c r="C1138" s="190">
        <f t="shared" si="184"/>
        <v>42549</v>
      </c>
      <c r="D1138" s="37" t="s">
        <v>1631</v>
      </c>
      <c r="E1138" s="190">
        <v>42549</v>
      </c>
      <c r="F1138" s="40" t="s">
        <v>523</v>
      </c>
      <c r="G1138" s="820" t="s">
        <v>841</v>
      </c>
      <c r="H1138" s="192" t="s">
        <v>432</v>
      </c>
      <c r="I1138" s="248">
        <v>18</v>
      </c>
      <c r="J1138" s="248">
        <v>64996</v>
      </c>
      <c r="K1138" s="578">
        <f t="shared" si="185"/>
        <v>1169928</v>
      </c>
      <c r="L1138" s="579" t="s">
        <v>844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7">
        <v>2</v>
      </c>
      <c r="AB1138" s="570" t="str">
        <f>IF(VLOOKUP(F1138,NXT!$C$12:$C$795,1,0)=F1138,"","x")</f>
        <v/>
      </c>
    </row>
    <row r="1139" spans="1:28" ht="15.75" hidden="1" customHeight="1">
      <c r="A1139" s="818" t="str">
        <f>IF(B1139&lt;&gt;"",IF(AND(B1139&gt;=_TM1,B1139&lt;=_TM2,OR(TH!L1139="1111",TH!M1139="1111")),TH!D1139,""),"")</f>
        <v/>
      </c>
      <c r="B1139" s="36">
        <f t="shared" si="183"/>
        <v>6</v>
      </c>
      <c r="C1139" s="190">
        <f t="shared" si="184"/>
        <v>42549</v>
      </c>
      <c r="D1139" s="37" t="s">
        <v>1631</v>
      </c>
      <c r="E1139" s="190">
        <v>42549</v>
      </c>
      <c r="F1139" s="40" t="s">
        <v>525</v>
      </c>
      <c r="G1139" s="820" t="s">
        <v>841</v>
      </c>
      <c r="H1139" s="192" t="s">
        <v>432</v>
      </c>
      <c r="I1139" s="248">
        <v>24</v>
      </c>
      <c r="J1139" s="248">
        <v>69735</v>
      </c>
      <c r="K1139" s="578">
        <f t="shared" si="185"/>
        <v>1673640</v>
      </c>
      <c r="L1139" s="579" t="s">
        <v>844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7">
        <v>2</v>
      </c>
      <c r="AB1139" s="570" t="str">
        <f>IF(VLOOKUP(F1139,NXT!$C$12:$C$795,1,0)=F1139,"","x")</f>
        <v/>
      </c>
    </row>
    <row r="1140" spans="1:28" ht="15.75" hidden="1" customHeight="1">
      <c r="A1140" s="818" t="str">
        <f>IF(B1140&lt;&gt;"",IF(AND(B1140&gt;=_TM1,B1140&lt;=_TM2,OR(TH!L1140="1111",TH!M1140="1111")),TH!D1140,""),"")</f>
        <v/>
      </c>
      <c r="B1140" s="36">
        <f t="shared" si="183"/>
        <v>6</v>
      </c>
      <c r="C1140" s="190">
        <f t="shared" si="184"/>
        <v>42549</v>
      </c>
      <c r="D1140" s="37" t="s">
        <v>1631</v>
      </c>
      <c r="E1140" s="190">
        <v>42549</v>
      </c>
      <c r="F1140" s="40" t="s">
        <v>524</v>
      </c>
      <c r="G1140" s="820" t="s">
        <v>841</v>
      </c>
      <c r="H1140" s="192" t="s">
        <v>432</v>
      </c>
      <c r="I1140" s="248">
        <v>24</v>
      </c>
      <c r="J1140" s="248">
        <v>31190</v>
      </c>
      <c r="K1140" s="578">
        <f t="shared" si="185"/>
        <v>748560</v>
      </c>
      <c r="L1140" s="579" t="s">
        <v>844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7">
        <v>2</v>
      </c>
      <c r="AB1140" s="570" t="str">
        <f>IF(VLOOKUP(F1140,NXT!$C$12:$C$795,1,0)=F1140,"","x")</f>
        <v/>
      </c>
    </row>
    <row r="1141" spans="1:28" ht="15.75" hidden="1" customHeight="1">
      <c r="A1141" s="818" t="str">
        <f>IF(B1141&lt;&gt;"",IF(AND(B1141&gt;=_TM1,B1141&lt;=_TM2,OR(TH!L1141="1111",TH!M1141="1111")),TH!D1141,""),"")</f>
        <v/>
      </c>
      <c r="B1141" s="36">
        <f t="shared" si="183"/>
        <v>6</v>
      </c>
      <c r="C1141" s="190">
        <f t="shared" si="184"/>
        <v>42549</v>
      </c>
      <c r="D1141" s="37" t="s">
        <v>1631</v>
      </c>
      <c r="E1141" s="190">
        <v>42549</v>
      </c>
      <c r="F1141" s="40" t="s">
        <v>696</v>
      </c>
      <c r="G1141" s="820" t="s">
        <v>841</v>
      </c>
      <c r="H1141" s="192" t="s">
        <v>432</v>
      </c>
      <c r="I1141" s="248">
        <v>12</v>
      </c>
      <c r="J1141" s="248">
        <v>111543</v>
      </c>
      <c r="K1141" s="578">
        <f t="shared" si="185"/>
        <v>1338516</v>
      </c>
      <c r="L1141" s="579" t="s">
        <v>844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7">
        <v>2</v>
      </c>
      <c r="AB1141" s="570" t="str">
        <f>IF(VLOOKUP(F1141,NXT!$C$12:$C$795,1,0)=F1141,"","x")</f>
        <v/>
      </c>
    </row>
    <row r="1142" spans="1:28" ht="15.75" hidden="1" customHeight="1">
      <c r="A1142" s="818" t="str">
        <f>IF(B1142&lt;&gt;"",IF(AND(B1142&gt;=_TM1,B1142&lt;=_TM2,OR(TH!L1142="1111",TH!M1142="1111")),TH!D1142,""),"")</f>
        <v/>
      </c>
      <c r="B1142" s="36">
        <f t="shared" si="183"/>
        <v>6</v>
      </c>
      <c r="C1142" s="190">
        <f t="shared" si="184"/>
        <v>42549</v>
      </c>
      <c r="D1142" s="37" t="s">
        <v>1631</v>
      </c>
      <c r="E1142" s="190">
        <v>42549</v>
      </c>
      <c r="F1142" s="191" t="s">
        <v>526</v>
      </c>
      <c r="G1142" s="820" t="s">
        <v>841</v>
      </c>
      <c r="H1142" s="192" t="s">
        <v>432</v>
      </c>
      <c r="I1142" s="248">
        <v>20</v>
      </c>
      <c r="J1142" s="248">
        <v>137834</v>
      </c>
      <c r="K1142" s="578">
        <f t="shared" si="185"/>
        <v>2756680</v>
      </c>
      <c r="L1142" s="579" t="s">
        <v>844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7">
        <v>2</v>
      </c>
      <c r="AB1142" s="570" t="str">
        <f>IF(VLOOKUP(F1142,NXT!$C$12:$C$795,1,0)=F1142,"","x")</f>
        <v/>
      </c>
    </row>
    <row r="1143" spans="1:28" ht="15.75" hidden="1" customHeight="1">
      <c r="A1143" s="818" t="str">
        <f>IF(B1143&lt;&gt;"",IF(AND(B1143&gt;=_TM1,B1143&lt;=_TM2,OR(TH!L1143="1111",TH!M1143="1111")),TH!D1143,""),"")</f>
        <v/>
      </c>
      <c r="B1143" s="36">
        <f t="shared" si="183"/>
        <v>6</v>
      </c>
      <c r="C1143" s="190">
        <f t="shared" si="184"/>
        <v>42549</v>
      </c>
      <c r="D1143" s="37" t="s">
        <v>1631</v>
      </c>
      <c r="E1143" s="190">
        <v>42549</v>
      </c>
      <c r="F1143" s="40" t="s">
        <v>800</v>
      </c>
      <c r="G1143" s="820" t="s">
        <v>841</v>
      </c>
      <c r="H1143" s="192" t="s">
        <v>432</v>
      </c>
      <c r="I1143" s="248">
        <v>12</v>
      </c>
      <c r="J1143" s="248">
        <v>52860</v>
      </c>
      <c r="K1143" s="578">
        <f t="shared" si="185"/>
        <v>634320</v>
      </c>
      <c r="L1143" s="579" t="s">
        <v>844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7">
        <v>2</v>
      </c>
      <c r="AB1143" s="570" t="str">
        <f>IF(VLOOKUP(F1143,NXT!$C$12:$C$795,1,0)=F1143,"","x")</f>
        <v/>
      </c>
    </row>
    <row r="1144" spans="1:28" ht="15.75" hidden="1" customHeight="1">
      <c r="A1144" s="818" t="str">
        <f>IF(B1144&lt;&gt;"",IF(AND(B1144&gt;=_TM1,B1144&lt;=_TM2,OR(TH!L1144="1111",TH!M1144="1111")),TH!D1144,""),"")</f>
        <v/>
      </c>
      <c r="B1144" s="36">
        <f t="shared" si="183"/>
        <v>6</v>
      </c>
      <c r="C1144" s="190">
        <f t="shared" si="184"/>
        <v>42549</v>
      </c>
      <c r="D1144" s="37" t="s">
        <v>1631</v>
      </c>
      <c r="E1144" s="190">
        <v>42549</v>
      </c>
      <c r="F1144" s="188" t="s">
        <v>811</v>
      </c>
      <c r="G1144" s="820" t="s">
        <v>841</v>
      </c>
      <c r="H1144" s="192" t="s">
        <v>432</v>
      </c>
      <c r="I1144" s="248">
        <v>24</v>
      </c>
      <c r="J1144" s="248">
        <v>36060</v>
      </c>
      <c r="K1144" s="578">
        <f t="shared" si="185"/>
        <v>865440</v>
      </c>
      <c r="L1144" s="579" t="s">
        <v>844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7">
        <v>2</v>
      </c>
      <c r="AB1144" s="570" t="str">
        <f>IF(VLOOKUP(F1144,NXT!$C$12:$C$795,1,0)=F1144,"","x")</f>
        <v/>
      </c>
    </row>
    <row r="1145" spans="1:28" ht="15.75" hidden="1" customHeight="1">
      <c r="A1145" s="818" t="str">
        <f>IF(B1145&lt;&gt;"",IF(AND(B1145&gt;=_TM1,B1145&lt;=_TM2,OR(TH!L1145="1111",TH!M1145="1111")),TH!D1145,""),"")</f>
        <v/>
      </c>
      <c r="B1145" s="36">
        <f t="shared" si="183"/>
        <v>6</v>
      </c>
      <c r="C1145" s="190">
        <f t="shared" si="184"/>
        <v>42549</v>
      </c>
      <c r="D1145" s="37" t="s">
        <v>1631</v>
      </c>
      <c r="E1145" s="190">
        <v>42549</v>
      </c>
      <c r="F1145" s="191" t="s">
        <v>527</v>
      </c>
      <c r="G1145" s="820" t="s">
        <v>841</v>
      </c>
      <c r="H1145" s="192" t="s">
        <v>432</v>
      </c>
      <c r="I1145" s="248">
        <v>12</v>
      </c>
      <c r="J1145" s="248">
        <v>71266</v>
      </c>
      <c r="K1145" s="578">
        <f t="shared" si="185"/>
        <v>855192</v>
      </c>
      <c r="L1145" s="579" t="s">
        <v>844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7">
        <v>2</v>
      </c>
      <c r="AB1145" s="570" t="str">
        <f>IF(VLOOKUP(F1145,NXT!$C$12:$C$795,1,0)=F1145,"","x")</f>
        <v/>
      </c>
    </row>
    <row r="1146" spans="1:28" ht="15.75" hidden="1" customHeight="1">
      <c r="A1146" s="818" t="str">
        <f>IF(B1146&lt;&gt;"",IF(AND(B1146&gt;=_TM1,B1146&lt;=_TM2,OR(TH!L1146="1111",TH!M1146="1111")),TH!D1146,""),"")</f>
        <v/>
      </c>
      <c r="B1146" s="36">
        <f t="shared" si="183"/>
        <v>6</v>
      </c>
      <c r="C1146" s="190">
        <f t="shared" si="184"/>
        <v>42549</v>
      </c>
      <c r="D1146" s="37" t="s">
        <v>1631</v>
      </c>
      <c r="E1146" s="190">
        <v>42549</v>
      </c>
      <c r="F1146" s="191" t="s">
        <v>696</v>
      </c>
      <c r="G1146" s="820" t="s">
        <v>841</v>
      </c>
      <c r="H1146" s="192" t="s">
        <v>432</v>
      </c>
      <c r="I1146" s="248">
        <v>12</v>
      </c>
      <c r="J1146" s="248">
        <v>111543</v>
      </c>
      <c r="K1146" s="578">
        <f t="shared" si="185"/>
        <v>1338516</v>
      </c>
      <c r="L1146" s="579" t="s">
        <v>844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7">
        <v>2</v>
      </c>
      <c r="AB1146" s="570" t="str">
        <f>IF(VLOOKUP(F1146,NXT!$C$12:$C$795,1,0)=F1146,"","x")</f>
        <v/>
      </c>
    </row>
    <row r="1147" spans="1:28" ht="15.75" hidden="1" customHeight="1">
      <c r="A1147" s="818" t="str">
        <f>IF(B1147&lt;&gt;"",IF(AND(B1147&gt;=_TM1,B1147&lt;=_TM2,OR(TH!L1147="1111",TH!M1147="1111")),TH!D1147,""),"")</f>
        <v/>
      </c>
      <c r="B1147" s="36">
        <f t="shared" si="183"/>
        <v>6</v>
      </c>
      <c r="C1147" s="190">
        <f t="shared" si="184"/>
        <v>42549</v>
      </c>
      <c r="D1147" s="37" t="s">
        <v>1631</v>
      </c>
      <c r="E1147" s="190">
        <v>42549</v>
      </c>
      <c r="F1147" s="191" t="s">
        <v>692</v>
      </c>
      <c r="G1147" s="820" t="s">
        <v>841</v>
      </c>
      <c r="H1147" s="192" t="s">
        <v>432</v>
      </c>
      <c r="I1147" s="248">
        <v>12</v>
      </c>
      <c r="J1147" s="248">
        <v>63524</v>
      </c>
      <c r="K1147" s="578">
        <f t="shared" si="185"/>
        <v>762288</v>
      </c>
      <c r="L1147" s="579" t="s">
        <v>844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7">
        <v>2</v>
      </c>
      <c r="AB1147" s="570" t="str">
        <f>IF(VLOOKUP(F1147,NXT!$C$12:$C$795,1,0)=F1147,"","x")</f>
        <v/>
      </c>
    </row>
    <row r="1148" spans="1:28" ht="15.75" hidden="1" customHeight="1">
      <c r="A1148" s="818" t="str">
        <f>IF(B1148&lt;&gt;"",IF(AND(B1148&gt;=_TM1,B1148&lt;=_TM2,OR(TH!L1148="1111",TH!M1148="1111")),TH!D1148,""),"")</f>
        <v/>
      </c>
      <c r="B1148" s="36">
        <f t="shared" si="183"/>
        <v>6</v>
      </c>
      <c r="C1148" s="190">
        <f t="shared" si="184"/>
        <v>42549</v>
      </c>
      <c r="D1148" s="37" t="s">
        <v>1631</v>
      </c>
      <c r="E1148" s="190">
        <v>42549</v>
      </c>
      <c r="F1148" s="191" t="s">
        <v>477</v>
      </c>
      <c r="G1148" s="820" t="s">
        <v>841</v>
      </c>
      <c r="H1148" s="192" t="s">
        <v>432</v>
      </c>
      <c r="I1148" s="248">
        <v>4</v>
      </c>
      <c r="J1148" s="248">
        <v>156966</v>
      </c>
      <c r="K1148" s="578">
        <f t="shared" si="185"/>
        <v>627864</v>
      </c>
      <c r="L1148" s="579" t="s">
        <v>844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7">
        <v>2</v>
      </c>
      <c r="AB1148" s="570" t="str">
        <f>IF(VLOOKUP(F1148,NXT!$C$12:$C$795,1,0)=F1148,"","x")</f>
        <v/>
      </c>
    </row>
    <row r="1149" spans="1:28" ht="15.75" hidden="1" customHeight="1">
      <c r="A1149" s="818" t="str">
        <f>IF(B1149&lt;&gt;"",IF(AND(B1149&gt;=_TM1,B1149&lt;=_TM2,OR(TH!L1149="1111",TH!M1149="1111")),TH!D1149,""),"")</f>
        <v/>
      </c>
      <c r="B1149" s="36">
        <f t="shared" si="183"/>
        <v>6</v>
      </c>
      <c r="C1149" s="190">
        <f t="shared" si="184"/>
        <v>42549</v>
      </c>
      <c r="D1149" s="37" t="s">
        <v>1631</v>
      </c>
      <c r="E1149" s="190">
        <v>42549</v>
      </c>
      <c r="F1149" s="40" t="s">
        <v>859</v>
      </c>
      <c r="G1149" s="820" t="s">
        <v>841</v>
      </c>
      <c r="H1149" s="192" t="s">
        <v>432</v>
      </c>
      <c r="I1149" s="248">
        <v>4</v>
      </c>
      <c r="J1149" s="248">
        <v>144547</v>
      </c>
      <c r="K1149" s="578">
        <f t="shared" si="185"/>
        <v>578188</v>
      </c>
      <c r="L1149" s="579" t="s">
        <v>844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7">
        <v>2</v>
      </c>
      <c r="AB1149" s="570" t="str">
        <f>IF(VLOOKUP(F1149,NXT!$C$12:$C$795,1,0)=F1149,"","x")</f>
        <v/>
      </c>
    </row>
    <row r="1150" spans="1:28" ht="15.75" hidden="1" customHeight="1">
      <c r="A1150" s="818" t="str">
        <f>IF(B1150&lt;&gt;"",IF(AND(B1150&gt;=_TM1,B1150&lt;=_TM2,OR(TH!L1150="1111",TH!M1150="1111")),TH!D1150,""),"")</f>
        <v/>
      </c>
      <c r="B1150" s="36">
        <f t="shared" si="183"/>
        <v>6</v>
      </c>
      <c r="C1150" s="190">
        <f t="shared" si="184"/>
        <v>42549</v>
      </c>
      <c r="D1150" s="37" t="s">
        <v>1631</v>
      </c>
      <c r="E1150" s="190">
        <v>42549</v>
      </c>
      <c r="F1150" s="40" t="s">
        <v>805</v>
      </c>
      <c r="G1150" s="820" t="s">
        <v>841</v>
      </c>
      <c r="H1150" s="192" t="s">
        <v>432</v>
      </c>
      <c r="I1150" s="248">
        <v>4</v>
      </c>
      <c r="J1150" s="248">
        <v>77340</v>
      </c>
      <c r="K1150" s="578">
        <f t="shared" si="185"/>
        <v>309360</v>
      </c>
      <c r="L1150" s="579" t="s">
        <v>844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7">
        <v>2</v>
      </c>
      <c r="AB1150" s="570" t="str">
        <f>IF(VLOOKUP(F1150,NXT!$C$12:$C$795,1,0)=F1150,"","x")</f>
        <v/>
      </c>
    </row>
    <row r="1151" spans="1:28" ht="15.75" hidden="1" customHeight="1">
      <c r="A1151" s="818" t="str">
        <f>IF(B1151&lt;&gt;"",IF(AND(B1151&gt;=_TM1,B1151&lt;=_TM2,OR(TH!L1151="1111",TH!M1151="1111")),TH!D1151,""),"")</f>
        <v/>
      </c>
      <c r="B1151" s="36">
        <f t="shared" si="183"/>
        <v>6</v>
      </c>
      <c r="C1151" s="190">
        <f t="shared" si="184"/>
        <v>42549</v>
      </c>
      <c r="D1151" s="37" t="s">
        <v>1631</v>
      </c>
      <c r="E1151" s="190">
        <v>42549</v>
      </c>
      <c r="F1151" s="40" t="s">
        <v>810</v>
      </c>
      <c r="G1151" s="820" t="s">
        <v>841</v>
      </c>
      <c r="H1151" s="192" t="s">
        <v>432</v>
      </c>
      <c r="I1151" s="248">
        <v>2</v>
      </c>
      <c r="J1151" s="248">
        <v>179364</v>
      </c>
      <c r="K1151" s="578">
        <f t="shared" si="185"/>
        <v>358728</v>
      </c>
      <c r="L1151" s="579" t="s">
        <v>844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7">
        <v>2</v>
      </c>
      <c r="AB1151" s="570" t="str">
        <f>IF(VLOOKUP(F1151,NXT!$C$12:$C$795,1,0)=F1151,"","x")</f>
        <v/>
      </c>
    </row>
    <row r="1152" spans="1:28" ht="15.75" hidden="1" customHeight="1">
      <c r="A1152" s="818" t="str">
        <f>IF(B1152&lt;&gt;"",IF(AND(B1152&gt;=_TM1,B1152&lt;=_TM2,OR(TH!L1152="1111",TH!M1152="1111")),TH!D1152,""),"")</f>
        <v/>
      </c>
      <c r="B1152" s="36">
        <f t="shared" si="183"/>
        <v>6</v>
      </c>
      <c r="C1152" s="190">
        <f t="shared" si="184"/>
        <v>42549</v>
      </c>
      <c r="D1152" s="37" t="s">
        <v>1631</v>
      </c>
      <c r="E1152" s="190">
        <v>42549</v>
      </c>
      <c r="F1152" s="40" t="s">
        <v>860</v>
      </c>
      <c r="G1152" s="820" t="s">
        <v>841</v>
      </c>
      <c r="H1152" s="192" t="s">
        <v>432</v>
      </c>
      <c r="I1152" s="248">
        <v>6</v>
      </c>
      <c r="J1152" s="248">
        <v>43183</v>
      </c>
      <c r="K1152" s="578">
        <f t="shared" si="185"/>
        <v>259098</v>
      </c>
      <c r="L1152" s="579" t="s">
        <v>844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7">
        <v>2</v>
      </c>
      <c r="AB1152" s="570" t="str">
        <f>IF(VLOOKUP(F1152,NXT!$C$12:$C$795,1,0)=F1152,"","x")</f>
        <v/>
      </c>
    </row>
    <row r="1153" spans="1:28" ht="15.75" hidden="1" customHeight="1">
      <c r="A1153" s="818" t="str">
        <f>IF(B1153&lt;&gt;"",IF(AND(B1153&gt;=_TM1,B1153&lt;=_TM2,OR(TH!L1153="1111",TH!M1153="1111")),TH!D1153,""),"")</f>
        <v/>
      </c>
      <c r="B1153" s="36">
        <f t="shared" si="183"/>
        <v>6</v>
      </c>
      <c r="C1153" s="190">
        <f t="shared" si="184"/>
        <v>42549</v>
      </c>
      <c r="D1153" s="37" t="s">
        <v>1631</v>
      </c>
      <c r="E1153" s="190">
        <v>42549</v>
      </c>
      <c r="F1153" s="40" t="s">
        <v>861</v>
      </c>
      <c r="G1153" s="820" t="s">
        <v>841</v>
      </c>
      <c r="H1153" s="192" t="s">
        <v>432</v>
      </c>
      <c r="I1153" s="248">
        <v>6</v>
      </c>
      <c r="J1153" s="248">
        <v>33127</v>
      </c>
      <c r="K1153" s="578">
        <f t="shared" si="185"/>
        <v>198762</v>
      </c>
      <c r="L1153" s="579" t="s">
        <v>844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7">
        <v>2</v>
      </c>
      <c r="AB1153" s="570" t="str">
        <f>IF(VLOOKUP(F1153,NXT!$C$12:$C$795,1,0)=F1153,"","x")</f>
        <v/>
      </c>
    </row>
    <row r="1154" spans="1:28" ht="15.75" hidden="1" customHeight="1">
      <c r="A1154" s="818" t="str">
        <f>IF(B1154&lt;&gt;"",IF(AND(B1154&gt;=_TM1,B1154&lt;=_TM2,OR(TH!L1154="1111",TH!M1154="1111")),TH!D1154,""),"")</f>
        <v/>
      </c>
      <c r="B1154" s="36">
        <f t="shared" si="183"/>
        <v>6</v>
      </c>
      <c r="C1154" s="190">
        <f t="shared" si="184"/>
        <v>42549</v>
      </c>
      <c r="D1154" s="37" t="s">
        <v>1631</v>
      </c>
      <c r="E1154" s="190">
        <v>42549</v>
      </c>
      <c r="F1154" s="40" t="s">
        <v>862</v>
      </c>
      <c r="G1154" s="820" t="s">
        <v>841</v>
      </c>
      <c r="H1154" s="192" t="s">
        <v>432</v>
      </c>
      <c r="I1154" s="248">
        <v>8</v>
      </c>
      <c r="J1154" s="248">
        <v>53255</v>
      </c>
      <c r="K1154" s="578">
        <f t="shared" si="185"/>
        <v>426040</v>
      </c>
      <c r="L1154" s="579" t="s">
        <v>844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7">
        <v>2</v>
      </c>
      <c r="AB1154" s="570" t="str">
        <f>IF(VLOOKUP(F1154,NXT!$C$12:$C$795,1,0)=F1154,"","x")</f>
        <v/>
      </c>
    </row>
    <row r="1155" spans="1:28" ht="15.75" hidden="1" customHeight="1">
      <c r="A1155" s="818" t="str">
        <f>IF(B1155&lt;&gt;"",IF(AND(B1155&gt;=_TM1,B1155&lt;=_TM2,OR(TH!L1155="1111",TH!M1155="1111")),TH!D1155,""),"")</f>
        <v/>
      </c>
      <c r="B1155" s="36">
        <f t="shared" si="183"/>
        <v>6</v>
      </c>
      <c r="C1155" s="190">
        <f t="shared" si="184"/>
        <v>42549</v>
      </c>
      <c r="D1155" s="37" t="s">
        <v>1631</v>
      </c>
      <c r="E1155" s="190">
        <v>42549</v>
      </c>
      <c r="F1155" s="191" t="s">
        <v>796</v>
      </c>
      <c r="G1155" s="820" t="s">
        <v>841</v>
      </c>
      <c r="H1155" s="192" t="s">
        <v>432</v>
      </c>
      <c r="I1155" s="248">
        <v>8</v>
      </c>
      <c r="J1155" s="248">
        <v>43021</v>
      </c>
      <c r="K1155" s="578">
        <f t="shared" si="185"/>
        <v>344168</v>
      </c>
      <c r="L1155" s="579" t="s">
        <v>844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7">
        <v>2</v>
      </c>
      <c r="AB1155" s="570" t="str">
        <f>IF(VLOOKUP(F1155,NXT!$C$12:$C$795,1,0)=F1155,"","x")</f>
        <v/>
      </c>
    </row>
    <row r="1156" spans="1:28" ht="15.75" hidden="1" customHeight="1">
      <c r="A1156" s="818" t="str">
        <f>IF(B1156&lt;&gt;"",IF(AND(B1156&gt;=_TM1,B1156&lt;=_TM2,OR(TH!L1156="1111",TH!M1156="1111")),TH!D1156,""),"")</f>
        <v/>
      </c>
      <c r="B1156" s="36">
        <f t="shared" si="183"/>
        <v>6</v>
      </c>
      <c r="C1156" s="190">
        <f t="shared" si="184"/>
        <v>42549</v>
      </c>
      <c r="D1156" s="37" t="s">
        <v>1631</v>
      </c>
      <c r="E1156" s="190">
        <v>42549</v>
      </c>
      <c r="F1156" s="191" t="s">
        <v>477</v>
      </c>
      <c r="G1156" s="820" t="s">
        <v>841</v>
      </c>
      <c r="H1156" s="192" t="s">
        <v>432</v>
      </c>
      <c r="I1156" s="249">
        <v>4</v>
      </c>
      <c r="J1156" s="249">
        <v>156966</v>
      </c>
      <c r="K1156" s="578">
        <f t="shared" si="185"/>
        <v>627864</v>
      </c>
      <c r="L1156" s="579" t="s">
        <v>844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7">
        <v>2</v>
      </c>
      <c r="AB1156" s="570" t="str">
        <f>IF(VLOOKUP(F1156,NXT!$C$12:$C$795,1,0)=F1156,"","x")</f>
        <v/>
      </c>
    </row>
    <row r="1157" spans="1:28" ht="15.75" hidden="1" customHeight="1">
      <c r="A1157" s="818" t="str">
        <f>IF(B1157&lt;&gt;"",IF(AND(B1157&gt;=_TM1,B1157&lt;=_TM2,OR(TH!L1157="1111",TH!M1157="1111")),TH!D1157,""),"")</f>
        <v/>
      </c>
      <c r="B1157" s="36">
        <f t="shared" si="183"/>
        <v>6</v>
      </c>
      <c r="C1157" s="190">
        <f t="shared" si="184"/>
        <v>42549</v>
      </c>
      <c r="D1157" s="37" t="s">
        <v>1631</v>
      </c>
      <c r="E1157" s="190">
        <v>42549</v>
      </c>
      <c r="F1157" s="40" t="s">
        <v>804</v>
      </c>
      <c r="G1157" s="820" t="s">
        <v>841</v>
      </c>
      <c r="H1157" s="192" t="s">
        <v>432</v>
      </c>
      <c r="I1157" s="248">
        <v>4</v>
      </c>
      <c r="J1157" s="248">
        <v>144547</v>
      </c>
      <c r="K1157" s="578">
        <f t="shared" si="185"/>
        <v>578188</v>
      </c>
      <c r="L1157" s="579" t="s">
        <v>844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7">
        <v>2</v>
      </c>
      <c r="AB1157" s="570" t="str">
        <f>IF(VLOOKUP(F1157,NXT!$C$12:$C$795,1,0)=F1157,"","x")</f>
        <v/>
      </c>
    </row>
    <row r="1158" spans="1:28" ht="15.75" hidden="1" customHeight="1">
      <c r="A1158" s="818" t="str">
        <f>IF(B1158&lt;&gt;"",IF(AND(B1158&gt;=_TM1,B1158&lt;=_TM2,OR(TH!L1158="1111",TH!M1158="1111")),TH!D1158,""),"")</f>
        <v/>
      </c>
      <c r="B1158" s="36">
        <f t="shared" si="183"/>
        <v>6</v>
      </c>
      <c r="C1158" s="190">
        <f t="shared" si="184"/>
        <v>42549</v>
      </c>
      <c r="D1158" s="37" t="s">
        <v>1631</v>
      </c>
      <c r="E1158" s="190">
        <v>42549</v>
      </c>
      <c r="F1158" s="40" t="s">
        <v>805</v>
      </c>
      <c r="G1158" s="820" t="s">
        <v>841</v>
      </c>
      <c r="H1158" s="192" t="s">
        <v>432</v>
      </c>
      <c r="I1158" s="248">
        <v>4</v>
      </c>
      <c r="J1158" s="248">
        <v>77341</v>
      </c>
      <c r="K1158" s="578">
        <f t="shared" si="185"/>
        <v>309364</v>
      </c>
      <c r="L1158" s="579" t="s">
        <v>844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7">
        <v>2</v>
      </c>
      <c r="AB1158" s="570" t="str">
        <f>IF(VLOOKUP(F1158,NXT!$C$12:$C$795,1,0)=F1158,"","x")</f>
        <v/>
      </c>
    </row>
    <row r="1159" spans="1:28" ht="15.75" hidden="1" customHeight="1">
      <c r="A1159" s="818" t="str">
        <f>IF(B1159&lt;&gt;"",IF(AND(B1159&gt;=_TM1,B1159&lt;=_TM2,OR(TH!L1159="1111",TH!M1159="1111")),TH!D1159,""),"")</f>
        <v/>
      </c>
      <c r="B1159" s="36">
        <f t="shared" si="183"/>
        <v>6</v>
      </c>
      <c r="C1159" s="190">
        <f t="shared" si="184"/>
        <v>42549</v>
      </c>
      <c r="D1159" s="37" t="s">
        <v>1631</v>
      </c>
      <c r="E1159" s="190">
        <v>42549</v>
      </c>
      <c r="F1159" s="188" t="s">
        <v>810</v>
      </c>
      <c r="G1159" s="820" t="s">
        <v>841</v>
      </c>
      <c r="H1159" s="192" t="s">
        <v>432</v>
      </c>
      <c r="I1159" s="248">
        <v>2</v>
      </c>
      <c r="J1159" s="248">
        <v>179364</v>
      </c>
      <c r="K1159" s="578">
        <f t="shared" si="185"/>
        <v>358728</v>
      </c>
      <c r="L1159" s="579" t="s">
        <v>844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7">
        <v>2</v>
      </c>
      <c r="AB1159" s="570" t="str">
        <f>IF(VLOOKUP(F1159,NXT!$C$12:$C$795,1,0)=F1159,"","x")</f>
        <v/>
      </c>
    </row>
    <row r="1160" spans="1:28" ht="15.75" hidden="1" customHeight="1">
      <c r="A1160" s="818" t="str">
        <f>IF(B1160&lt;&gt;"",IF(AND(B1160&gt;=_TM1,B1160&lt;=_TM2,OR(TH!L1160="1111",TH!M1160="1111")),TH!D1160,""),"")</f>
        <v/>
      </c>
      <c r="B1160" s="36">
        <f t="shared" si="183"/>
        <v>6</v>
      </c>
      <c r="C1160" s="190">
        <f t="shared" si="184"/>
        <v>42549</v>
      </c>
      <c r="D1160" s="37" t="s">
        <v>1631</v>
      </c>
      <c r="E1160" s="190">
        <v>42549</v>
      </c>
      <c r="F1160" s="191" t="s">
        <v>860</v>
      </c>
      <c r="G1160" s="820" t="s">
        <v>841</v>
      </c>
      <c r="H1160" s="192" t="s">
        <v>432</v>
      </c>
      <c r="I1160" s="248">
        <v>6</v>
      </c>
      <c r="J1160" s="248">
        <v>43183</v>
      </c>
      <c r="K1160" s="578">
        <f t="shared" si="185"/>
        <v>259098</v>
      </c>
      <c r="L1160" s="579" t="s">
        <v>844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7">
        <v>2</v>
      </c>
      <c r="AB1160" s="570" t="str">
        <f>IF(VLOOKUP(F1160,NXT!$C$12:$C$795,1,0)=F1160,"","x")</f>
        <v/>
      </c>
    </row>
    <row r="1161" spans="1:28" ht="15.75" hidden="1" customHeight="1">
      <c r="A1161" s="818" t="str">
        <f>IF(B1161&lt;&gt;"",IF(AND(B1161&gt;=_TM1,B1161&lt;=_TM2,OR(TH!L1161="1111",TH!M1161="1111")),TH!D1161,""),"")</f>
        <v/>
      </c>
      <c r="B1161" s="36">
        <f t="shared" si="183"/>
        <v>6</v>
      </c>
      <c r="C1161" s="190">
        <f t="shared" si="184"/>
        <v>42549</v>
      </c>
      <c r="D1161" s="37" t="s">
        <v>1631</v>
      </c>
      <c r="E1161" s="190">
        <v>42549</v>
      </c>
      <c r="F1161" s="191" t="s">
        <v>861</v>
      </c>
      <c r="G1161" s="820" t="s">
        <v>841</v>
      </c>
      <c r="H1161" s="192" t="s">
        <v>432</v>
      </c>
      <c r="I1161" s="248">
        <v>6</v>
      </c>
      <c r="J1161" s="248">
        <v>33127</v>
      </c>
      <c r="K1161" s="578">
        <f t="shared" si="185"/>
        <v>198762</v>
      </c>
      <c r="L1161" s="579" t="s">
        <v>844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7">
        <v>2</v>
      </c>
      <c r="AB1161" s="570" t="str">
        <f>IF(VLOOKUP(F1161,NXT!$C$12:$C$795,1,0)=F1161,"","x")</f>
        <v/>
      </c>
    </row>
    <row r="1162" spans="1:28" ht="15.75" hidden="1" customHeight="1">
      <c r="A1162" s="818" t="str">
        <f>IF(B1162&lt;&gt;"",IF(AND(B1162&gt;=_TM1,B1162&lt;=_TM2,OR(TH!L1162="1111",TH!M1162="1111")),TH!D1162,""),"")</f>
        <v/>
      </c>
      <c r="B1162" s="36">
        <f t="shared" si="183"/>
        <v>6</v>
      </c>
      <c r="C1162" s="190">
        <f t="shared" si="184"/>
        <v>42549</v>
      </c>
      <c r="D1162" s="37" t="s">
        <v>1631</v>
      </c>
      <c r="E1162" s="190">
        <v>42549</v>
      </c>
      <c r="F1162" s="188" t="s">
        <v>862</v>
      </c>
      <c r="G1162" s="820" t="s">
        <v>841</v>
      </c>
      <c r="H1162" s="192" t="s">
        <v>432</v>
      </c>
      <c r="I1162" s="248">
        <v>8</v>
      </c>
      <c r="J1162" s="248">
        <v>53255</v>
      </c>
      <c r="K1162" s="578">
        <f t="shared" si="185"/>
        <v>426040</v>
      </c>
      <c r="L1162" s="579" t="s">
        <v>844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7">
        <v>2</v>
      </c>
      <c r="AB1162" s="570" t="str">
        <f>IF(VLOOKUP(F1162,NXT!$C$12:$C$795,1,0)=F1162,"","x")</f>
        <v/>
      </c>
    </row>
    <row r="1163" spans="1:28" ht="15.75" hidden="1" customHeight="1">
      <c r="A1163" s="818" t="str">
        <f>IF(B1163&lt;&gt;"",IF(AND(B1163&gt;=_TM1,B1163&lt;=_TM2,OR(TH!L1163="1111",TH!M1163="1111")),TH!D1163,""),"")</f>
        <v/>
      </c>
      <c r="B1163" s="36">
        <f t="shared" si="183"/>
        <v>6</v>
      </c>
      <c r="C1163" s="190">
        <f t="shared" si="184"/>
        <v>42549</v>
      </c>
      <c r="D1163" s="37" t="s">
        <v>1631</v>
      </c>
      <c r="E1163" s="190">
        <v>42549</v>
      </c>
      <c r="F1163" s="188" t="s">
        <v>796</v>
      </c>
      <c r="G1163" s="820" t="s">
        <v>841</v>
      </c>
      <c r="H1163" s="192" t="s">
        <v>432</v>
      </c>
      <c r="I1163" s="248">
        <v>8</v>
      </c>
      <c r="J1163" s="248">
        <v>43021</v>
      </c>
      <c r="K1163" s="578">
        <f t="shared" si="185"/>
        <v>344168</v>
      </c>
      <c r="L1163" s="579" t="s">
        <v>844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7">
        <v>2</v>
      </c>
      <c r="AB1163" s="570" t="str">
        <f>IF(VLOOKUP(F1163,NXT!$C$12:$C$795,1,0)=F1163,"","x")</f>
        <v/>
      </c>
    </row>
    <row r="1164" spans="1:28" ht="15.75" hidden="1" customHeight="1">
      <c r="A1164" s="818" t="str">
        <f>IF(B1164&lt;&gt;"",IF(AND(B1164&gt;=_TM1,B1164&lt;=_TM2,OR(TH!L1164="1111",TH!M1164="1111")),TH!D1164,""),"")</f>
        <v/>
      </c>
      <c r="B1164" s="36">
        <f t="shared" si="183"/>
        <v>6</v>
      </c>
      <c r="C1164" s="190">
        <f t="shared" si="184"/>
        <v>42549</v>
      </c>
      <c r="D1164" s="37" t="s">
        <v>1631</v>
      </c>
      <c r="E1164" s="190">
        <v>42549</v>
      </c>
      <c r="F1164" s="40" t="s">
        <v>477</v>
      </c>
      <c r="G1164" s="820" t="s">
        <v>841</v>
      </c>
      <c r="H1164" s="192" t="s">
        <v>432</v>
      </c>
      <c r="I1164" s="248">
        <v>8</v>
      </c>
      <c r="J1164" s="248">
        <v>156966</v>
      </c>
      <c r="K1164" s="578">
        <f t="shared" si="185"/>
        <v>1255728</v>
      </c>
      <c r="L1164" s="579" t="s">
        <v>844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7">
        <v>2</v>
      </c>
      <c r="AB1164" s="570" t="str">
        <f>IF(VLOOKUP(F1164,NXT!$C$12:$C$795,1,0)=F1164,"","x")</f>
        <v/>
      </c>
    </row>
    <row r="1165" spans="1:28" ht="15.75" hidden="1" customHeight="1">
      <c r="A1165" s="818" t="str">
        <f>IF(B1165&lt;&gt;"",IF(AND(B1165&gt;=_TM1,B1165&lt;=_TM2,OR(TH!L1165="1111",TH!M1165="1111")),TH!D1165,""),"")</f>
        <v/>
      </c>
      <c r="B1165" s="36">
        <f t="shared" si="183"/>
        <v>6</v>
      </c>
      <c r="C1165" s="190">
        <f t="shared" si="184"/>
        <v>42549</v>
      </c>
      <c r="D1165" s="37" t="s">
        <v>1631</v>
      </c>
      <c r="E1165" s="190">
        <v>42549</v>
      </c>
      <c r="F1165" s="191" t="s">
        <v>804</v>
      </c>
      <c r="G1165" s="820" t="s">
        <v>841</v>
      </c>
      <c r="H1165" s="192" t="s">
        <v>432</v>
      </c>
      <c r="I1165" s="248">
        <v>10</v>
      </c>
      <c r="J1165" s="248">
        <v>144547</v>
      </c>
      <c r="K1165" s="578">
        <f t="shared" si="185"/>
        <v>1445470</v>
      </c>
      <c r="L1165" s="579" t="s">
        <v>844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7">
        <v>2</v>
      </c>
      <c r="AB1165" s="570" t="str">
        <f>IF(VLOOKUP(F1165,NXT!$C$12:$C$795,1,0)=F1165,"","x")</f>
        <v/>
      </c>
    </row>
    <row r="1166" spans="1:28" ht="15.75" hidden="1" customHeight="1">
      <c r="A1166" s="818" t="str">
        <f>IF(B1166&lt;&gt;"",IF(AND(B1166&gt;=_TM1,B1166&lt;=_TM2,OR(TH!L1166="1111",TH!M1166="1111")),TH!D1166,""),"")</f>
        <v/>
      </c>
      <c r="B1166" s="36">
        <f t="shared" si="183"/>
        <v>6</v>
      </c>
      <c r="C1166" s="190">
        <f t="shared" si="184"/>
        <v>42549</v>
      </c>
      <c r="D1166" s="37" t="s">
        <v>1631</v>
      </c>
      <c r="E1166" s="190">
        <v>42549</v>
      </c>
      <c r="F1166" s="191" t="s">
        <v>796</v>
      </c>
      <c r="G1166" s="820" t="s">
        <v>841</v>
      </c>
      <c r="H1166" s="192" t="s">
        <v>432</v>
      </c>
      <c r="I1166" s="248">
        <v>12</v>
      </c>
      <c r="J1166" s="248">
        <v>43021</v>
      </c>
      <c r="K1166" s="578">
        <f t="shared" si="185"/>
        <v>516252</v>
      </c>
      <c r="L1166" s="579" t="s">
        <v>844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7">
        <v>2</v>
      </c>
      <c r="AB1166" s="570" t="str">
        <f>IF(VLOOKUP(F1166,NXT!$C$12:$C$795,1,0)=F1166,"","x")</f>
        <v/>
      </c>
    </row>
    <row r="1167" spans="1:28" ht="15.75" hidden="1" customHeight="1">
      <c r="A1167" s="818" t="str">
        <f>IF(B1167&lt;&gt;"",IF(AND(B1167&gt;=_TM1,B1167&lt;=_TM2,OR(TH!L1167="1111",TH!M1167="1111")),TH!D1167,""),"")</f>
        <v/>
      </c>
      <c r="B1167" s="36">
        <f t="shared" si="183"/>
        <v>6</v>
      </c>
      <c r="C1167" s="190">
        <f t="shared" si="184"/>
        <v>42549</v>
      </c>
      <c r="D1167" s="37" t="s">
        <v>1631</v>
      </c>
      <c r="E1167" s="190">
        <v>42549</v>
      </c>
      <c r="F1167" s="287" t="s">
        <v>863</v>
      </c>
      <c r="G1167" s="820" t="s">
        <v>841</v>
      </c>
      <c r="H1167" s="192" t="s">
        <v>432</v>
      </c>
      <c r="I1167" s="248">
        <v>12</v>
      </c>
      <c r="J1167" s="248">
        <v>43908</v>
      </c>
      <c r="K1167" s="578">
        <f t="shared" si="185"/>
        <v>526896</v>
      </c>
      <c r="L1167" s="579" t="s">
        <v>844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7">
        <v>2</v>
      </c>
      <c r="AB1167" s="570" t="str">
        <f>IF(VLOOKUP(F1167,NXT!$C$12:$C$795,1,0)=F1167,"","x")</f>
        <v/>
      </c>
    </row>
    <row r="1168" spans="1:28" ht="15.75" hidden="1" customHeight="1">
      <c r="A1168" s="818" t="str">
        <f>IF(B1168&lt;&gt;"",IF(AND(B1168&gt;=_TM1,B1168&lt;=_TM2,OR(TH!L1168="1111",TH!M1168="1111")),TH!D1168,""),"")</f>
        <v/>
      </c>
      <c r="B1168" s="36">
        <f t="shared" si="183"/>
        <v>6</v>
      </c>
      <c r="C1168" s="190">
        <f t="shared" si="184"/>
        <v>42549</v>
      </c>
      <c r="D1168" s="37" t="s">
        <v>1631</v>
      </c>
      <c r="E1168" s="190">
        <v>42549</v>
      </c>
      <c r="F1168" s="287" t="s">
        <v>808</v>
      </c>
      <c r="G1168" s="820" t="s">
        <v>841</v>
      </c>
      <c r="H1168" s="192" t="s">
        <v>432</v>
      </c>
      <c r="I1168" s="248">
        <v>12</v>
      </c>
      <c r="J1168" s="248">
        <v>47840</v>
      </c>
      <c r="K1168" s="578">
        <f t="shared" ref="K1168:K1199" si="186">ROUND(I1168*J1168,0)</f>
        <v>574080</v>
      </c>
      <c r="L1168" s="579" t="s">
        <v>844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7">
        <v>2</v>
      </c>
      <c r="AB1168" s="570" t="str">
        <f>IF(VLOOKUP(F1168,NXT!$C$12:$C$795,1,0)=F1168,"","x")</f>
        <v/>
      </c>
    </row>
    <row r="1169" spans="1:28" ht="15.75" hidden="1" customHeight="1">
      <c r="A1169" s="818" t="str">
        <f>IF(B1169&lt;&gt;"",IF(AND(B1169&gt;=_TM1,B1169&lt;=_TM2,OR(TH!L1169="1111",TH!M1169="1111")),TH!D1169,""),"")</f>
        <v/>
      </c>
      <c r="B1169" s="36">
        <f t="shared" si="183"/>
        <v>6</v>
      </c>
      <c r="C1169" s="190">
        <f t="shared" si="184"/>
        <v>42549</v>
      </c>
      <c r="D1169" s="37" t="s">
        <v>1631</v>
      </c>
      <c r="E1169" s="190">
        <v>42549</v>
      </c>
      <c r="F1169" s="188" t="s">
        <v>805</v>
      </c>
      <c r="G1169" s="820" t="s">
        <v>841</v>
      </c>
      <c r="H1169" s="192" t="s">
        <v>432</v>
      </c>
      <c r="I1169" s="248">
        <v>9</v>
      </c>
      <c r="J1169" s="248">
        <v>77341</v>
      </c>
      <c r="K1169" s="578">
        <f t="shared" si="186"/>
        <v>696069</v>
      </c>
      <c r="L1169" s="579" t="s">
        <v>844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7">
        <v>2</v>
      </c>
      <c r="AB1169" s="570" t="str">
        <f>IF(VLOOKUP(F1169,NXT!$C$12:$C$795,1,0)=F1169,"","x")</f>
        <v/>
      </c>
    </row>
    <row r="1170" spans="1:28" ht="15.75" hidden="1" customHeight="1">
      <c r="A1170" s="818" t="str">
        <f>IF(B1170&lt;&gt;"",IF(AND(B1170&gt;=_TM1,B1170&lt;=_TM2,OR(TH!L1170="1111",TH!M1170="1111")),TH!D1170,""),"")</f>
        <v/>
      </c>
      <c r="B1170" s="36">
        <f t="shared" si="183"/>
        <v>6</v>
      </c>
      <c r="C1170" s="190">
        <f t="shared" si="184"/>
        <v>42549</v>
      </c>
      <c r="D1170" s="37" t="s">
        <v>1631</v>
      </c>
      <c r="E1170" s="190">
        <v>42549</v>
      </c>
      <c r="F1170" s="188" t="s">
        <v>477</v>
      </c>
      <c r="G1170" s="820" t="s">
        <v>841</v>
      </c>
      <c r="H1170" s="192" t="s">
        <v>432</v>
      </c>
      <c r="I1170" s="248">
        <v>4</v>
      </c>
      <c r="J1170" s="248">
        <v>156966</v>
      </c>
      <c r="K1170" s="578">
        <f t="shared" si="186"/>
        <v>627864</v>
      </c>
      <c r="L1170" s="579" t="s">
        <v>844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7">
        <v>2</v>
      </c>
      <c r="AB1170" s="570" t="str">
        <f>IF(VLOOKUP(F1170,NXT!$C$12:$C$795,1,0)=F1170,"","x")</f>
        <v/>
      </c>
    </row>
    <row r="1171" spans="1:28" ht="15.75" hidden="1" customHeight="1">
      <c r="A1171" s="818" t="str">
        <f>IF(B1171&lt;&gt;"",IF(AND(B1171&gt;=_TM1,B1171&lt;=_TM2,OR(TH!L1171="1111",TH!M1171="1111")),TH!D1171,""),"")</f>
        <v/>
      </c>
      <c r="B1171" s="36">
        <f t="shared" si="183"/>
        <v>6</v>
      </c>
      <c r="C1171" s="190">
        <f t="shared" si="184"/>
        <v>42549</v>
      </c>
      <c r="D1171" s="37" t="s">
        <v>1631</v>
      </c>
      <c r="E1171" s="190">
        <v>42549</v>
      </c>
      <c r="F1171" s="40" t="s">
        <v>502</v>
      </c>
      <c r="G1171" s="820" t="s">
        <v>841</v>
      </c>
      <c r="H1171" s="192" t="s">
        <v>432</v>
      </c>
      <c r="I1171" s="248">
        <v>4</v>
      </c>
      <c r="J1171" s="248">
        <v>79579</v>
      </c>
      <c r="K1171" s="578">
        <f t="shared" si="186"/>
        <v>318316</v>
      </c>
      <c r="L1171" s="579" t="s">
        <v>844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7">
        <v>2</v>
      </c>
      <c r="AB1171" s="570" t="str">
        <f>IF(VLOOKUP(F1171,NXT!$C$12:$C$795,1,0)=F1171,"","x")</f>
        <v/>
      </c>
    </row>
    <row r="1172" spans="1:28" ht="15.75" hidden="1" customHeight="1">
      <c r="A1172" s="818" t="str">
        <f>IF(B1172&lt;&gt;"",IF(AND(B1172&gt;=_TM1,B1172&lt;=_TM2,OR(TH!L1172="1111",TH!M1172="1111")),TH!D1172,""),"")</f>
        <v/>
      </c>
      <c r="B1172" s="36">
        <f t="shared" si="183"/>
        <v>6</v>
      </c>
      <c r="C1172" s="190">
        <f t="shared" si="184"/>
        <v>42549</v>
      </c>
      <c r="D1172" s="37" t="s">
        <v>1631</v>
      </c>
      <c r="E1172" s="190">
        <v>42549</v>
      </c>
      <c r="F1172" s="188" t="s">
        <v>806</v>
      </c>
      <c r="G1172" s="820" t="s">
        <v>841</v>
      </c>
      <c r="H1172" s="192" t="s">
        <v>432</v>
      </c>
      <c r="I1172" s="761">
        <v>4</v>
      </c>
      <c r="J1172" s="248">
        <v>117883</v>
      </c>
      <c r="K1172" s="578">
        <f t="shared" si="186"/>
        <v>471532</v>
      </c>
      <c r="L1172" s="579" t="s">
        <v>844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7">
        <v>2</v>
      </c>
      <c r="AB1172" s="570" t="str">
        <f>IF(VLOOKUP(F1172,NXT!$C$12:$C$795,1,0)=F1172,"","x")</f>
        <v/>
      </c>
    </row>
    <row r="1173" spans="1:28" ht="15.75" hidden="1" customHeight="1">
      <c r="A1173" s="818" t="str">
        <f>IF(B1173&lt;&gt;"",IF(AND(B1173&gt;=_TM1,B1173&lt;=_TM2,OR(TH!L1173="1111",TH!M1173="1111")),TH!D1173,""),"")</f>
        <v/>
      </c>
      <c r="B1173" s="36">
        <f t="shared" si="183"/>
        <v>6</v>
      </c>
      <c r="C1173" s="190">
        <f t="shared" si="184"/>
        <v>42549</v>
      </c>
      <c r="D1173" s="37" t="s">
        <v>1631</v>
      </c>
      <c r="E1173" s="190">
        <v>42549</v>
      </c>
      <c r="F1173" s="40" t="s">
        <v>864</v>
      </c>
      <c r="G1173" s="820" t="s">
        <v>841</v>
      </c>
      <c r="H1173" s="192" t="s">
        <v>432</v>
      </c>
      <c r="I1173" s="248">
        <v>6</v>
      </c>
      <c r="J1173" s="248">
        <v>214079</v>
      </c>
      <c r="K1173" s="578">
        <f t="shared" si="186"/>
        <v>1284474</v>
      </c>
      <c r="L1173" s="579" t="s">
        <v>844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7">
        <v>2</v>
      </c>
      <c r="AB1173" s="570" t="str">
        <f>IF(VLOOKUP(F1173,NXT!$C$12:$C$795,1,0)=F1173,"","x")</f>
        <v/>
      </c>
    </row>
    <row r="1174" spans="1:28" ht="15.75" hidden="1" customHeight="1">
      <c r="A1174" s="818" t="str">
        <f>IF(B1174&lt;&gt;"",IF(AND(B1174&gt;=_TM1,B1174&lt;=_TM2,OR(TH!L1174="1111",TH!M1174="1111")),TH!D1174,""),"")</f>
        <v/>
      </c>
      <c r="B1174" s="36">
        <f t="shared" si="183"/>
        <v>6</v>
      </c>
      <c r="C1174" s="190">
        <f t="shared" si="184"/>
        <v>42549</v>
      </c>
      <c r="D1174" s="37" t="s">
        <v>1631</v>
      </c>
      <c r="E1174" s="190">
        <v>42549</v>
      </c>
      <c r="F1174" s="188" t="s">
        <v>865</v>
      </c>
      <c r="G1174" s="820" t="s">
        <v>841</v>
      </c>
      <c r="H1174" s="192" t="s">
        <v>432</v>
      </c>
      <c r="I1174" s="248">
        <v>14</v>
      </c>
      <c r="J1174" s="248">
        <v>43357</v>
      </c>
      <c r="K1174" s="578">
        <f t="shared" si="186"/>
        <v>606998</v>
      </c>
      <c r="L1174" s="579" t="s">
        <v>844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7">
        <v>2</v>
      </c>
      <c r="AB1174" s="570" t="str">
        <f>IF(VLOOKUP(F1174,NXT!$C$12:$C$795,1,0)=F1174,"","x")</f>
        <v/>
      </c>
    </row>
    <row r="1175" spans="1:28" ht="15.75" hidden="1" customHeight="1">
      <c r="A1175" s="818" t="str">
        <f>IF(B1175&lt;&gt;"",IF(AND(B1175&gt;=_TM1,B1175&lt;=_TM2,OR(TH!L1175="1111",TH!M1175="1111")),TH!D1175,""),"")</f>
        <v/>
      </c>
      <c r="B1175" s="36">
        <f t="shared" si="183"/>
        <v>6</v>
      </c>
      <c r="C1175" s="190">
        <f t="shared" si="184"/>
        <v>42549</v>
      </c>
      <c r="D1175" s="37" t="s">
        <v>1631</v>
      </c>
      <c r="E1175" s="190">
        <v>42549</v>
      </c>
      <c r="F1175" s="188" t="s">
        <v>866</v>
      </c>
      <c r="G1175" s="820" t="s">
        <v>841</v>
      </c>
      <c r="H1175" s="192" t="s">
        <v>432</v>
      </c>
      <c r="I1175" s="248">
        <v>5</v>
      </c>
      <c r="J1175" s="248">
        <v>93593</v>
      </c>
      <c r="K1175" s="578">
        <f t="shared" si="186"/>
        <v>467965</v>
      </c>
      <c r="L1175" s="579" t="s">
        <v>844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7">
        <v>2</v>
      </c>
      <c r="AB1175" s="570" t="str">
        <f>IF(VLOOKUP(F1175,NXT!$C$12:$C$795,1,0)=F1175,"","x")</f>
        <v/>
      </c>
    </row>
    <row r="1176" spans="1:28" ht="15.75" hidden="1" customHeight="1">
      <c r="A1176" s="818" t="str">
        <f>IF(B1176&lt;&gt;"",IF(AND(B1176&gt;=_TM1,B1176&lt;=_TM2,OR(TH!L1176="1111",TH!M1176="1111")),TH!D1176,""),"")</f>
        <v/>
      </c>
      <c r="B1176" s="36">
        <f t="shared" si="183"/>
        <v>6</v>
      </c>
      <c r="C1176" s="190">
        <f t="shared" si="184"/>
        <v>42549</v>
      </c>
      <c r="D1176" s="37" t="s">
        <v>1631</v>
      </c>
      <c r="E1176" s="190">
        <v>42549</v>
      </c>
      <c r="F1176" s="188" t="s">
        <v>867</v>
      </c>
      <c r="G1176" s="820" t="s">
        <v>841</v>
      </c>
      <c r="H1176" s="192" t="s">
        <v>432</v>
      </c>
      <c r="I1176" s="248">
        <v>10</v>
      </c>
      <c r="J1176" s="248">
        <v>138100</v>
      </c>
      <c r="K1176" s="578">
        <f t="shared" si="186"/>
        <v>1381000</v>
      </c>
      <c r="L1176" s="579" t="s">
        <v>844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7">
        <v>2</v>
      </c>
      <c r="AB1176" s="570" t="str">
        <f>IF(VLOOKUP(F1176,NXT!$C$12:$C$795,1,0)=F1176,"","x")</f>
        <v/>
      </c>
    </row>
    <row r="1177" spans="1:28" ht="15.75" hidden="1" customHeight="1">
      <c r="A1177" s="818" t="str">
        <f>IF(B1177&lt;&gt;"",IF(AND(B1177&gt;=_TM1,B1177&lt;=_TM2,OR(TH!L1177="1111",TH!M1177="1111")),TH!D1177,""),"")</f>
        <v/>
      </c>
      <c r="B1177" s="36">
        <f t="shared" si="183"/>
        <v>6</v>
      </c>
      <c r="C1177" s="190">
        <f t="shared" si="184"/>
        <v>42549</v>
      </c>
      <c r="D1177" s="37" t="s">
        <v>1631</v>
      </c>
      <c r="E1177" s="190">
        <v>42549</v>
      </c>
      <c r="F1177" s="188" t="s">
        <v>868</v>
      </c>
      <c r="G1177" s="820" t="s">
        <v>841</v>
      </c>
      <c r="H1177" s="192" t="s">
        <v>432</v>
      </c>
      <c r="I1177" s="248">
        <v>5</v>
      </c>
      <c r="J1177" s="248">
        <v>157889</v>
      </c>
      <c r="K1177" s="578">
        <f t="shared" si="186"/>
        <v>789445</v>
      </c>
      <c r="L1177" s="579" t="s">
        <v>844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7">
        <v>2</v>
      </c>
      <c r="AB1177" s="570" t="str">
        <f>IF(VLOOKUP(F1177,NXT!$C$12:$C$795,1,0)=F1177,"","x")</f>
        <v/>
      </c>
    </row>
    <row r="1178" spans="1:28" ht="15.75" hidden="1" customHeight="1">
      <c r="A1178" s="818" t="str">
        <f>IF(B1178&lt;&gt;"",IF(AND(B1178&gt;=_TM1,B1178&lt;=_TM2,OR(TH!L1178="1111",TH!M1178="1111")),TH!D1178,""),"")</f>
        <v/>
      </c>
      <c r="B1178" s="36">
        <f t="shared" si="183"/>
        <v>6</v>
      </c>
      <c r="C1178" s="190">
        <f t="shared" si="184"/>
        <v>42549</v>
      </c>
      <c r="D1178" s="37" t="s">
        <v>1631</v>
      </c>
      <c r="E1178" s="190">
        <v>42549</v>
      </c>
      <c r="F1178" s="188" t="s">
        <v>480</v>
      </c>
      <c r="G1178" s="820" t="s">
        <v>841</v>
      </c>
      <c r="H1178" s="192" t="s">
        <v>432</v>
      </c>
      <c r="I1178" s="248">
        <v>14</v>
      </c>
      <c r="J1178" s="248">
        <v>53674</v>
      </c>
      <c r="K1178" s="578">
        <f t="shared" si="186"/>
        <v>751436</v>
      </c>
      <c r="L1178" s="579" t="s">
        <v>844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7">
        <v>2</v>
      </c>
      <c r="AB1178" s="570" t="str">
        <f>IF(VLOOKUP(F1178,NXT!$C$12:$C$795,1,0)=F1178,"","x")</f>
        <v/>
      </c>
    </row>
    <row r="1179" spans="1:28" ht="15.75" hidden="1" customHeight="1">
      <c r="A1179" s="818" t="str">
        <f>IF(B1179&lt;&gt;"",IF(AND(B1179&gt;=_TM1,B1179&lt;=_TM2,OR(TH!L1179="1111",TH!M1179="1111")),TH!D1179,""),"")</f>
        <v/>
      </c>
      <c r="B1179" s="36">
        <f t="shared" si="183"/>
        <v>6</v>
      </c>
      <c r="C1179" s="190">
        <f t="shared" si="184"/>
        <v>42549</v>
      </c>
      <c r="D1179" s="37" t="s">
        <v>1631</v>
      </c>
      <c r="E1179" s="190">
        <v>42549</v>
      </c>
      <c r="F1179" s="191" t="s">
        <v>481</v>
      </c>
      <c r="G1179" s="820" t="s">
        <v>841</v>
      </c>
      <c r="H1179" s="192" t="s">
        <v>432</v>
      </c>
      <c r="I1179" s="248">
        <v>12</v>
      </c>
      <c r="J1179" s="248">
        <v>68995</v>
      </c>
      <c r="K1179" s="578">
        <f t="shared" si="186"/>
        <v>827940</v>
      </c>
      <c r="L1179" s="579" t="s">
        <v>844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7">
        <v>2</v>
      </c>
      <c r="AB1179" s="570" t="str">
        <f>IF(VLOOKUP(F1179,NXT!$C$12:$C$795,1,0)=F1179,"","x")</f>
        <v/>
      </c>
    </row>
    <row r="1180" spans="1:28" ht="15.75" hidden="1" customHeight="1">
      <c r="A1180" s="818" t="str">
        <f>IF(B1180&lt;&gt;"",IF(AND(B1180&gt;=_TM1,B1180&lt;=_TM2,OR(TH!L1180="1111",TH!M1180="1111")),TH!D1180,""),"")</f>
        <v/>
      </c>
      <c r="B1180" s="36">
        <f t="shared" si="183"/>
        <v>6</v>
      </c>
      <c r="C1180" s="190">
        <f t="shared" si="184"/>
        <v>42549</v>
      </c>
      <c r="D1180" s="37" t="s">
        <v>1631</v>
      </c>
      <c r="E1180" s="190">
        <v>42549</v>
      </c>
      <c r="F1180" s="191" t="s">
        <v>796</v>
      </c>
      <c r="G1180" s="820" t="s">
        <v>841</v>
      </c>
      <c r="H1180" s="192" t="s">
        <v>432</v>
      </c>
      <c r="I1180" s="248">
        <v>24</v>
      </c>
      <c r="J1180" s="248">
        <v>40965</v>
      </c>
      <c r="K1180" s="578">
        <f t="shared" si="186"/>
        <v>983160</v>
      </c>
      <c r="L1180" s="579" t="s">
        <v>844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7">
        <v>2</v>
      </c>
      <c r="AB1180" s="570" t="str">
        <f>IF(VLOOKUP(F1180,NXT!$C$12:$C$795,1,0)=F1180,"","x")</f>
        <v/>
      </c>
    </row>
    <row r="1181" spans="1:28" ht="15.75" hidden="1" customHeight="1">
      <c r="A1181" s="818" t="str">
        <f>IF(B1181&lt;&gt;"",IF(AND(B1181&gt;=_TM1,B1181&lt;=_TM2,OR(TH!L1181="1111",TH!M1181="1111")),TH!D1181,""),"")</f>
        <v/>
      </c>
      <c r="B1181" s="36">
        <f t="shared" si="183"/>
        <v>6</v>
      </c>
      <c r="C1181" s="190">
        <f t="shared" si="184"/>
        <v>42549</v>
      </c>
      <c r="D1181" s="37" t="s">
        <v>1631</v>
      </c>
      <c r="E1181" s="190">
        <v>42549</v>
      </c>
      <c r="F1181" s="40" t="s">
        <v>807</v>
      </c>
      <c r="G1181" s="820" t="s">
        <v>841</v>
      </c>
      <c r="H1181" s="192" t="s">
        <v>432</v>
      </c>
      <c r="I1181" s="248">
        <v>8</v>
      </c>
      <c r="J1181" s="248">
        <v>99348</v>
      </c>
      <c r="K1181" s="578">
        <f t="shared" si="186"/>
        <v>794784</v>
      </c>
      <c r="L1181" s="579" t="s">
        <v>844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7">
        <v>2</v>
      </c>
      <c r="AB1181" s="570" t="str">
        <f>IF(VLOOKUP(F1181,NXT!$C$12:$C$795,1,0)=F1181,"","x")</f>
        <v/>
      </c>
    </row>
    <row r="1182" spans="1:28" ht="15.75" hidden="1" customHeight="1">
      <c r="A1182" s="818" t="str">
        <f>IF(B1182&lt;&gt;"",IF(AND(B1182&gt;=_TM1,B1182&lt;=_TM2,OR(TH!L1182="1111",TH!M1182="1111")),TH!D1182,""),"")</f>
        <v/>
      </c>
      <c r="B1182" s="36">
        <f t="shared" si="183"/>
        <v>6</v>
      </c>
      <c r="C1182" s="190">
        <f t="shared" si="184"/>
        <v>42549</v>
      </c>
      <c r="D1182" s="37" t="s">
        <v>1631</v>
      </c>
      <c r="E1182" s="190">
        <v>42549</v>
      </c>
      <c r="F1182" s="188" t="s">
        <v>796</v>
      </c>
      <c r="G1182" s="820" t="s">
        <v>841</v>
      </c>
      <c r="H1182" s="192" t="s">
        <v>432</v>
      </c>
      <c r="I1182" s="248">
        <v>12</v>
      </c>
      <c r="J1182" s="248">
        <v>43021</v>
      </c>
      <c r="K1182" s="578">
        <f t="shared" si="186"/>
        <v>516252</v>
      </c>
      <c r="L1182" s="579" t="s">
        <v>844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7">
        <v>2</v>
      </c>
      <c r="AB1182" s="570" t="str">
        <f>IF(VLOOKUP(F1182,NXT!$C$12:$C$795,1,0)=F1182,"","x")</f>
        <v/>
      </c>
    </row>
    <row r="1183" spans="1:28" ht="15.75" hidden="1" customHeight="1">
      <c r="A1183" s="818" t="str">
        <f>IF(B1183&lt;&gt;"",IF(AND(B1183&gt;=_TM1,B1183&lt;=_TM2,OR(TH!L1183="1111",TH!M1183="1111")),TH!D1183,""),"")</f>
        <v/>
      </c>
      <c r="B1183" s="36">
        <f t="shared" si="183"/>
        <v>6</v>
      </c>
      <c r="C1183" s="190">
        <f t="shared" si="184"/>
        <v>42549</v>
      </c>
      <c r="D1183" s="37" t="s">
        <v>1631</v>
      </c>
      <c r="E1183" s="190">
        <v>42549</v>
      </c>
      <c r="F1183" s="188" t="s">
        <v>809</v>
      </c>
      <c r="G1183" s="820" t="s">
        <v>841</v>
      </c>
      <c r="H1183" s="192" t="s">
        <v>432</v>
      </c>
      <c r="I1183" s="248">
        <v>12</v>
      </c>
      <c r="J1183" s="248">
        <v>108219</v>
      </c>
      <c r="K1183" s="578">
        <f t="shared" si="186"/>
        <v>1298628</v>
      </c>
      <c r="L1183" s="579" t="s">
        <v>844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7">
        <v>2</v>
      </c>
      <c r="AB1183" s="570" t="str">
        <f>IF(VLOOKUP(F1183,NXT!$C$12:$C$795,1,0)=F1183,"","x")</f>
        <v/>
      </c>
    </row>
    <row r="1184" spans="1:28" ht="15.75" hidden="1" customHeight="1">
      <c r="A1184" s="818" t="str">
        <f>IF(B1184&lt;&gt;"",IF(AND(B1184&gt;=_TM1,B1184&lt;=_TM2,OR(TH!L1184="1111",TH!M1184="1111")),TH!D1184,""),"")</f>
        <v/>
      </c>
      <c r="B1184" s="36">
        <f t="shared" si="183"/>
        <v>6</v>
      </c>
      <c r="C1184" s="190">
        <f t="shared" si="184"/>
        <v>42549</v>
      </c>
      <c r="D1184" s="37" t="s">
        <v>1631</v>
      </c>
      <c r="E1184" s="190">
        <v>42549</v>
      </c>
      <c r="F1184" s="188" t="s">
        <v>869</v>
      </c>
      <c r="G1184" s="820" t="s">
        <v>841</v>
      </c>
      <c r="H1184" s="192" t="s">
        <v>432</v>
      </c>
      <c r="I1184" s="248">
        <v>16</v>
      </c>
      <c r="J1184" s="248">
        <v>66576</v>
      </c>
      <c r="K1184" s="578">
        <f t="shared" si="186"/>
        <v>1065216</v>
      </c>
      <c r="L1184" s="579" t="s">
        <v>844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7">
        <v>2</v>
      </c>
      <c r="AB1184" s="570" t="str">
        <f>IF(VLOOKUP(F1184,NXT!$C$12:$C$795,1,0)=F1184,"","x")</f>
        <v/>
      </c>
    </row>
    <row r="1185" spans="1:28" ht="15.75" hidden="1" customHeight="1">
      <c r="A1185" s="818" t="str">
        <f>IF(B1185&lt;&gt;"",IF(AND(B1185&gt;=_TM1,B1185&lt;=_TM2,OR(TH!L1185="1111",TH!M1185="1111")),TH!D1185,""),"")</f>
        <v/>
      </c>
      <c r="B1185" s="36">
        <f t="shared" ref="B1185:B1248" si="187">IF(C1185&lt;&gt;"",MONTH(C1185),"")</f>
        <v>6</v>
      </c>
      <c r="C1185" s="190">
        <f t="shared" ref="C1185:C1248" si="188">E1185</f>
        <v>42549</v>
      </c>
      <c r="D1185" s="37" t="s">
        <v>1631</v>
      </c>
      <c r="E1185" s="190">
        <v>42549</v>
      </c>
      <c r="F1185" s="188" t="s">
        <v>870</v>
      </c>
      <c r="G1185" s="820" t="s">
        <v>841</v>
      </c>
      <c r="H1185" s="192" t="s">
        <v>432</v>
      </c>
      <c r="I1185" s="248">
        <v>7</v>
      </c>
      <c r="J1185" s="248">
        <v>47501</v>
      </c>
      <c r="K1185" s="578">
        <f t="shared" si="186"/>
        <v>332507</v>
      </c>
      <c r="L1185" s="579" t="s">
        <v>844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7">
        <v>2</v>
      </c>
      <c r="AB1185" s="570" t="str">
        <f>IF(VLOOKUP(F1185,NXT!$C$12:$C$795,1,0)=F1185,"","x")</f>
        <v/>
      </c>
    </row>
    <row r="1186" spans="1:28" ht="15.75" hidden="1" customHeight="1">
      <c r="A1186" s="818" t="str">
        <f>IF(B1186&lt;&gt;"",IF(AND(B1186&gt;=_TM1,B1186&lt;=_TM2,OR(TH!L1186="1111",TH!M1186="1111")),TH!D1186,""),"")</f>
        <v/>
      </c>
      <c r="B1186" s="36">
        <f t="shared" si="187"/>
        <v>6</v>
      </c>
      <c r="C1186" s="190">
        <f t="shared" si="188"/>
        <v>42549</v>
      </c>
      <c r="D1186" s="37" t="s">
        <v>1631</v>
      </c>
      <c r="E1186" s="190">
        <v>42549</v>
      </c>
      <c r="F1186" s="188" t="s">
        <v>871</v>
      </c>
      <c r="G1186" s="820" t="s">
        <v>841</v>
      </c>
      <c r="H1186" s="192" t="s">
        <v>432</v>
      </c>
      <c r="I1186" s="248">
        <v>7</v>
      </c>
      <c r="J1186" s="248">
        <v>61895</v>
      </c>
      <c r="K1186" s="578">
        <f t="shared" si="186"/>
        <v>433265</v>
      </c>
      <c r="L1186" s="579" t="s">
        <v>844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7">
        <v>2</v>
      </c>
      <c r="AB1186" s="570" t="str">
        <f>IF(VLOOKUP(F1186,NXT!$C$12:$C$795,1,0)=F1186,"","x")</f>
        <v/>
      </c>
    </row>
    <row r="1187" spans="1:28" ht="15.75" hidden="1" customHeight="1">
      <c r="A1187" s="818" t="str">
        <f>IF(B1187&lt;&gt;"",IF(AND(B1187&gt;=_TM1,B1187&lt;=_TM2,OR(TH!L1187="1111",TH!M1187="1111")),TH!D1187,""),"")</f>
        <v/>
      </c>
      <c r="B1187" s="36">
        <f t="shared" si="187"/>
        <v>6</v>
      </c>
      <c r="C1187" s="190">
        <f t="shared" si="188"/>
        <v>42549</v>
      </c>
      <c r="D1187" s="37" t="s">
        <v>1631</v>
      </c>
      <c r="E1187" s="190">
        <v>42549</v>
      </c>
      <c r="F1187" s="188" t="s">
        <v>502</v>
      </c>
      <c r="G1187" s="820" t="s">
        <v>841</v>
      </c>
      <c r="H1187" s="192" t="s">
        <v>432</v>
      </c>
      <c r="I1187" s="248">
        <v>5</v>
      </c>
      <c r="J1187" s="248">
        <v>79579</v>
      </c>
      <c r="K1187" s="578">
        <f t="shared" si="186"/>
        <v>397895</v>
      </c>
      <c r="L1187" s="579" t="s">
        <v>844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7">
        <v>2</v>
      </c>
      <c r="AB1187" s="570" t="str">
        <f>IF(VLOOKUP(F1187,NXT!$C$12:$C$795,1,0)=F1187,"","x")</f>
        <v/>
      </c>
    </row>
    <row r="1188" spans="1:28" ht="15.75" hidden="1" customHeight="1">
      <c r="A1188" s="818" t="str">
        <f>IF(B1188&lt;&gt;"",IF(AND(B1188&gt;=_TM1,B1188&lt;=_TM2,OR(TH!L1188="1111",TH!M1188="1111")),TH!D1188,""),"")</f>
        <v/>
      </c>
      <c r="B1188" s="36">
        <f t="shared" si="187"/>
        <v>6</v>
      </c>
      <c r="C1188" s="190">
        <f t="shared" si="188"/>
        <v>42549</v>
      </c>
      <c r="D1188" s="37" t="s">
        <v>1631</v>
      </c>
      <c r="E1188" s="190">
        <v>42549</v>
      </c>
      <c r="F1188" s="188" t="s">
        <v>803</v>
      </c>
      <c r="G1188" s="820" t="s">
        <v>841</v>
      </c>
      <c r="H1188" s="192" t="s">
        <v>432</v>
      </c>
      <c r="I1188" s="761">
        <v>2</v>
      </c>
      <c r="J1188" s="248">
        <v>206076</v>
      </c>
      <c r="K1188" s="578">
        <f t="shared" si="186"/>
        <v>412152</v>
      </c>
      <c r="L1188" s="579" t="s">
        <v>844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7">
        <v>2</v>
      </c>
      <c r="AB1188" s="570" t="str">
        <f>IF(VLOOKUP(F1188,NXT!$C$12:$C$795,1,0)=F1188,"","x")</f>
        <v/>
      </c>
    </row>
    <row r="1189" spans="1:28" ht="15.75" hidden="1" customHeight="1">
      <c r="A1189" s="818" t="str">
        <f>IF(B1189&lt;&gt;"",IF(AND(B1189&gt;=_TM1,B1189&lt;=_TM2,OR(TH!L1189="1111",TH!M1189="1111")),TH!D1189,""),"")</f>
        <v/>
      </c>
      <c r="B1189" s="36">
        <f t="shared" si="187"/>
        <v>6</v>
      </c>
      <c r="C1189" s="190">
        <f t="shared" si="188"/>
        <v>42549</v>
      </c>
      <c r="D1189" s="37" t="s">
        <v>1631</v>
      </c>
      <c r="E1189" s="190">
        <v>42549</v>
      </c>
      <c r="F1189" s="191" t="s">
        <v>477</v>
      </c>
      <c r="G1189" s="820" t="s">
        <v>841</v>
      </c>
      <c r="H1189" s="192" t="s">
        <v>432</v>
      </c>
      <c r="I1189" s="248">
        <v>2</v>
      </c>
      <c r="J1189" s="248">
        <v>156966</v>
      </c>
      <c r="K1189" s="578">
        <f t="shared" si="186"/>
        <v>313932</v>
      </c>
      <c r="L1189" s="579" t="s">
        <v>844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7">
        <v>2</v>
      </c>
      <c r="AB1189" s="570" t="str">
        <f>IF(VLOOKUP(F1189,NXT!$C$12:$C$795,1,0)=F1189,"","x")</f>
        <v/>
      </c>
    </row>
    <row r="1190" spans="1:28" ht="15.75" hidden="1" customHeight="1">
      <c r="A1190" s="818" t="str">
        <f>IF(B1190&lt;&gt;"",IF(AND(B1190&gt;=_TM1,B1190&lt;=_TM2,OR(TH!L1190="1111",TH!M1190="1111")),TH!D1190,""),"")</f>
        <v/>
      </c>
      <c r="B1190" s="36">
        <f t="shared" si="187"/>
        <v>6</v>
      </c>
      <c r="C1190" s="190">
        <f t="shared" si="188"/>
        <v>42549</v>
      </c>
      <c r="D1190" s="37" t="s">
        <v>1631</v>
      </c>
      <c r="E1190" s="190">
        <v>42549</v>
      </c>
      <c r="F1190" s="191" t="s">
        <v>862</v>
      </c>
      <c r="G1190" s="820" t="s">
        <v>841</v>
      </c>
      <c r="H1190" s="192" t="s">
        <v>432</v>
      </c>
      <c r="I1190" s="248">
        <v>12</v>
      </c>
      <c r="J1190" s="248">
        <v>48182</v>
      </c>
      <c r="K1190" s="578">
        <f t="shared" si="186"/>
        <v>578184</v>
      </c>
      <c r="L1190" s="579" t="s">
        <v>844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7">
        <v>2</v>
      </c>
      <c r="AB1190" s="570" t="str">
        <f>IF(VLOOKUP(F1190,NXT!$C$12:$C$795,1,0)=F1190,"","x")</f>
        <v/>
      </c>
    </row>
    <row r="1191" spans="1:28" ht="15.75" hidden="1" customHeight="1">
      <c r="A1191" s="818" t="str">
        <f>IF(B1191&lt;&gt;"",IF(AND(B1191&gt;=_TM1,B1191&lt;=_TM2,OR(TH!L1191="1111",TH!M1191="1111")),TH!D1191,""),"")</f>
        <v/>
      </c>
      <c r="B1191" s="36">
        <f t="shared" si="187"/>
        <v>6</v>
      </c>
      <c r="C1191" s="190">
        <f t="shared" si="188"/>
        <v>42549</v>
      </c>
      <c r="D1191" s="37" t="s">
        <v>1631</v>
      </c>
      <c r="E1191" s="190">
        <v>42549</v>
      </c>
      <c r="F1191" s="191" t="s">
        <v>862</v>
      </c>
      <c r="G1191" s="820" t="s">
        <v>841</v>
      </c>
      <c r="H1191" s="192" t="s">
        <v>432</v>
      </c>
      <c r="I1191" s="248">
        <v>28</v>
      </c>
      <c r="J1191" s="248">
        <v>48182</v>
      </c>
      <c r="K1191" s="578">
        <f t="shared" si="186"/>
        <v>1349096</v>
      </c>
      <c r="L1191" s="579" t="s">
        <v>844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7">
        <v>2</v>
      </c>
      <c r="AB1191" s="570" t="str">
        <f>IF(VLOOKUP(F1191,NXT!$C$12:$C$795,1,0)=F1191,"","x")</f>
        <v/>
      </c>
    </row>
    <row r="1192" spans="1:28" ht="15.75" hidden="1" customHeight="1">
      <c r="A1192" s="818" t="str">
        <f>IF(B1192&lt;&gt;"",IF(AND(B1192&gt;=_TM1,B1192&lt;=_TM2,OR(TH!L1192="1111",TH!M1192="1111")),TH!D1192,""),"")</f>
        <v/>
      </c>
      <c r="B1192" s="36">
        <f t="shared" si="187"/>
        <v>6</v>
      </c>
      <c r="C1192" s="190">
        <f t="shared" si="188"/>
        <v>42549</v>
      </c>
      <c r="D1192" s="37" t="s">
        <v>1631</v>
      </c>
      <c r="E1192" s="190">
        <v>42549</v>
      </c>
      <c r="F1192" s="40" t="s">
        <v>872</v>
      </c>
      <c r="G1192" s="820" t="s">
        <v>841</v>
      </c>
      <c r="H1192" s="192" t="s">
        <v>432</v>
      </c>
      <c r="I1192" s="248">
        <v>6</v>
      </c>
      <c r="J1192" s="248">
        <v>68496</v>
      </c>
      <c r="K1192" s="578">
        <f t="shared" si="186"/>
        <v>410976</v>
      </c>
      <c r="L1192" s="579" t="s">
        <v>844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7">
        <v>2</v>
      </c>
      <c r="AB1192" s="570" t="str">
        <f>IF(VLOOKUP(F1192,NXT!$C$12:$C$795,1,0)=F1192,"","x")</f>
        <v/>
      </c>
    </row>
    <row r="1193" spans="1:28" ht="15.75" hidden="1" customHeight="1">
      <c r="A1193" s="818" t="str">
        <f>IF(B1193&lt;&gt;"",IF(AND(B1193&gt;=_TM1,B1193&lt;=_TM2,OR(TH!L1193="1111",TH!M1193="1111")),TH!D1193,""),"")</f>
        <v/>
      </c>
      <c r="B1193" s="36">
        <f t="shared" si="187"/>
        <v>6</v>
      </c>
      <c r="C1193" s="190">
        <f t="shared" si="188"/>
        <v>42549</v>
      </c>
      <c r="D1193" s="37" t="s">
        <v>1631</v>
      </c>
      <c r="E1193" s="190">
        <v>42549</v>
      </c>
      <c r="F1193" s="40" t="s">
        <v>796</v>
      </c>
      <c r="G1193" s="820" t="s">
        <v>841</v>
      </c>
      <c r="H1193" s="192" t="s">
        <v>432</v>
      </c>
      <c r="I1193" s="248">
        <v>24</v>
      </c>
      <c r="J1193" s="248">
        <v>40962</v>
      </c>
      <c r="K1193" s="578">
        <f t="shared" si="186"/>
        <v>983088</v>
      </c>
      <c r="L1193" s="579" t="s">
        <v>844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7">
        <v>2</v>
      </c>
      <c r="AB1193" s="570" t="str">
        <f>IF(VLOOKUP(F1193,NXT!$C$12:$C$795,1,0)=F1193,"","x")</f>
        <v/>
      </c>
    </row>
    <row r="1194" spans="1:28" ht="15.75" hidden="1" customHeight="1">
      <c r="A1194" s="818" t="str">
        <f>IF(B1194&lt;&gt;"",IF(AND(B1194&gt;=_TM1,B1194&lt;=_TM2,OR(TH!L1194="1111",TH!M1194="1111")),TH!D1194,""),"")</f>
        <v/>
      </c>
      <c r="B1194" s="36">
        <f t="shared" si="187"/>
        <v>6</v>
      </c>
      <c r="C1194" s="190">
        <f t="shared" si="188"/>
        <v>42549</v>
      </c>
      <c r="D1194" s="37" t="s">
        <v>1631</v>
      </c>
      <c r="E1194" s="190">
        <v>42549</v>
      </c>
      <c r="F1194" s="188" t="s">
        <v>807</v>
      </c>
      <c r="G1194" s="820" t="s">
        <v>841</v>
      </c>
      <c r="H1194" s="192" t="s">
        <v>432</v>
      </c>
      <c r="I1194" s="248">
        <v>6</v>
      </c>
      <c r="J1194" s="248">
        <v>10068</v>
      </c>
      <c r="K1194" s="578">
        <f t="shared" si="186"/>
        <v>60408</v>
      </c>
      <c r="L1194" s="579" t="s">
        <v>844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7">
        <v>2</v>
      </c>
      <c r="AB1194" s="570" t="str">
        <f>IF(VLOOKUP(F1194,NXT!$C$12:$C$795,1,0)=F1194,"","x")</f>
        <v/>
      </c>
    </row>
    <row r="1195" spans="1:28" ht="15.75" hidden="1" customHeight="1">
      <c r="A1195" s="818" t="str">
        <f>IF(B1195&lt;&gt;"",IF(AND(B1195&gt;=_TM1,B1195&lt;=_TM2,OR(TH!L1195="1111",TH!M1195="1111")),TH!D1195,""),"")</f>
        <v/>
      </c>
      <c r="B1195" s="36">
        <f t="shared" si="187"/>
        <v>6</v>
      </c>
      <c r="C1195" s="190">
        <f t="shared" si="188"/>
        <v>42549</v>
      </c>
      <c r="D1195" s="37" t="s">
        <v>1631</v>
      </c>
      <c r="E1195" s="190">
        <v>42549</v>
      </c>
      <c r="F1195" s="188" t="s">
        <v>873</v>
      </c>
      <c r="G1195" s="820" t="s">
        <v>841</v>
      </c>
      <c r="H1195" s="192" t="s">
        <v>432</v>
      </c>
      <c r="I1195" s="248">
        <v>4</v>
      </c>
      <c r="J1195" s="248">
        <v>95800</v>
      </c>
      <c r="K1195" s="578">
        <f t="shared" si="186"/>
        <v>383200</v>
      </c>
      <c r="L1195" s="579" t="s">
        <v>844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7">
        <v>2</v>
      </c>
      <c r="AB1195" s="570" t="str">
        <f>IF(VLOOKUP(F1195,NXT!$C$12:$C$795,1,0)=F1195,"","x")</f>
        <v/>
      </c>
    </row>
    <row r="1196" spans="1:28" ht="15.75" hidden="1" customHeight="1">
      <c r="A1196" s="818" t="str">
        <f>IF(B1196&lt;&gt;"",IF(AND(B1196&gt;=_TM1,B1196&lt;=_TM2,OR(TH!L1196="1111",TH!M1196="1111")),TH!D1196,""),"")</f>
        <v/>
      </c>
      <c r="B1196" s="36">
        <f t="shared" si="187"/>
        <v>6</v>
      </c>
      <c r="C1196" s="190">
        <f t="shared" si="188"/>
        <v>42549</v>
      </c>
      <c r="D1196" s="37" t="s">
        <v>1631</v>
      </c>
      <c r="E1196" s="190">
        <v>42549</v>
      </c>
      <c r="F1196" s="188" t="s">
        <v>809</v>
      </c>
      <c r="G1196" s="820" t="s">
        <v>841</v>
      </c>
      <c r="H1196" s="192" t="s">
        <v>432</v>
      </c>
      <c r="I1196" s="248">
        <v>6</v>
      </c>
      <c r="J1196" s="248">
        <v>108138</v>
      </c>
      <c r="K1196" s="578">
        <f t="shared" si="186"/>
        <v>648828</v>
      </c>
      <c r="L1196" s="579" t="s">
        <v>844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7">
        <v>2</v>
      </c>
      <c r="AB1196" s="570" t="str">
        <f>IF(VLOOKUP(F1196,NXT!$C$12:$C$795,1,0)=F1196,"","x")</f>
        <v/>
      </c>
    </row>
    <row r="1197" spans="1:28" ht="15.75" hidden="1" customHeight="1">
      <c r="A1197" s="818" t="str">
        <f>IF(B1197&lt;&gt;"",IF(AND(B1197&gt;=_TM1,B1197&lt;=_TM2,OR(TH!L1197="1111",TH!M1197="1111")),TH!D1197,""),"")</f>
        <v/>
      </c>
      <c r="B1197" s="36">
        <f t="shared" si="187"/>
        <v>6</v>
      </c>
      <c r="C1197" s="190">
        <f t="shared" si="188"/>
        <v>42549</v>
      </c>
      <c r="D1197" s="37" t="s">
        <v>1631</v>
      </c>
      <c r="E1197" s="190">
        <v>42549</v>
      </c>
      <c r="F1197" s="188" t="s">
        <v>869</v>
      </c>
      <c r="G1197" s="820" t="s">
        <v>841</v>
      </c>
      <c r="H1197" s="192" t="s">
        <v>432</v>
      </c>
      <c r="I1197" s="248">
        <v>12</v>
      </c>
      <c r="J1197" s="248">
        <v>66576</v>
      </c>
      <c r="K1197" s="578">
        <f t="shared" si="186"/>
        <v>798912</v>
      </c>
      <c r="L1197" s="579" t="s">
        <v>844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7">
        <v>2</v>
      </c>
      <c r="AB1197" s="570" t="str">
        <f>IF(VLOOKUP(F1197,NXT!$C$12:$C$795,1,0)=F1197,"","x")</f>
        <v/>
      </c>
    </row>
    <row r="1198" spans="1:28" ht="15.75" hidden="1" customHeight="1">
      <c r="A1198" s="818" t="str">
        <f>IF(B1198&lt;&gt;"",IF(AND(B1198&gt;=_TM1,B1198&lt;=_TM2,OR(TH!L1198="1111",TH!M1198="1111")),TH!D1198,""),"")</f>
        <v/>
      </c>
      <c r="B1198" s="36">
        <f t="shared" si="187"/>
        <v>6</v>
      </c>
      <c r="C1198" s="190">
        <f t="shared" si="188"/>
        <v>42549</v>
      </c>
      <c r="D1198" s="37" t="s">
        <v>1631</v>
      </c>
      <c r="E1198" s="190">
        <v>42549</v>
      </c>
      <c r="F1198" s="188" t="s">
        <v>870</v>
      </c>
      <c r="G1198" s="820" t="s">
        <v>841</v>
      </c>
      <c r="H1198" s="192" t="s">
        <v>432</v>
      </c>
      <c r="I1198" s="248">
        <v>14</v>
      </c>
      <c r="J1198" s="248">
        <v>44501</v>
      </c>
      <c r="K1198" s="578">
        <f t="shared" si="186"/>
        <v>623014</v>
      </c>
      <c r="L1198" s="579" t="s">
        <v>844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7">
        <v>2</v>
      </c>
      <c r="AB1198" s="570" t="str">
        <f>IF(VLOOKUP(F1198,NXT!$C$12:$C$795,1,0)=F1198,"","x")</f>
        <v/>
      </c>
    </row>
    <row r="1199" spans="1:28" ht="15.75" hidden="1" customHeight="1">
      <c r="A1199" s="818" t="str">
        <f>IF(B1199&lt;&gt;"",IF(AND(B1199&gt;=_TM1,B1199&lt;=_TM2,OR(TH!L1199="1111",TH!M1199="1111")),TH!D1199,""),"")</f>
        <v/>
      </c>
      <c r="B1199" s="36">
        <f t="shared" si="187"/>
        <v>6</v>
      </c>
      <c r="C1199" s="190">
        <f t="shared" si="188"/>
        <v>42549</v>
      </c>
      <c r="D1199" s="37" t="s">
        <v>1631</v>
      </c>
      <c r="E1199" s="190">
        <v>42549</v>
      </c>
      <c r="F1199" s="188" t="s">
        <v>871</v>
      </c>
      <c r="G1199" s="820" t="s">
        <v>841</v>
      </c>
      <c r="H1199" s="192" t="s">
        <v>432</v>
      </c>
      <c r="I1199" s="248">
        <v>14</v>
      </c>
      <c r="J1199" s="248">
        <v>61895</v>
      </c>
      <c r="K1199" s="578">
        <f t="shared" si="186"/>
        <v>866530</v>
      </c>
      <c r="L1199" s="579" t="s">
        <v>844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7">
        <v>2</v>
      </c>
      <c r="AB1199" s="570" t="str">
        <f>IF(VLOOKUP(F1199,NXT!$C$12:$C$795,1,0)=F1199,"","x")</f>
        <v/>
      </c>
    </row>
    <row r="1200" spans="1:28" ht="15.75" hidden="1" customHeight="1">
      <c r="A1200" s="818" t="str">
        <f>IF(B1200&lt;&gt;"",IF(AND(B1200&gt;=_TM1,B1200&lt;=_TM2,OR(TH!L1200="1111",TH!M1200="1111")),TH!D1200,""),"")</f>
        <v/>
      </c>
      <c r="B1200" s="36">
        <f t="shared" si="187"/>
        <v>6</v>
      </c>
      <c r="C1200" s="190">
        <f t="shared" si="188"/>
        <v>42549</v>
      </c>
      <c r="D1200" s="37" t="s">
        <v>1631</v>
      </c>
      <c r="E1200" s="190">
        <v>42549</v>
      </c>
      <c r="F1200" s="188" t="s">
        <v>874</v>
      </c>
      <c r="G1200" s="820" t="s">
        <v>841</v>
      </c>
      <c r="H1200" s="192" t="s">
        <v>432</v>
      </c>
      <c r="I1200" s="248">
        <v>11</v>
      </c>
      <c r="J1200" s="248">
        <v>72205</v>
      </c>
      <c r="K1200" s="578">
        <f t="shared" ref="K1200" si="189">ROUND(I1200*J1200,0)</f>
        <v>794255</v>
      </c>
      <c r="L1200" s="579" t="s">
        <v>844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7">
        <v>2</v>
      </c>
      <c r="AB1200" s="570" t="str">
        <f>IF(VLOOKUP(F1200,NXT!$C$12:$C$795,1,0)=F1200,"","x")</f>
        <v/>
      </c>
    </row>
    <row r="1201" spans="1:30" ht="15.75" hidden="1" customHeight="1">
      <c r="A1201" s="818" t="str">
        <f>IF(B1201&lt;&gt;"",IF(AND(B1201&gt;=_TM1,B1201&lt;=_TM2,OR(TH!L1201="1111",TH!M1201="1111")),TH!D1201,""),"")</f>
        <v/>
      </c>
      <c r="B1201" s="36">
        <f t="shared" si="187"/>
        <v>6</v>
      </c>
      <c r="C1201" s="190">
        <f t="shared" si="188"/>
        <v>42549</v>
      </c>
      <c r="D1201" s="37" t="s">
        <v>1631</v>
      </c>
      <c r="E1201" s="190">
        <v>42549</v>
      </c>
      <c r="F1201" s="191" t="s">
        <v>448</v>
      </c>
      <c r="G1201" s="820" t="s">
        <v>841</v>
      </c>
      <c r="H1201" s="192" t="s">
        <v>432</v>
      </c>
      <c r="I1201" s="248"/>
      <c r="J1201" s="248"/>
      <c r="K1201" s="578">
        <v>15416714</v>
      </c>
      <c r="L1201" s="39" t="s">
        <v>9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7">
        <v>2</v>
      </c>
      <c r="AB1201" s="570"/>
      <c r="AD1201" s="570"/>
    </row>
    <row r="1202" spans="1:30" ht="15.75" hidden="1" customHeight="1">
      <c r="A1202" s="818" t="str">
        <f>IF(B1202&lt;&gt;"",IF(AND(B1202&gt;=_TM1,B1202&lt;=_TM2,OR(TH!L1202="1111",TH!M1202="1111")),TH!D1202,""),"")</f>
        <v/>
      </c>
      <c r="B1202" s="36">
        <f t="shared" si="187"/>
        <v>6</v>
      </c>
      <c r="C1202" s="183">
        <f t="shared" si="188"/>
        <v>42551</v>
      </c>
      <c r="D1202" s="37" t="s">
        <v>1632</v>
      </c>
      <c r="E1202" s="183">
        <v>42551</v>
      </c>
      <c r="F1202" s="780" t="s">
        <v>1287</v>
      </c>
      <c r="G1202" s="820" t="s">
        <v>431</v>
      </c>
      <c r="H1202" s="192" t="s">
        <v>422</v>
      </c>
      <c r="I1202" s="248">
        <v>82</v>
      </c>
      <c r="J1202" s="248">
        <v>46951</v>
      </c>
      <c r="K1202" s="578">
        <f>ROUND(I1202*J1202,0)</f>
        <v>3849982</v>
      </c>
      <c r="L1202" s="579" t="s">
        <v>844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7">
        <v>2</v>
      </c>
      <c r="AB1202" s="570" t="str">
        <f>IF(VLOOKUP(F1202,NXT!$C$12:$C$795,1,0)=F1202,"","x")</f>
        <v/>
      </c>
      <c r="AC1202" s="570"/>
      <c r="AD1202" s="570"/>
    </row>
    <row r="1203" spans="1:30" ht="15.75" hidden="1" customHeight="1">
      <c r="A1203" s="818" t="str">
        <f>IF(B1203&lt;&gt;"",IF(AND(B1203&gt;=_TM1,B1203&lt;=_TM2,OR(TH!L1203="1111",TH!M1203="1111")),TH!D1203,""),"")</f>
        <v/>
      </c>
      <c r="B1203" s="36">
        <f t="shared" si="187"/>
        <v>6</v>
      </c>
      <c r="C1203" s="183">
        <f t="shared" si="188"/>
        <v>42551</v>
      </c>
      <c r="D1203" s="37" t="s">
        <v>1632</v>
      </c>
      <c r="E1203" s="183">
        <v>42551</v>
      </c>
      <c r="F1203" s="780" t="s">
        <v>1287</v>
      </c>
      <c r="G1203" s="820" t="s">
        <v>431</v>
      </c>
      <c r="H1203" s="192" t="s">
        <v>422</v>
      </c>
      <c r="I1203" s="248">
        <v>82</v>
      </c>
      <c r="J1203" s="248">
        <v>49590</v>
      </c>
      <c r="K1203" s="578">
        <f>ROUND(I1203*J1203,0)</f>
        <v>4066380</v>
      </c>
      <c r="L1203" s="579" t="s">
        <v>844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7">
        <v>2</v>
      </c>
      <c r="AB1203" s="570" t="str">
        <f>IF(VLOOKUP(F1203,NXT!$C$12:$C$795,1,0)=F1203,"","x")</f>
        <v/>
      </c>
      <c r="AC1203" s="570"/>
      <c r="AD1203" s="570"/>
    </row>
    <row r="1204" spans="1:30" ht="15.75" hidden="1" customHeight="1">
      <c r="A1204" s="818" t="str">
        <f>IF(B1204&lt;&gt;"",IF(AND(B1204&gt;=_TM1,B1204&lt;=_TM2,OR(TH!L1204="1111",TH!M1204="1111")),TH!D1204,""),"")</f>
        <v/>
      </c>
      <c r="B1204" s="36">
        <f t="shared" si="187"/>
        <v>6</v>
      </c>
      <c r="C1204" s="183">
        <f t="shared" si="188"/>
        <v>42551</v>
      </c>
      <c r="D1204" s="37" t="s">
        <v>1632</v>
      </c>
      <c r="E1204" s="183">
        <v>42551</v>
      </c>
      <c r="F1204" s="188" t="s">
        <v>430</v>
      </c>
      <c r="G1204" s="820" t="s">
        <v>431</v>
      </c>
      <c r="H1204" s="192" t="s">
        <v>422</v>
      </c>
      <c r="I1204" s="248"/>
      <c r="J1204" s="248"/>
      <c r="K1204" s="578">
        <v>791636</v>
      </c>
      <c r="L1204" s="39" t="s">
        <v>9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7">
        <v>2</v>
      </c>
      <c r="AD1204" s="570"/>
    </row>
    <row r="1205" spans="1:30" ht="15.75" hidden="1" customHeight="1">
      <c r="A1205" s="818" t="str">
        <f>IF(B1205&lt;&gt;"",IF(AND(B1205&gt;=_TM1,B1205&lt;=_TM2,OR(TH!L1205="1111",TH!M1205="1111")),TH!D1205,""),"")</f>
        <v/>
      </c>
      <c r="B1205" s="36">
        <f t="shared" si="187"/>
        <v>7</v>
      </c>
      <c r="C1205" s="190">
        <f t="shared" si="188"/>
        <v>42556</v>
      </c>
      <c r="D1205" s="37" t="s">
        <v>1617</v>
      </c>
      <c r="E1205" s="734">
        <v>42556</v>
      </c>
      <c r="F1205" s="780" t="s">
        <v>1363</v>
      </c>
      <c r="G1205" s="828" t="s">
        <v>1362</v>
      </c>
      <c r="H1205" s="192" t="s">
        <v>422</v>
      </c>
      <c r="I1205" s="248">
        <v>40</v>
      </c>
      <c r="J1205" s="248">
        <v>29549</v>
      </c>
      <c r="K1205" s="578">
        <f>ROUND(I1205*J1205,0)</f>
        <v>1181960</v>
      </c>
      <c r="L1205" s="579" t="s">
        <v>844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17">
        <v>3</v>
      </c>
      <c r="AB1205" s="570" t="str">
        <f>IF(VLOOKUP(F1205,NXT!$C$12:$C$795,1,0)=F1205,"","x")</f>
        <v/>
      </c>
    </row>
    <row r="1206" spans="1:30" ht="15.75" hidden="1" customHeight="1">
      <c r="A1206" s="818" t="str">
        <f>IF(B1206&lt;&gt;"",IF(AND(B1206&gt;=_TM1,B1206&lt;=_TM2,OR(TH!L1206="1111",TH!M1206="1111")),TH!D1206,""),"")</f>
        <v/>
      </c>
      <c r="B1206" s="36">
        <f t="shared" si="187"/>
        <v>7</v>
      </c>
      <c r="C1206" s="190">
        <f t="shared" si="188"/>
        <v>42556</v>
      </c>
      <c r="D1206" s="37" t="s">
        <v>1617</v>
      </c>
      <c r="E1206" s="734">
        <v>42556</v>
      </c>
      <c r="F1206" s="780" t="s">
        <v>1363</v>
      </c>
      <c r="G1206" s="828" t="s">
        <v>1362</v>
      </c>
      <c r="H1206" s="192" t="s">
        <v>422</v>
      </c>
      <c r="I1206" s="248">
        <v>40</v>
      </c>
      <c r="J1206" s="248">
        <v>20218</v>
      </c>
      <c r="K1206" s="578">
        <f>ROUND(I1206*J1206,0)</f>
        <v>808720</v>
      </c>
      <c r="L1206" s="579" t="s">
        <v>844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17">
        <v>3</v>
      </c>
      <c r="AB1206" s="570" t="str">
        <f>IF(VLOOKUP(F1206,NXT!$C$12:$C$795,1,0)=F1206,"","x")</f>
        <v/>
      </c>
    </row>
    <row r="1207" spans="1:30" ht="15.75" hidden="1" customHeight="1">
      <c r="A1207" s="818" t="str">
        <f>IF(B1207&lt;&gt;"",IF(AND(B1207&gt;=_TM1,B1207&lt;=_TM2,OR(TH!L1207="1111",TH!M1207="1111")),TH!D1207,""),"")</f>
        <v/>
      </c>
      <c r="B1207" s="36">
        <f t="shared" si="187"/>
        <v>7</v>
      </c>
      <c r="C1207" s="190">
        <f t="shared" si="188"/>
        <v>42556</v>
      </c>
      <c r="D1207" s="37" t="s">
        <v>1617</v>
      </c>
      <c r="E1207" s="734">
        <v>42556</v>
      </c>
      <c r="F1207" s="780" t="s">
        <v>1285</v>
      </c>
      <c r="G1207" s="828" t="s">
        <v>1362</v>
      </c>
      <c r="H1207" s="192" t="s">
        <v>422</v>
      </c>
      <c r="I1207" s="248">
        <v>49</v>
      </c>
      <c r="J1207" s="248">
        <v>25137</v>
      </c>
      <c r="K1207" s="578">
        <f>ROUND(I1207*J1207,0)</f>
        <v>1231713</v>
      </c>
      <c r="L1207" s="579" t="s">
        <v>844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17">
        <v>3</v>
      </c>
      <c r="AB1207" s="570" t="str">
        <f>IF(VLOOKUP(F1207,NXT!$C$12:$C$795,1,0)=F1207,"","x")</f>
        <v/>
      </c>
    </row>
    <row r="1208" spans="1:30" ht="15.75" hidden="1" customHeight="1">
      <c r="A1208" s="818" t="str">
        <f>IF(B1208&lt;&gt;"",IF(AND(B1208&gt;=_TM1,B1208&lt;=_TM2,OR(TH!L1208="1111",TH!M1208="1111")),TH!D1208,""),"")</f>
        <v/>
      </c>
      <c r="B1208" s="36">
        <f t="shared" si="187"/>
        <v>7</v>
      </c>
      <c r="C1208" s="190">
        <f t="shared" si="188"/>
        <v>42556</v>
      </c>
      <c r="D1208" s="37" t="s">
        <v>1617</v>
      </c>
      <c r="E1208" s="734">
        <v>42556</v>
      </c>
      <c r="F1208" s="780" t="s">
        <v>1285</v>
      </c>
      <c r="G1208" s="828" t="s">
        <v>1362</v>
      </c>
      <c r="H1208" s="192" t="s">
        <v>422</v>
      </c>
      <c r="I1208" s="248">
        <v>49</v>
      </c>
      <c r="J1208" s="248">
        <v>17199</v>
      </c>
      <c r="K1208" s="578">
        <f>ROUND(I1208*J1208,0)</f>
        <v>842751</v>
      </c>
      <c r="L1208" s="579" t="s">
        <v>844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17">
        <v>3</v>
      </c>
      <c r="AB1208" s="570" t="str">
        <f>IF(VLOOKUP(F1208,NXT!$C$12:$C$795,1,0)=F1208,"","x")</f>
        <v/>
      </c>
    </row>
    <row r="1209" spans="1:30" ht="15.75" hidden="1" customHeight="1">
      <c r="A1209" s="818" t="str">
        <f>IF(B1209&lt;&gt;"",IF(AND(B1209&gt;=_TM1,B1209&lt;=_TM2,OR(TH!L1209="1111",TH!M1209="1111")),TH!D1209,""),"")</f>
        <v/>
      </c>
      <c r="B1209" s="36">
        <f t="shared" si="187"/>
        <v>7</v>
      </c>
      <c r="C1209" s="190">
        <f t="shared" si="188"/>
        <v>42556</v>
      </c>
      <c r="D1209" s="37" t="s">
        <v>1617</v>
      </c>
      <c r="E1209" s="734">
        <v>42556</v>
      </c>
      <c r="F1209" s="188" t="s">
        <v>430</v>
      </c>
      <c r="G1209" s="828" t="s">
        <v>1362</v>
      </c>
      <c r="H1209" s="192" t="s">
        <v>422</v>
      </c>
      <c r="I1209" s="248"/>
      <c r="J1209" s="248"/>
      <c r="K1209" s="578">
        <v>406514</v>
      </c>
      <c r="L1209" s="39" t="s">
        <v>9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17">
        <v>3</v>
      </c>
    </row>
    <row r="1210" spans="1:30" ht="15.75" hidden="1" customHeight="1">
      <c r="A1210" s="818" t="str">
        <f>IF(B1210&lt;&gt;"",IF(AND(B1210&gt;=_TM1,B1210&lt;=_TM2,OR(TH!L1210="1111",TH!M1210="1111")),TH!D1210,""),"")</f>
        <v/>
      </c>
      <c r="B1210" s="36">
        <f t="shared" si="187"/>
        <v>7</v>
      </c>
      <c r="C1210" s="190">
        <f t="shared" si="188"/>
        <v>42562</v>
      </c>
      <c r="D1210" s="37" t="s">
        <v>1618</v>
      </c>
      <c r="E1210" s="734">
        <v>42562</v>
      </c>
      <c r="F1210" s="840" t="s">
        <v>466</v>
      </c>
      <c r="G1210" s="828" t="s">
        <v>1460</v>
      </c>
      <c r="H1210" s="192" t="s">
        <v>432</v>
      </c>
      <c r="I1210" s="248">
        <v>300</v>
      </c>
      <c r="J1210" s="248">
        <v>7628</v>
      </c>
      <c r="K1210" s="578">
        <f t="shared" ref="K1210:K1219" si="190">ROUND(I1210*J1210,0)</f>
        <v>2288400</v>
      </c>
      <c r="L1210" s="579" t="s">
        <v>844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17">
        <v>3</v>
      </c>
      <c r="AB1210" s="570" t="str">
        <f>IF(VLOOKUP(F1210,NXT!$C$12:$C$795,1,0)=F1210,"","x")</f>
        <v/>
      </c>
    </row>
    <row r="1211" spans="1:30" ht="15.75" hidden="1" customHeight="1">
      <c r="A1211" s="818" t="str">
        <f>IF(B1211&lt;&gt;"",IF(AND(B1211&gt;=_TM1,B1211&lt;=_TM2,OR(TH!L1211="1111",TH!M1211="1111")),TH!D1211,""),"")</f>
        <v/>
      </c>
      <c r="B1211" s="36">
        <f t="shared" si="187"/>
        <v>7</v>
      </c>
      <c r="C1211" s="190">
        <f t="shared" si="188"/>
        <v>42562</v>
      </c>
      <c r="D1211" s="37" t="s">
        <v>1618</v>
      </c>
      <c r="E1211" s="734">
        <v>42562</v>
      </c>
      <c r="F1211" s="840" t="s">
        <v>1420</v>
      </c>
      <c r="G1211" s="828" t="s">
        <v>1460</v>
      </c>
      <c r="H1211" s="192" t="s">
        <v>432</v>
      </c>
      <c r="I1211" s="248">
        <v>60</v>
      </c>
      <c r="J1211" s="248">
        <v>36917</v>
      </c>
      <c r="K1211" s="578">
        <f t="shared" si="190"/>
        <v>2215020</v>
      </c>
      <c r="L1211" s="579" t="s">
        <v>844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17">
        <v>3</v>
      </c>
      <c r="AB1211" s="570" t="str">
        <f>IF(VLOOKUP(F1211,NXT!$C$12:$C$795,1,0)=F1211,"","x")</f>
        <v/>
      </c>
    </row>
    <row r="1212" spans="1:30" ht="15.75" hidden="1" customHeight="1">
      <c r="A1212" s="818" t="str">
        <f>IF(B1212&lt;&gt;"",IF(AND(B1212&gt;=_TM1,B1212&lt;=_TM2,OR(TH!L1212="1111",TH!M1212="1111")),TH!D1212,""),"")</f>
        <v/>
      </c>
      <c r="B1212" s="36">
        <f t="shared" si="187"/>
        <v>7</v>
      </c>
      <c r="C1212" s="190">
        <f t="shared" si="188"/>
        <v>42562</v>
      </c>
      <c r="D1212" s="37" t="s">
        <v>1618</v>
      </c>
      <c r="E1212" s="734">
        <v>42562</v>
      </c>
      <c r="F1212" s="40" t="s">
        <v>1421</v>
      </c>
      <c r="G1212" s="828" t="s">
        <v>1460</v>
      </c>
      <c r="H1212" s="192" t="s">
        <v>432</v>
      </c>
      <c r="I1212" s="248">
        <v>80</v>
      </c>
      <c r="J1212" s="248">
        <v>32566</v>
      </c>
      <c r="K1212" s="578">
        <f t="shared" si="190"/>
        <v>2605280</v>
      </c>
      <c r="L1212" s="579" t="s">
        <v>844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17">
        <v>3</v>
      </c>
      <c r="AB1212" s="570" t="str">
        <f>IF(VLOOKUP(F1212,NXT!$C$12:$C$795,1,0)=F1212,"","x")</f>
        <v/>
      </c>
    </row>
    <row r="1213" spans="1:30" ht="15.75" hidden="1" customHeight="1">
      <c r="A1213" s="818" t="str">
        <f>IF(B1213&lt;&gt;"",IF(AND(B1213&gt;=_TM1,B1213&lt;=_TM2,OR(TH!L1213="1111",TH!M1213="1111")),TH!D1213,""),"")</f>
        <v/>
      </c>
      <c r="B1213" s="36">
        <f t="shared" si="187"/>
        <v>7</v>
      </c>
      <c r="C1213" s="190">
        <f t="shared" si="188"/>
        <v>42562</v>
      </c>
      <c r="D1213" s="37" t="s">
        <v>1618</v>
      </c>
      <c r="E1213" s="734">
        <v>42562</v>
      </c>
      <c r="F1213" s="840" t="s">
        <v>854</v>
      </c>
      <c r="G1213" s="828" t="s">
        <v>1460</v>
      </c>
      <c r="H1213" s="192" t="s">
        <v>432</v>
      </c>
      <c r="I1213" s="248">
        <v>64</v>
      </c>
      <c r="J1213" s="248">
        <v>25982</v>
      </c>
      <c r="K1213" s="578">
        <f t="shared" si="190"/>
        <v>1662848</v>
      </c>
      <c r="L1213" s="579" t="s">
        <v>844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17">
        <v>3</v>
      </c>
      <c r="AB1213" s="570" t="str">
        <f>IF(VLOOKUP(F1213,NXT!$C$12:$C$795,1,0)=F1213,"","x")</f>
        <v/>
      </c>
    </row>
    <row r="1214" spans="1:30" ht="15.75" hidden="1" customHeight="1">
      <c r="A1214" s="818" t="str">
        <f>IF(B1214&lt;&gt;"",IF(AND(B1214&gt;=_TM1,B1214&lt;=_TM2,OR(TH!L1214="1111",TH!M1214="1111")),TH!D1214,""),"")</f>
        <v/>
      </c>
      <c r="B1214" s="36">
        <f t="shared" si="187"/>
        <v>7</v>
      </c>
      <c r="C1214" s="190">
        <f t="shared" si="188"/>
        <v>42562</v>
      </c>
      <c r="D1214" s="37" t="s">
        <v>1618</v>
      </c>
      <c r="E1214" s="734">
        <v>42562</v>
      </c>
      <c r="F1214" s="840" t="s">
        <v>1422</v>
      </c>
      <c r="G1214" s="828" t="s">
        <v>1460</v>
      </c>
      <c r="H1214" s="192" t="s">
        <v>432</v>
      </c>
      <c r="I1214" s="248">
        <v>55</v>
      </c>
      <c r="J1214" s="248">
        <v>43827</v>
      </c>
      <c r="K1214" s="578">
        <f t="shared" si="190"/>
        <v>2410485</v>
      </c>
      <c r="L1214" s="579" t="s">
        <v>844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17">
        <v>3</v>
      </c>
      <c r="AB1214" s="570" t="str">
        <f>IF(VLOOKUP(F1214,NXT!$C$12:$C$795,1,0)=F1214,"","x")</f>
        <v/>
      </c>
    </row>
    <row r="1215" spans="1:30" ht="15.75" hidden="1" customHeight="1">
      <c r="A1215" s="818" t="str">
        <f>IF(B1215&lt;&gt;"",IF(AND(B1215&gt;=_TM1,B1215&lt;=_TM2,OR(TH!L1215="1111",TH!M1215="1111")),TH!D1215,""),"")</f>
        <v/>
      </c>
      <c r="B1215" s="36">
        <f t="shared" si="187"/>
        <v>7</v>
      </c>
      <c r="C1215" s="190">
        <f t="shared" si="188"/>
        <v>42562</v>
      </c>
      <c r="D1215" s="37" t="s">
        <v>1618</v>
      </c>
      <c r="E1215" s="734">
        <v>42562</v>
      </c>
      <c r="F1215" s="40" t="s">
        <v>1425</v>
      </c>
      <c r="G1215" s="828" t="s">
        <v>1460</v>
      </c>
      <c r="H1215" s="192" t="s">
        <v>432</v>
      </c>
      <c r="I1215" s="248">
        <v>12</v>
      </c>
      <c r="J1215" s="248">
        <v>58264</v>
      </c>
      <c r="K1215" s="578">
        <f t="shared" si="190"/>
        <v>699168</v>
      </c>
      <c r="L1215" s="579" t="s">
        <v>844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17">
        <v>3</v>
      </c>
      <c r="AB1215" s="570" t="str">
        <f>IF(VLOOKUP(F1215,NXT!$C$12:$C$795,1,0)=F1215,"","x")</f>
        <v/>
      </c>
    </row>
    <row r="1216" spans="1:30" ht="15.75" hidden="1" customHeight="1">
      <c r="A1216" s="818" t="str">
        <f>IF(B1216&lt;&gt;"",IF(AND(B1216&gt;=_TM1,B1216&lt;=_TM2,OR(TH!L1216="1111",TH!M1216="1111")),TH!D1216,""),"")</f>
        <v/>
      </c>
      <c r="B1216" s="36">
        <f t="shared" si="187"/>
        <v>7</v>
      </c>
      <c r="C1216" s="190">
        <f t="shared" si="188"/>
        <v>42562</v>
      </c>
      <c r="D1216" s="37" t="s">
        <v>1618</v>
      </c>
      <c r="E1216" s="734">
        <v>42562</v>
      </c>
      <c r="F1216" s="840" t="s">
        <v>1426</v>
      </c>
      <c r="G1216" s="828" t="s">
        <v>1460</v>
      </c>
      <c r="H1216" s="192" t="s">
        <v>432</v>
      </c>
      <c r="I1216" s="248">
        <v>12</v>
      </c>
      <c r="J1216" s="248">
        <v>39561</v>
      </c>
      <c r="K1216" s="578">
        <f t="shared" si="190"/>
        <v>474732</v>
      </c>
      <c r="L1216" s="579" t="s">
        <v>844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17">
        <v>3</v>
      </c>
      <c r="AB1216" s="570" t="str">
        <f>IF(VLOOKUP(F1216,NXT!$C$12:$C$795,1,0)=F1216,"","x")</f>
        <v/>
      </c>
    </row>
    <row r="1217" spans="1:28" ht="15.75" hidden="1" customHeight="1">
      <c r="A1217" s="818" t="str">
        <f>IF(B1217&lt;&gt;"",IF(AND(B1217&gt;=_TM1,B1217&lt;=_TM2,OR(TH!L1217="1111",TH!M1217="1111")),TH!D1217,""),"")</f>
        <v/>
      </c>
      <c r="B1217" s="36">
        <f t="shared" si="187"/>
        <v>7</v>
      </c>
      <c r="C1217" s="190">
        <f t="shared" si="188"/>
        <v>42562</v>
      </c>
      <c r="D1217" s="37" t="s">
        <v>1618</v>
      </c>
      <c r="E1217" s="734">
        <v>42562</v>
      </c>
      <c r="F1217" s="840" t="s">
        <v>1427</v>
      </c>
      <c r="G1217" s="828" t="s">
        <v>1460</v>
      </c>
      <c r="H1217" s="192" t="s">
        <v>432</v>
      </c>
      <c r="I1217" s="248">
        <v>81</v>
      </c>
      <c r="J1217" s="248">
        <v>110065</v>
      </c>
      <c r="K1217" s="578">
        <f t="shared" si="190"/>
        <v>8915265</v>
      </c>
      <c r="L1217" s="579" t="s">
        <v>844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17">
        <v>3</v>
      </c>
      <c r="AB1217" s="570" t="str">
        <f>IF(VLOOKUP(F1217,NXT!$C$12:$C$795,1,0)=F1217,"","x")</f>
        <v/>
      </c>
    </row>
    <row r="1218" spans="1:28" ht="15.75" hidden="1" customHeight="1">
      <c r="A1218" s="818" t="str">
        <f>IF(B1218&lt;&gt;"",IF(AND(B1218&gt;=_TM1,B1218&lt;=_TM2,OR(TH!L1218="1111",TH!M1218="1111")),TH!D1218,""),"")</f>
        <v/>
      </c>
      <c r="B1218" s="36">
        <f t="shared" si="187"/>
        <v>7</v>
      </c>
      <c r="C1218" s="190">
        <f t="shared" si="188"/>
        <v>42562</v>
      </c>
      <c r="D1218" s="37" t="s">
        <v>1618</v>
      </c>
      <c r="E1218" s="734">
        <v>42562</v>
      </c>
      <c r="F1218" s="840" t="s">
        <v>1428</v>
      </c>
      <c r="G1218" s="828" t="s">
        <v>1460</v>
      </c>
      <c r="H1218" s="192" t="s">
        <v>432</v>
      </c>
      <c r="I1218" s="248">
        <v>81</v>
      </c>
      <c r="J1218" s="248">
        <v>7851</v>
      </c>
      <c r="K1218" s="578">
        <f t="shared" si="190"/>
        <v>635931</v>
      </c>
      <c r="L1218" s="579" t="s">
        <v>844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17">
        <v>3</v>
      </c>
      <c r="AB1218" s="570" t="str">
        <f>IF(VLOOKUP(F1218,NXT!$C$12:$C$795,1,0)=F1218,"","x")</f>
        <v/>
      </c>
    </row>
    <row r="1219" spans="1:28" ht="15.75" hidden="1" customHeight="1">
      <c r="A1219" s="818" t="str">
        <f>IF(B1219&lt;&gt;"",IF(AND(B1219&gt;=_TM1,B1219&lt;=_TM2,OR(TH!L1219="1111",TH!M1219="1111")),TH!D1219,""),"")</f>
        <v/>
      </c>
      <c r="B1219" s="36">
        <f t="shared" si="187"/>
        <v>7</v>
      </c>
      <c r="C1219" s="190">
        <f t="shared" si="188"/>
        <v>42562</v>
      </c>
      <c r="D1219" s="37" t="s">
        <v>1618</v>
      </c>
      <c r="E1219" s="734">
        <v>42562</v>
      </c>
      <c r="F1219" s="40" t="s">
        <v>1431</v>
      </c>
      <c r="G1219" s="828" t="s">
        <v>1460</v>
      </c>
      <c r="H1219" s="192" t="s">
        <v>432</v>
      </c>
      <c r="I1219" s="248">
        <v>200</v>
      </c>
      <c r="J1219" s="248">
        <v>12330</v>
      </c>
      <c r="K1219" s="578">
        <f t="shared" si="190"/>
        <v>2466000</v>
      </c>
      <c r="L1219" s="579" t="s">
        <v>844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17">
        <v>3</v>
      </c>
      <c r="AB1219" s="570" t="str">
        <f>IF(VLOOKUP(F1219,NXT!$C$12:$C$795,1,0)=F1219,"","x")</f>
        <v/>
      </c>
    </row>
    <row r="1220" spans="1:28" ht="15.75" hidden="1" customHeight="1">
      <c r="A1220" s="818" t="str">
        <f>IF(B1220&lt;&gt;"",IF(AND(B1220&gt;=_TM1,B1220&lt;=_TM2,OR(TH!L1220="1111",TH!M1220="1111")),TH!D1220,""),"")</f>
        <v/>
      </c>
      <c r="B1220" s="36">
        <f t="shared" si="187"/>
        <v>7</v>
      </c>
      <c r="C1220" s="190">
        <f t="shared" si="188"/>
        <v>42562</v>
      </c>
      <c r="D1220" s="37" t="s">
        <v>1618</v>
      </c>
      <c r="E1220" s="734">
        <v>42562</v>
      </c>
      <c r="F1220" s="840" t="s">
        <v>448</v>
      </c>
      <c r="G1220" s="828" t="s">
        <v>1460</v>
      </c>
      <c r="H1220" s="192" t="s">
        <v>432</v>
      </c>
      <c r="I1220" s="248"/>
      <c r="J1220" s="248"/>
      <c r="K1220" s="578">
        <v>2437313</v>
      </c>
      <c r="L1220" s="39" t="s">
        <v>9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17">
        <v>3</v>
      </c>
      <c r="AB1220" s="570"/>
    </row>
    <row r="1221" spans="1:28" ht="15.75" hidden="1" customHeight="1">
      <c r="A1221" s="818" t="str">
        <f>IF(B1221&lt;&gt;"",IF(AND(B1221&gt;=_TM1,B1221&lt;=_TM2,OR(TH!L1221="1111",TH!M1221="1111")),TH!D1221,""),"")</f>
        <v/>
      </c>
      <c r="B1221" s="36">
        <f t="shared" si="187"/>
        <v>7</v>
      </c>
      <c r="C1221" s="190">
        <f t="shared" si="188"/>
        <v>42571</v>
      </c>
      <c r="D1221" s="37" t="s">
        <v>1619</v>
      </c>
      <c r="E1221" s="734">
        <v>42571</v>
      </c>
      <c r="F1221" s="780" t="s">
        <v>1365</v>
      </c>
      <c r="G1221" s="828" t="s">
        <v>1364</v>
      </c>
      <c r="H1221" s="192" t="s">
        <v>422</v>
      </c>
      <c r="I1221" s="248">
        <v>46</v>
      </c>
      <c r="J1221" s="248">
        <v>49572</v>
      </c>
      <c r="K1221" s="578">
        <f>ROUND(I1221*J1221,0)</f>
        <v>2280312</v>
      </c>
      <c r="L1221" s="579" t="s">
        <v>844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17">
        <v>3</v>
      </c>
      <c r="AB1221" s="570" t="str">
        <f>IF(VLOOKUP(F1221,NXT!$C$12:$C$795,1,0)=F1221,"","x")</f>
        <v/>
      </c>
    </row>
    <row r="1222" spans="1:28" ht="15.75" hidden="1" customHeight="1">
      <c r="A1222" s="818" t="str">
        <f>IF(B1222&lt;&gt;"",IF(AND(B1222&gt;=_TM1,B1222&lt;=_TM2,OR(TH!L1222="1111",TH!M1222="1111")),TH!D1222,""),"")</f>
        <v/>
      </c>
      <c r="B1222" s="36">
        <f t="shared" si="187"/>
        <v>7</v>
      </c>
      <c r="C1222" s="190">
        <f t="shared" si="188"/>
        <v>42571</v>
      </c>
      <c r="D1222" s="37" t="s">
        <v>1619</v>
      </c>
      <c r="E1222" s="734">
        <v>42571</v>
      </c>
      <c r="F1222" s="188" t="s">
        <v>1366</v>
      </c>
      <c r="G1222" s="828" t="s">
        <v>1364</v>
      </c>
      <c r="H1222" s="192" t="s">
        <v>422</v>
      </c>
      <c r="I1222" s="248">
        <v>44</v>
      </c>
      <c r="J1222" s="248">
        <v>53961</v>
      </c>
      <c r="K1222" s="578">
        <f>ROUND(I1222*J1222,0)</f>
        <v>2374284</v>
      </c>
      <c r="L1222" s="579" t="s">
        <v>844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17">
        <v>3</v>
      </c>
      <c r="AB1222" s="570" t="str">
        <f>IF(VLOOKUP(F1222,NXT!$C$12:$C$795,1,0)=F1222,"","x")</f>
        <v/>
      </c>
    </row>
    <row r="1223" spans="1:28" ht="15.75" hidden="1" customHeight="1">
      <c r="A1223" s="818" t="str">
        <f>IF(B1223&lt;&gt;"",IF(AND(B1223&gt;=_TM1,B1223&lt;=_TM2,OR(TH!L1223="1111",TH!M1223="1111")),TH!D1223,""),"")</f>
        <v/>
      </c>
      <c r="B1223" s="36">
        <f t="shared" si="187"/>
        <v>7</v>
      </c>
      <c r="C1223" s="190">
        <f t="shared" si="188"/>
        <v>42571</v>
      </c>
      <c r="D1223" s="37" t="s">
        <v>1619</v>
      </c>
      <c r="E1223" s="734">
        <v>42571</v>
      </c>
      <c r="F1223" s="780" t="s">
        <v>430</v>
      </c>
      <c r="G1223" s="828" t="s">
        <v>1364</v>
      </c>
      <c r="H1223" s="192" t="s">
        <v>422</v>
      </c>
      <c r="I1223" s="248"/>
      <c r="J1223" s="248"/>
      <c r="K1223" s="578">
        <v>465460</v>
      </c>
      <c r="L1223" s="39" t="s">
        <v>9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17">
        <v>3</v>
      </c>
    </row>
    <row r="1224" spans="1:28" ht="15.75" hidden="1" customHeight="1">
      <c r="A1224" s="818" t="str">
        <f>IF(B1224&lt;&gt;"",IF(AND(B1224&gt;=_TM1,B1224&lt;=_TM2,OR(TH!L1224="1111",TH!M1224="1111")),TH!D1224,""),"")</f>
        <v/>
      </c>
      <c r="B1224" s="36">
        <f t="shared" si="187"/>
        <v>7</v>
      </c>
      <c r="C1224" s="190">
        <f t="shared" si="188"/>
        <v>42574</v>
      </c>
      <c r="D1224" s="37" t="s">
        <v>1619</v>
      </c>
      <c r="E1224" s="734">
        <v>42574</v>
      </c>
      <c r="F1224" s="780" t="s">
        <v>1368</v>
      </c>
      <c r="G1224" s="828" t="s">
        <v>1367</v>
      </c>
      <c r="H1224" s="192" t="s">
        <v>422</v>
      </c>
      <c r="I1224" s="248">
        <v>195</v>
      </c>
      <c r="J1224" s="248">
        <v>20532</v>
      </c>
      <c r="K1224" s="578">
        <f>ROUND(I1224*J1224,0)</f>
        <v>4003740</v>
      </c>
      <c r="L1224" s="579" t="s">
        <v>844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17">
        <v>3</v>
      </c>
      <c r="AB1224" s="570" t="str">
        <f>IF(VLOOKUP(F1224,NXT!$C$12:$C$795,1,0)=F1224,"","x")</f>
        <v/>
      </c>
    </row>
    <row r="1225" spans="1:28" ht="15.75" hidden="1" customHeight="1">
      <c r="A1225" s="818" t="str">
        <f>IF(B1225&lt;&gt;"",IF(AND(B1225&gt;=_TM1,B1225&lt;=_TM2,OR(TH!L1225="1111",TH!M1225="1111")),TH!D1225,""),"")</f>
        <v/>
      </c>
      <c r="B1225" s="36">
        <f t="shared" si="187"/>
        <v>7</v>
      </c>
      <c r="C1225" s="190">
        <f t="shared" si="188"/>
        <v>42574</v>
      </c>
      <c r="D1225" s="37" t="s">
        <v>1619</v>
      </c>
      <c r="E1225" s="734">
        <v>42574</v>
      </c>
      <c r="F1225" s="780" t="s">
        <v>1369</v>
      </c>
      <c r="G1225" s="828" t="s">
        <v>1367</v>
      </c>
      <c r="H1225" s="192" t="s">
        <v>422</v>
      </c>
      <c r="I1225" s="248">
        <v>80</v>
      </c>
      <c r="J1225" s="248">
        <v>47200</v>
      </c>
      <c r="K1225" s="578">
        <f>ROUND(I1225*J1225,0)</f>
        <v>3776000</v>
      </c>
      <c r="L1225" s="579" t="s">
        <v>844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17">
        <v>3</v>
      </c>
      <c r="AB1225" s="570" t="str">
        <f>IF(VLOOKUP(F1225,NXT!$C$12:$C$795,1,0)=F1225,"","x")</f>
        <v/>
      </c>
    </row>
    <row r="1226" spans="1:28" ht="15.75" hidden="1" customHeight="1">
      <c r="A1226" s="818" t="str">
        <f>IF(B1226&lt;&gt;"",IF(AND(B1226&gt;=_TM1,B1226&lt;=_TM2,OR(TH!L1226="1111",TH!M1226="1111")),TH!D1226,""),"")</f>
        <v/>
      </c>
      <c r="B1226" s="36">
        <f t="shared" si="187"/>
        <v>7</v>
      </c>
      <c r="C1226" s="190">
        <f t="shared" si="188"/>
        <v>42574</v>
      </c>
      <c r="D1226" s="37" t="s">
        <v>1619</v>
      </c>
      <c r="E1226" s="734">
        <v>42574</v>
      </c>
      <c r="F1226" s="188" t="s">
        <v>430</v>
      </c>
      <c r="G1226" s="828" t="s">
        <v>1367</v>
      </c>
      <c r="H1226" s="192" t="s">
        <v>422</v>
      </c>
      <c r="I1226" s="248"/>
      <c r="J1226" s="248"/>
      <c r="K1226" s="578">
        <v>777974</v>
      </c>
      <c r="L1226" s="39" t="s">
        <v>9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17">
        <v>3</v>
      </c>
    </row>
    <row r="1227" spans="1:28" ht="15.75" hidden="1" customHeight="1">
      <c r="A1227" s="818" t="str">
        <f>IF(B1227&lt;&gt;"",IF(AND(B1227&gt;=_TM1,B1227&lt;=_TM2,OR(TH!L1227="1111",TH!M1227="1111")),TH!D1227,""),"")</f>
        <v/>
      </c>
      <c r="B1227" s="36">
        <f t="shared" si="187"/>
        <v>7</v>
      </c>
      <c r="C1227" s="190">
        <f t="shared" si="188"/>
        <v>42576</v>
      </c>
      <c r="D1227" s="37" t="s">
        <v>1620</v>
      </c>
      <c r="E1227" s="734">
        <v>42576</v>
      </c>
      <c r="F1227" s="840" t="s">
        <v>908</v>
      </c>
      <c r="G1227" s="828" t="s">
        <v>1458</v>
      </c>
      <c r="H1227" s="192" t="s">
        <v>432</v>
      </c>
      <c r="I1227" s="248">
        <v>5000</v>
      </c>
      <c r="J1227" s="248">
        <v>8550</v>
      </c>
      <c r="K1227" s="578">
        <f t="shared" ref="K1227:K1233" si="191">ROUND(I1227*J1227,0)</f>
        <v>42750000</v>
      </c>
      <c r="L1227" s="579" t="s">
        <v>844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17">
        <v>3</v>
      </c>
      <c r="AB1227" s="570" t="str">
        <f>IF(VLOOKUP(F1227,NXT!$C$12:$C$795,1,0)=F1227,"","x")</f>
        <v/>
      </c>
    </row>
    <row r="1228" spans="1:28" ht="15.75" hidden="1" customHeight="1">
      <c r="A1228" s="818" t="str">
        <f>IF(B1228&lt;&gt;"",IF(AND(B1228&gt;=_TM1,B1228&lt;=_TM2,OR(TH!L1228="1111",TH!M1228="1111")),TH!D1228,""),"")</f>
        <v/>
      </c>
      <c r="B1228" s="36">
        <f t="shared" si="187"/>
        <v>7</v>
      </c>
      <c r="C1228" s="190">
        <f t="shared" si="188"/>
        <v>42576</v>
      </c>
      <c r="D1228" s="37" t="s">
        <v>1620</v>
      </c>
      <c r="E1228" s="734">
        <v>42576</v>
      </c>
      <c r="F1228" s="840" t="s">
        <v>1434</v>
      </c>
      <c r="G1228" s="828" t="s">
        <v>1458</v>
      </c>
      <c r="H1228" s="192" t="s">
        <v>432</v>
      </c>
      <c r="I1228" s="248">
        <v>500</v>
      </c>
      <c r="J1228" s="248">
        <v>19494</v>
      </c>
      <c r="K1228" s="578">
        <f t="shared" si="191"/>
        <v>9747000</v>
      </c>
      <c r="L1228" s="579" t="s">
        <v>844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17">
        <v>3</v>
      </c>
      <c r="AB1228" s="570" t="str">
        <f>IF(VLOOKUP(F1228,NXT!$C$12:$C$795,1,0)=F1228,"","x")</f>
        <v/>
      </c>
    </row>
    <row r="1229" spans="1:28" ht="15.75" hidden="1" customHeight="1">
      <c r="A1229" s="818" t="str">
        <f>IF(B1229&lt;&gt;"",IF(AND(B1229&gt;=_TM1,B1229&lt;=_TM2,OR(TH!L1229="1111",TH!M1229="1111")),TH!D1229,""),"")</f>
        <v/>
      </c>
      <c r="B1229" s="36">
        <f t="shared" si="187"/>
        <v>7</v>
      </c>
      <c r="C1229" s="190">
        <f t="shared" si="188"/>
        <v>42576</v>
      </c>
      <c r="D1229" s="37" t="s">
        <v>1620</v>
      </c>
      <c r="E1229" s="734">
        <v>42576</v>
      </c>
      <c r="F1229" s="188" t="s">
        <v>1437</v>
      </c>
      <c r="G1229" s="828" t="s">
        <v>1458</v>
      </c>
      <c r="H1229" s="192" t="s">
        <v>432</v>
      </c>
      <c r="I1229" s="248">
        <v>500</v>
      </c>
      <c r="J1229" s="248">
        <v>28433</v>
      </c>
      <c r="K1229" s="578">
        <f t="shared" si="191"/>
        <v>14216500</v>
      </c>
      <c r="L1229" s="579" t="s">
        <v>844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17">
        <v>3</v>
      </c>
      <c r="AB1229" s="570" t="str">
        <f>IF(VLOOKUP(F1229,NXT!$C$12:$C$795,1,0)=F1229,"","x")</f>
        <v/>
      </c>
    </row>
    <row r="1230" spans="1:28" ht="15.75" hidden="1" customHeight="1">
      <c r="A1230" s="818" t="str">
        <f>IF(B1230&lt;&gt;"",IF(AND(B1230&gt;=_TM1,B1230&lt;=_TM2,OR(TH!L1230="1111",TH!M1230="1111")),TH!D1230,""),"")</f>
        <v/>
      </c>
      <c r="B1230" s="36">
        <f t="shared" si="187"/>
        <v>7</v>
      </c>
      <c r="C1230" s="190">
        <f t="shared" si="188"/>
        <v>42576</v>
      </c>
      <c r="D1230" s="37" t="s">
        <v>1620</v>
      </c>
      <c r="E1230" s="734">
        <v>42576</v>
      </c>
      <c r="F1230" s="840" t="s">
        <v>1165</v>
      </c>
      <c r="G1230" s="828" t="s">
        <v>1458</v>
      </c>
      <c r="H1230" s="192" t="s">
        <v>432</v>
      </c>
      <c r="I1230" s="248">
        <v>450</v>
      </c>
      <c r="J1230" s="248">
        <v>33250</v>
      </c>
      <c r="K1230" s="578">
        <f t="shared" si="191"/>
        <v>14962500</v>
      </c>
      <c r="L1230" s="579" t="s">
        <v>844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17">
        <v>3</v>
      </c>
      <c r="AB1230" s="570" t="str">
        <f>IF(VLOOKUP(F1230,NXT!$C$12:$C$795,1,0)=F1230,"","x")</f>
        <v/>
      </c>
    </row>
    <row r="1231" spans="1:28" ht="15.75" hidden="1" customHeight="1">
      <c r="A1231" s="818" t="str">
        <f>IF(B1231&lt;&gt;"",IF(AND(B1231&gt;=_TM1,B1231&lt;=_TM2,OR(TH!L1231="1111",TH!M1231="1111")),TH!D1231,""),"")</f>
        <v/>
      </c>
      <c r="B1231" s="36">
        <f t="shared" si="187"/>
        <v>7</v>
      </c>
      <c r="C1231" s="190">
        <f t="shared" si="188"/>
        <v>42576</v>
      </c>
      <c r="D1231" s="37" t="s">
        <v>1620</v>
      </c>
      <c r="E1231" s="734">
        <v>42576</v>
      </c>
      <c r="F1231" s="40" t="s">
        <v>1166</v>
      </c>
      <c r="G1231" s="828" t="s">
        <v>1458</v>
      </c>
      <c r="H1231" s="192" t="s">
        <v>432</v>
      </c>
      <c r="I1231" s="248">
        <v>600</v>
      </c>
      <c r="J1231" s="248">
        <v>30875</v>
      </c>
      <c r="K1231" s="578">
        <f t="shared" si="191"/>
        <v>18525000</v>
      </c>
      <c r="L1231" s="579" t="s">
        <v>844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17">
        <v>3</v>
      </c>
      <c r="AB1231" s="570" t="str">
        <f>IF(VLOOKUP(F1231,NXT!$C$12:$C$795,1,0)=F1231,"","x")</f>
        <v/>
      </c>
    </row>
    <row r="1232" spans="1:28" ht="15.75" hidden="1" customHeight="1">
      <c r="A1232" s="818" t="str">
        <f>IF(B1232&lt;&gt;"",IF(AND(B1232&gt;=_TM1,B1232&lt;=_TM2,OR(TH!L1232="1111",TH!M1232="1111")),TH!D1232,""),"")</f>
        <v/>
      </c>
      <c r="B1232" s="36">
        <f t="shared" si="187"/>
        <v>7</v>
      </c>
      <c r="C1232" s="190">
        <f t="shared" si="188"/>
        <v>42576</v>
      </c>
      <c r="D1232" s="37" t="s">
        <v>1620</v>
      </c>
      <c r="E1232" s="734">
        <v>42576</v>
      </c>
      <c r="F1232" s="285" t="s">
        <v>438</v>
      </c>
      <c r="G1232" s="828" t="s">
        <v>1458</v>
      </c>
      <c r="H1232" s="192" t="s">
        <v>432</v>
      </c>
      <c r="I1232" s="248">
        <v>2900</v>
      </c>
      <c r="J1232" s="248">
        <v>17575</v>
      </c>
      <c r="K1232" s="578">
        <f t="shared" si="191"/>
        <v>50967500</v>
      </c>
      <c r="L1232" s="579" t="s">
        <v>844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>x</v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17">
        <v>3</v>
      </c>
      <c r="AB1232" s="570" t="str">
        <f>IF(VLOOKUP(F1232,NXT!$C$12:$C$795,1,0)=F1232,"","x")</f>
        <v/>
      </c>
    </row>
    <row r="1233" spans="1:31" ht="15.75" hidden="1" customHeight="1">
      <c r="A1233" s="818" t="str">
        <f>IF(B1233&lt;&gt;"",IF(AND(B1233&gt;=_TM1,B1233&lt;=_TM2,OR(TH!L1233="1111",TH!M1233="1111")),TH!D1233,""),"")</f>
        <v/>
      </c>
      <c r="B1233" s="36">
        <f t="shared" si="187"/>
        <v>7</v>
      </c>
      <c r="C1233" s="190">
        <f t="shared" si="188"/>
        <v>42576</v>
      </c>
      <c r="D1233" s="37" t="s">
        <v>1620</v>
      </c>
      <c r="E1233" s="734">
        <v>42576</v>
      </c>
      <c r="F1233" s="287" t="s">
        <v>437</v>
      </c>
      <c r="G1233" s="828" t="s">
        <v>1458</v>
      </c>
      <c r="H1233" s="192" t="s">
        <v>432</v>
      </c>
      <c r="I1233" s="248">
        <v>2850</v>
      </c>
      <c r="J1233" s="248">
        <v>17575</v>
      </c>
      <c r="K1233" s="578">
        <f t="shared" si="191"/>
        <v>50088750</v>
      </c>
      <c r="L1233" s="579" t="s">
        <v>844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17">
        <v>3</v>
      </c>
      <c r="AB1233" s="570" t="str">
        <f>IF(VLOOKUP(F1233,NXT!$C$12:$C$795,1,0)=F1233,"","x")</f>
        <v/>
      </c>
    </row>
    <row r="1234" spans="1:31" ht="15.75" hidden="1" customHeight="1">
      <c r="A1234" s="818" t="str">
        <f>IF(B1234&lt;&gt;"",IF(AND(B1234&gt;=_TM1,B1234&lt;=_TM2,OR(TH!L1234="1111",TH!M1234="1111")),TH!D1234,""),"")</f>
        <v/>
      </c>
      <c r="B1234" s="36">
        <f t="shared" si="187"/>
        <v>7</v>
      </c>
      <c r="C1234" s="190">
        <f t="shared" si="188"/>
        <v>42576</v>
      </c>
      <c r="D1234" s="37" t="s">
        <v>1620</v>
      </c>
      <c r="E1234" s="734">
        <v>42576</v>
      </c>
      <c r="F1234" s="840" t="s">
        <v>448</v>
      </c>
      <c r="G1234" s="828" t="s">
        <v>1458</v>
      </c>
      <c r="H1234" s="192" t="s">
        <v>432</v>
      </c>
      <c r="I1234" s="248"/>
      <c r="J1234" s="248"/>
      <c r="K1234" s="578">
        <v>20125725</v>
      </c>
      <c r="L1234" s="39" t="s">
        <v>9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17">
        <v>3</v>
      </c>
      <c r="AB1234" s="570"/>
    </row>
    <row r="1235" spans="1:31" ht="15.75" hidden="1" customHeight="1">
      <c r="A1235" s="818" t="str">
        <f>IF(B1235&lt;&gt;"",IF(AND(B1235&gt;=_TM1,B1235&lt;=_TM2,OR(TH!L1235="1111",TH!M1235="1111")),TH!D1235,""),"")</f>
        <v/>
      </c>
      <c r="B1235" s="36">
        <f t="shared" si="187"/>
        <v>7</v>
      </c>
      <c r="C1235" s="190">
        <f t="shared" si="188"/>
        <v>42577</v>
      </c>
      <c r="D1235" s="37" t="s">
        <v>1621</v>
      </c>
      <c r="E1235" s="734">
        <v>42577</v>
      </c>
      <c r="F1235" s="840" t="s">
        <v>1442</v>
      </c>
      <c r="G1235" s="828" t="s">
        <v>1801</v>
      </c>
      <c r="H1235" s="192" t="s">
        <v>432</v>
      </c>
      <c r="I1235" s="248">
        <v>4100</v>
      </c>
      <c r="J1235" s="248">
        <v>8160</v>
      </c>
      <c r="K1235" s="578">
        <f>ROUND(I1235*J1235,0)</f>
        <v>33456000</v>
      </c>
      <c r="L1235" s="579" t="s">
        <v>844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17">
        <v>3</v>
      </c>
      <c r="AB1235" s="570" t="str">
        <f>IF(VLOOKUP(F1235,NXT!$C$12:$C$795,1,0)=F1235,"","x")</f>
        <v/>
      </c>
    </row>
    <row r="1236" spans="1:31" ht="15.75" hidden="1" customHeight="1">
      <c r="A1236" s="818" t="str">
        <f>IF(B1236&lt;&gt;"",IF(AND(B1236&gt;=_TM1,B1236&lt;=_TM2,OR(TH!L1236="1111",TH!M1236="1111")),TH!D1236,""),"")</f>
        <v/>
      </c>
      <c r="B1236" s="36">
        <f t="shared" si="187"/>
        <v>7</v>
      </c>
      <c r="C1236" s="190">
        <f t="shared" si="188"/>
        <v>42577</v>
      </c>
      <c r="D1236" s="37" t="s">
        <v>1621</v>
      </c>
      <c r="E1236" s="734">
        <v>42577</v>
      </c>
      <c r="F1236" s="840" t="s">
        <v>1008</v>
      </c>
      <c r="G1236" s="828" t="s">
        <v>1801</v>
      </c>
      <c r="H1236" s="192" t="s">
        <v>432</v>
      </c>
      <c r="I1236" s="248"/>
      <c r="J1236" s="248"/>
      <c r="K1236" s="578">
        <v>3345600</v>
      </c>
      <c r="L1236" s="39" t="s">
        <v>9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17">
        <v>3</v>
      </c>
      <c r="AB1236" s="570"/>
    </row>
    <row r="1237" spans="1:31" ht="15.75" hidden="1" customHeight="1">
      <c r="A1237" s="818" t="str">
        <f>IF(B1237&lt;&gt;"",IF(AND(B1237&gt;=_TM1,B1237&lt;=_TM2,OR(TH!L1237="1111",TH!M1237="1111")),TH!D1237,""),"")</f>
        <v/>
      </c>
      <c r="B1237" s="829">
        <f t="shared" si="187"/>
        <v>7</v>
      </c>
      <c r="C1237" s="830">
        <f t="shared" si="188"/>
        <v>42579</v>
      </c>
      <c r="D1237" s="37" t="s">
        <v>1622</v>
      </c>
      <c r="E1237" s="884">
        <v>42579</v>
      </c>
      <c r="F1237" s="917" t="s">
        <v>438</v>
      </c>
      <c r="G1237" s="914" t="s">
        <v>1459</v>
      </c>
      <c r="H1237" s="832" t="s">
        <v>432</v>
      </c>
      <c r="I1237" s="833">
        <v>2337</v>
      </c>
      <c r="J1237" s="833">
        <v>10500</v>
      </c>
      <c r="K1237" s="834">
        <f t="shared" ref="K1237:K1281" si="192">ROUND(I1237*J1237,0)</f>
        <v>24538500</v>
      </c>
      <c r="L1237" s="915" t="s">
        <v>844</v>
      </c>
      <c r="M1237" s="91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>x</v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36">
        <v>3</v>
      </c>
      <c r="AB1237" s="837" t="str">
        <f>IF(VLOOKUP(F1237,NXT!$C$12:$C$795,1,0)=F1237,"","x")</f>
        <v/>
      </c>
      <c r="AC1237" s="838"/>
      <c r="AD1237" s="838"/>
      <c r="AE1237" s="838"/>
    </row>
    <row r="1238" spans="1:31" ht="15.75" hidden="1" customHeight="1">
      <c r="A1238" s="818" t="str">
        <f>IF(B1238&lt;&gt;"",IF(AND(B1238&gt;=_TM1,B1238&lt;=_TM2,OR(TH!L1238="1111",TH!M1238="1111")),TH!D1238,""),"")</f>
        <v/>
      </c>
      <c r="B1238" s="36">
        <f t="shared" si="187"/>
        <v>7</v>
      </c>
      <c r="C1238" s="190">
        <f t="shared" si="188"/>
        <v>42579</v>
      </c>
      <c r="D1238" s="37" t="s">
        <v>1622</v>
      </c>
      <c r="E1238" s="734">
        <v>42579</v>
      </c>
      <c r="F1238" s="840" t="s">
        <v>1451</v>
      </c>
      <c r="G1238" s="828" t="s">
        <v>1459</v>
      </c>
      <c r="H1238" s="192" t="s">
        <v>432</v>
      </c>
      <c r="I1238" s="248">
        <v>5</v>
      </c>
      <c r="J1238" s="248">
        <v>103000</v>
      </c>
      <c r="K1238" s="578">
        <f t="shared" si="192"/>
        <v>515000</v>
      </c>
      <c r="L1238" s="579" t="s">
        <v>844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17">
        <v>3</v>
      </c>
      <c r="AB1238" s="570" t="str">
        <f>IF(VLOOKUP(F1238,NXT!$C$12:$C$795,1,0)=F1238,"","x")</f>
        <v/>
      </c>
    </row>
    <row r="1239" spans="1:31" ht="15.75" hidden="1" customHeight="1">
      <c r="A1239" s="818" t="str">
        <f>IF(B1239&lt;&gt;"",IF(AND(B1239&gt;=_TM1,B1239&lt;=_TM2,OR(TH!L1239="1111",TH!M1239="1111")),TH!D1239,""),"")</f>
        <v/>
      </c>
      <c r="B1239" s="36">
        <f t="shared" si="187"/>
        <v>7</v>
      </c>
      <c r="C1239" s="190">
        <f t="shared" si="188"/>
        <v>42579</v>
      </c>
      <c r="D1239" s="37" t="s">
        <v>1622</v>
      </c>
      <c r="E1239" s="734">
        <v>42579</v>
      </c>
      <c r="F1239" s="840" t="s">
        <v>478</v>
      </c>
      <c r="G1239" s="828" t="s">
        <v>1459</v>
      </c>
      <c r="H1239" s="192" t="s">
        <v>432</v>
      </c>
      <c r="I1239" s="248">
        <v>5</v>
      </c>
      <c r="J1239" s="248">
        <v>105200</v>
      </c>
      <c r="K1239" s="578">
        <f t="shared" si="192"/>
        <v>526000</v>
      </c>
      <c r="L1239" s="579" t="s">
        <v>844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17">
        <v>3</v>
      </c>
      <c r="AB1239" s="570" t="str">
        <f>IF(VLOOKUP(F1239,NXT!$C$12:$C$795,1,0)=F1239,"","x")</f>
        <v/>
      </c>
    </row>
    <row r="1240" spans="1:31" ht="15.75" hidden="1" customHeight="1">
      <c r="A1240" s="818" t="str">
        <f>IF(B1240&lt;&gt;"",IF(AND(B1240&gt;=_TM1,B1240&lt;=_TM2,OR(TH!L1240="1111",TH!M1240="1111")),TH!D1240,""),"")</f>
        <v/>
      </c>
      <c r="B1240" s="36">
        <f t="shared" si="187"/>
        <v>7</v>
      </c>
      <c r="C1240" s="190">
        <f t="shared" si="188"/>
        <v>42579</v>
      </c>
      <c r="D1240" s="37" t="s">
        <v>1622</v>
      </c>
      <c r="E1240" s="734">
        <v>42579</v>
      </c>
      <c r="F1240" s="840" t="s">
        <v>804</v>
      </c>
      <c r="G1240" s="828" t="s">
        <v>1459</v>
      </c>
      <c r="H1240" s="192" t="s">
        <v>432</v>
      </c>
      <c r="I1240" s="248">
        <v>8</v>
      </c>
      <c r="J1240" s="248">
        <v>173960</v>
      </c>
      <c r="K1240" s="578">
        <f t="shared" si="192"/>
        <v>1391680</v>
      </c>
      <c r="L1240" s="579" t="s">
        <v>844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17">
        <v>3</v>
      </c>
      <c r="AB1240" s="570" t="str">
        <f>IF(VLOOKUP(F1240,NXT!$C$12:$C$795,1,0)=F1240,"","x")</f>
        <v/>
      </c>
    </row>
    <row r="1241" spans="1:31" ht="15.75" hidden="1" customHeight="1">
      <c r="A1241" s="818" t="str">
        <f>IF(B1241&lt;&gt;"",IF(AND(B1241&gt;=_TM1,B1241&lt;=_TM2,OR(TH!L1241="1111",TH!M1241="1111")),TH!D1241,""),"")</f>
        <v/>
      </c>
      <c r="B1241" s="36">
        <f t="shared" si="187"/>
        <v>7</v>
      </c>
      <c r="C1241" s="190">
        <f t="shared" si="188"/>
        <v>42579</v>
      </c>
      <c r="D1241" s="37" t="s">
        <v>1622</v>
      </c>
      <c r="E1241" s="734">
        <v>42579</v>
      </c>
      <c r="F1241" s="840" t="s">
        <v>1444</v>
      </c>
      <c r="G1241" s="828" t="s">
        <v>1459</v>
      </c>
      <c r="H1241" s="192" t="s">
        <v>432</v>
      </c>
      <c r="I1241" s="248">
        <v>30</v>
      </c>
      <c r="J1241" s="248">
        <v>48010</v>
      </c>
      <c r="K1241" s="578">
        <f t="shared" si="192"/>
        <v>1440300</v>
      </c>
      <c r="L1241" s="579" t="s">
        <v>844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17">
        <v>3</v>
      </c>
      <c r="AB1241" s="570" t="str">
        <f>IF(VLOOKUP(F1241,NXT!$C$12:$C$795,1,0)=F1241,"","x")</f>
        <v/>
      </c>
    </row>
    <row r="1242" spans="1:31" ht="15.75" hidden="1" customHeight="1">
      <c r="A1242" s="818" t="str">
        <f>IF(B1242&lt;&gt;"",IF(AND(B1242&gt;=_TM1,B1242&lt;=_TM2,OR(TH!L1242="1111",TH!M1242="1111")),TH!D1242,""),"")</f>
        <v/>
      </c>
      <c r="B1242" s="36">
        <f t="shared" si="187"/>
        <v>7</v>
      </c>
      <c r="C1242" s="190">
        <f t="shared" si="188"/>
        <v>42579</v>
      </c>
      <c r="D1242" s="37" t="s">
        <v>1622</v>
      </c>
      <c r="E1242" s="734">
        <v>42579</v>
      </c>
      <c r="F1242" s="840" t="s">
        <v>810</v>
      </c>
      <c r="G1242" s="828" t="s">
        <v>1459</v>
      </c>
      <c r="H1242" s="192" t="s">
        <v>432</v>
      </c>
      <c r="I1242" s="248">
        <v>1</v>
      </c>
      <c r="J1242" s="248">
        <v>216470</v>
      </c>
      <c r="K1242" s="578">
        <f t="shared" si="192"/>
        <v>216470</v>
      </c>
      <c r="L1242" s="579" t="s">
        <v>844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17">
        <v>3</v>
      </c>
      <c r="AB1242" s="570" t="str">
        <f>IF(VLOOKUP(F1242,NXT!$C$12:$C$795,1,0)=F1242,"","x")</f>
        <v/>
      </c>
    </row>
    <row r="1243" spans="1:31" ht="15.75" hidden="1" customHeight="1">
      <c r="A1243" s="818" t="str">
        <f>IF(B1243&lt;&gt;"",IF(AND(B1243&gt;=_TM1,B1243&lt;=_TM2,OR(TH!L1243="1111",TH!M1243="1111")),TH!D1243,""),"")</f>
        <v/>
      </c>
      <c r="B1243" s="36">
        <f t="shared" si="187"/>
        <v>7</v>
      </c>
      <c r="C1243" s="190">
        <f t="shared" si="188"/>
        <v>42579</v>
      </c>
      <c r="D1243" s="37" t="s">
        <v>1622</v>
      </c>
      <c r="E1243" s="734">
        <v>42579</v>
      </c>
      <c r="F1243" s="840" t="s">
        <v>551</v>
      </c>
      <c r="G1243" s="828" t="s">
        <v>1459</v>
      </c>
      <c r="H1243" s="192" t="s">
        <v>432</v>
      </c>
      <c r="I1243" s="248">
        <v>48</v>
      </c>
      <c r="J1243" s="248">
        <v>8250</v>
      </c>
      <c r="K1243" s="578">
        <f t="shared" si="192"/>
        <v>396000</v>
      </c>
      <c r="L1243" s="579" t="s">
        <v>844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17">
        <v>3</v>
      </c>
      <c r="AB1243" s="570" t="str">
        <f>IF(VLOOKUP(F1243,NXT!$C$12:$C$795,1,0)=F1243,"","x")</f>
        <v/>
      </c>
    </row>
    <row r="1244" spans="1:31" ht="15.75" hidden="1" customHeight="1">
      <c r="A1244" s="818" t="str">
        <f>IF(B1244&lt;&gt;"",IF(AND(B1244&gt;=_TM1,B1244&lt;=_TM2,OR(TH!L1244="1111",TH!M1244="1111")),TH!D1244,""),"")</f>
        <v/>
      </c>
      <c r="B1244" s="36">
        <f t="shared" si="187"/>
        <v>7</v>
      </c>
      <c r="C1244" s="190">
        <f t="shared" si="188"/>
        <v>42579</v>
      </c>
      <c r="D1244" s="37" t="s">
        <v>1622</v>
      </c>
      <c r="E1244" s="734">
        <v>42579</v>
      </c>
      <c r="F1244" s="840" t="s">
        <v>795</v>
      </c>
      <c r="G1244" s="828" t="s">
        <v>1459</v>
      </c>
      <c r="H1244" s="192" t="s">
        <v>432</v>
      </c>
      <c r="I1244" s="248">
        <v>18</v>
      </c>
      <c r="J1244" s="248">
        <v>13250</v>
      </c>
      <c r="K1244" s="578">
        <f t="shared" si="192"/>
        <v>238500</v>
      </c>
      <c r="L1244" s="579" t="s">
        <v>844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17">
        <v>3</v>
      </c>
      <c r="AB1244" s="570" t="str">
        <f>IF(VLOOKUP(F1244,NXT!$C$12:$C$795,1,0)=F1244,"","x")</f>
        <v/>
      </c>
    </row>
    <row r="1245" spans="1:31" ht="15.75" hidden="1" customHeight="1">
      <c r="A1245" s="818" t="str">
        <f>IF(B1245&lt;&gt;"",IF(AND(B1245&gt;=_TM1,B1245&lt;=_TM2,OR(TH!L1245="1111",TH!M1245="1111")),TH!D1245,""),"")</f>
        <v/>
      </c>
      <c r="B1245" s="36">
        <f t="shared" si="187"/>
        <v>7</v>
      </c>
      <c r="C1245" s="190">
        <f t="shared" si="188"/>
        <v>42579</v>
      </c>
      <c r="D1245" s="37" t="s">
        <v>1622</v>
      </c>
      <c r="E1245" s="734">
        <v>42579</v>
      </c>
      <c r="F1245" s="840" t="s">
        <v>534</v>
      </c>
      <c r="G1245" s="828" t="s">
        <v>1459</v>
      </c>
      <c r="H1245" s="192" t="s">
        <v>432</v>
      </c>
      <c r="I1245" s="248">
        <v>36</v>
      </c>
      <c r="J1245" s="248">
        <v>17060</v>
      </c>
      <c r="K1245" s="578">
        <f t="shared" si="192"/>
        <v>614160</v>
      </c>
      <c r="L1245" s="579" t="s">
        <v>844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17">
        <v>3</v>
      </c>
      <c r="AB1245" s="570" t="str">
        <f>IF(VLOOKUP(F1245,NXT!$C$12:$C$795,1,0)=F1245,"","x")</f>
        <v/>
      </c>
    </row>
    <row r="1246" spans="1:31" ht="15.75" hidden="1" customHeight="1">
      <c r="A1246" s="818" t="str">
        <f>IF(B1246&lt;&gt;"",IF(AND(B1246&gt;=_TM1,B1246&lt;=_TM2,OR(TH!L1246="1111",TH!M1246="1111")),TH!D1246,""),"")</f>
        <v/>
      </c>
      <c r="B1246" s="36">
        <f t="shared" si="187"/>
        <v>7</v>
      </c>
      <c r="C1246" s="190">
        <f t="shared" si="188"/>
        <v>42579</v>
      </c>
      <c r="D1246" s="37" t="s">
        <v>1622</v>
      </c>
      <c r="E1246" s="734">
        <v>42579</v>
      </c>
      <c r="F1246" s="840" t="s">
        <v>512</v>
      </c>
      <c r="G1246" s="828" t="s">
        <v>1459</v>
      </c>
      <c r="H1246" s="192" t="s">
        <v>432</v>
      </c>
      <c r="I1246" s="248">
        <v>156</v>
      </c>
      <c r="J1246" s="248">
        <v>18207</v>
      </c>
      <c r="K1246" s="578">
        <f t="shared" si="192"/>
        <v>2840292</v>
      </c>
      <c r="L1246" s="579" t="s">
        <v>844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17">
        <v>3</v>
      </c>
      <c r="AB1246" s="570" t="str">
        <f>IF(VLOOKUP(F1246,NXT!$C$12:$C$795,1,0)=F1246,"","x")</f>
        <v/>
      </c>
    </row>
    <row r="1247" spans="1:31" ht="15.75" hidden="1" customHeight="1">
      <c r="A1247" s="818" t="str">
        <f>IF(B1247&lt;&gt;"",IF(AND(B1247&gt;=_TM1,B1247&lt;=_TM2,OR(TH!L1247="1111",TH!M1247="1111")),TH!D1247,""),"")</f>
        <v/>
      </c>
      <c r="B1247" s="36">
        <f t="shared" si="187"/>
        <v>7</v>
      </c>
      <c r="C1247" s="190">
        <f t="shared" si="188"/>
        <v>42579</v>
      </c>
      <c r="D1247" s="37" t="s">
        <v>1622</v>
      </c>
      <c r="E1247" s="734">
        <v>42579</v>
      </c>
      <c r="F1247" s="840" t="s">
        <v>861</v>
      </c>
      <c r="G1247" s="828" t="s">
        <v>1459</v>
      </c>
      <c r="H1247" s="192" t="s">
        <v>432</v>
      </c>
      <c r="I1247" s="248">
        <v>6</v>
      </c>
      <c r="J1247" s="248">
        <v>37030</v>
      </c>
      <c r="K1247" s="578">
        <f t="shared" si="192"/>
        <v>222180</v>
      </c>
      <c r="L1247" s="579" t="s">
        <v>844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17">
        <v>3</v>
      </c>
      <c r="AB1247" s="570" t="str">
        <f>IF(VLOOKUP(F1247,NXT!$C$12:$C$795,1,0)=F1247,"","x")</f>
        <v/>
      </c>
    </row>
    <row r="1248" spans="1:31" ht="15.75" hidden="1" customHeight="1">
      <c r="A1248" s="818" t="str">
        <f>IF(B1248&lt;&gt;"",IF(AND(B1248&gt;=_TM1,B1248&lt;=_TM2,OR(TH!L1248="1111",TH!M1248="1111")),TH!D1248,""),"")</f>
        <v/>
      </c>
      <c r="B1248" s="36">
        <f t="shared" si="187"/>
        <v>7</v>
      </c>
      <c r="C1248" s="190">
        <f t="shared" si="188"/>
        <v>42579</v>
      </c>
      <c r="D1248" s="37" t="s">
        <v>1622</v>
      </c>
      <c r="E1248" s="734">
        <v>42579</v>
      </c>
      <c r="F1248" s="840" t="s">
        <v>1456</v>
      </c>
      <c r="G1248" s="828" t="s">
        <v>1459</v>
      </c>
      <c r="H1248" s="192" t="s">
        <v>432</v>
      </c>
      <c r="I1248" s="248">
        <v>9</v>
      </c>
      <c r="J1248" s="248">
        <v>12040</v>
      </c>
      <c r="K1248" s="578">
        <f t="shared" si="192"/>
        <v>108360</v>
      </c>
      <c r="L1248" s="579" t="s">
        <v>844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17">
        <v>3</v>
      </c>
      <c r="AB1248" s="570" t="str">
        <f>IF(VLOOKUP(F1248,NXT!$C$12:$C$795,1,0)=F1248,"","x")</f>
        <v/>
      </c>
    </row>
    <row r="1249" spans="1:28" ht="15.75" hidden="1" customHeight="1">
      <c r="A1249" s="818" t="str">
        <f>IF(B1249&lt;&gt;"",IF(AND(B1249&gt;=_TM1,B1249&lt;=_TM2,OR(TH!L1249="1111",TH!M1249="1111")),TH!D1249,""),"")</f>
        <v/>
      </c>
      <c r="B1249" s="36">
        <f t="shared" ref="B1249:B1312" si="193">IF(C1249&lt;&gt;"",MONTH(C1249),"")</f>
        <v>7</v>
      </c>
      <c r="C1249" s="190">
        <f t="shared" ref="C1249:C1312" si="194">E1249</f>
        <v>42579</v>
      </c>
      <c r="D1249" s="37" t="s">
        <v>1622</v>
      </c>
      <c r="E1249" s="734">
        <v>42579</v>
      </c>
      <c r="F1249" s="191" t="s">
        <v>498</v>
      </c>
      <c r="G1249" s="828" t="s">
        <v>1459</v>
      </c>
      <c r="H1249" s="192" t="s">
        <v>432</v>
      </c>
      <c r="I1249" s="248">
        <v>36</v>
      </c>
      <c r="J1249" s="248">
        <v>31250</v>
      </c>
      <c r="K1249" s="578">
        <f t="shared" si="192"/>
        <v>1125000</v>
      </c>
      <c r="L1249" s="579" t="s">
        <v>844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17">
        <v>3</v>
      </c>
      <c r="AB1249" s="570" t="str">
        <f>IF(VLOOKUP(F1249,NXT!$C$12:$C$795,1,0)=F1249,"","x")</f>
        <v/>
      </c>
    </row>
    <row r="1250" spans="1:28" ht="15.75" hidden="1" customHeight="1">
      <c r="A1250" s="818" t="str">
        <f>IF(B1250&lt;&gt;"",IF(AND(B1250&gt;=_TM1,B1250&lt;=_TM2,OR(TH!L1250="1111",TH!M1250="1111")),TH!D1250,""),"")</f>
        <v/>
      </c>
      <c r="B1250" s="36">
        <f t="shared" si="193"/>
        <v>7</v>
      </c>
      <c r="C1250" s="190">
        <f t="shared" si="194"/>
        <v>42579</v>
      </c>
      <c r="D1250" s="37" t="s">
        <v>1622</v>
      </c>
      <c r="E1250" s="734">
        <v>42579</v>
      </c>
      <c r="F1250" s="840" t="s">
        <v>1447</v>
      </c>
      <c r="G1250" s="828" t="s">
        <v>1459</v>
      </c>
      <c r="H1250" s="192" t="s">
        <v>432</v>
      </c>
      <c r="I1250" s="248">
        <v>50</v>
      </c>
      <c r="J1250" s="248">
        <v>39700</v>
      </c>
      <c r="K1250" s="578">
        <f t="shared" si="192"/>
        <v>1985000</v>
      </c>
      <c r="L1250" s="579" t="s">
        <v>844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17">
        <v>3</v>
      </c>
      <c r="AB1250" s="570" t="str">
        <f>IF(VLOOKUP(F1250,NXT!$C$12:$C$795,1,0)=F1250,"","x")</f>
        <v/>
      </c>
    </row>
    <row r="1251" spans="1:28" ht="15.75" hidden="1" customHeight="1">
      <c r="A1251" s="818" t="str">
        <f>IF(B1251&lt;&gt;"",IF(AND(B1251&gt;=_TM1,B1251&lt;=_TM2,OR(TH!L1251="1111",TH!M1251="1111")),TH!D1251,""),"")</f>
        <v/>
      </c>
      <c r="B1251" s="36">
        <f t="shared" si="193"/>
        <v>7</v>
      </c>
      <c r="C1251" s="190">
        <f t="shared" si="194"/>
        <v>42579</v>
      </c>
      <c r="D1251" s="37" t="s">
        <v>1622</v>
      </c>
      <c r="E1251" s="734">
        <v>42579</v>
      </c>
      <c r="F1251" s="840" t="s">
        <v>699</v>
      </c>
      <c r="G1251" s="828" t="s">
        <v>1459</v>
      </c>
      <c r="H1251" s="192" t="s">
        <v>432</v>
      </c>
      <c r="I1251" s="248">
        <v>12</v>
      </c>
      <c r="J1251" s="248">
        <v>21500</v>
      </c>
      <c r="K1251" s="578">
        <f t="shared" si="192"/>
        <v>258000</v>
      </c>
      <c r="L1251" s="579" t="s">
        <v>844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17">
        <v>3</v>
      </c>
      <c r="AB1251" s="570" t="str">
        <f>IF(VLOOKUP(F1251,NXT!$C$12:$C$795,1,0)=F1251,"","x")</f>
        <v/>
      </c>
    </row>
    <row r="1252" spans="1:28" ht="15.75" hidden="1" customHeight="1">
      <c r="A1252" s="818" t="str">
        <f>IF(B1252&lt;&gt;"",IF(AND(B1252&gt;=_TM1,B1252&lt;=_TM2,OR(TH!L1252="1111",TH!M1252="1111")),TH!D1252,""),"")</f>
        <v/>
      </c>
      <c r="B1252" s="36">
        <f t="shared" si="193"/>
        <v>7</v>
      </c>
      <c r="C1252" s="190">
        <f t="shared" si="194"/>
        <v>42579</v>
      </c>
      <c r="D1252" s="37" t="s">
        <v>1622</v>
      </c>
      <c r="E1252" s="734">
        <v>42579</v>
      </c>
      <c r="F1252" s="840" t="s">
        <v>1455</v>
      </c>
      <c r="G1252" s="828" t="s">
        <v>1459</v>
      </c>
      <c r="H1252" s="192" t="s">
        <v>432</v>
      </c>
      <c r="I1252" s="248">
        <v>12</v>
      </c>
      <c r="J1252" s="248">
        <v>21200</v>
      </c>
      <c r="K1252" s="578">
        <f t="shared" si="192"/>
        <v>254400</v>
      </c>
      <c r="L1252" s="579" t="s">
        <v>844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17">
        <v>3</v>
      </c>
      <c r="AB1252" s="570" t="str">
        <f>IF(VLOOKUP(F1252,NXT!$C$12:$C$795,1,0)=F1252,"","x")</f>
        <v/>
      </c>
    </row>
    <row r="1253" spans="1:28" ht="15.75" hidden="1" customHeight="1">
      <c r="A1253" s="818" t="str">
        <f>IF(B1253&lt;&gt;"",IF(AND(B1253&gt;=_TM1,B1253&lt;=_TM2,OR(TH!L1253="1111",TH!M1253="1111")),TH!D1253,""),"")</f>
        <v/>
      </c>
      <c r="B1253" s="36">
        <f t="shared" si="193"/>
        <v>7</v>
      </c>
      <c r="C1253" s="190">
        <f t="shared" si="194"/>
        <v>42579</v>
      </c>
      <c r="D1253" s="37" t="s">
        <v>1622</v>
      </c>
      <c r="E1253" s="734">
        <v>42579</v>
      </c>
      <c r="F1253" s="840" t="s">
        <v>539</v>
      </c>
      <c r="G1253" s="828" t="s">
        <v>1459</v>
      </c>
      <c r="H1253" s="192" t="s">
        <v>432</v>
      </c>
      <c r="I1253" s="248">
        <v>24</v>
      </c>
      <c r="J1253" s="248">
        <v>36200</v>
      </c>
      <c r="K1253" s="578">
        <f t="shared" si="192"/>
        <v>868800</v>
      </c>
      <c r="L1253" s="579" t="s">
        <v>844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17">
        <v>3</v>
      </c>
      <c r="AB1253" s="570" t="str">
        <f>IF(VLOOKUP(F1253,NXT!$C$12:$C$795,1,0)=F1253,"","x")</f>
        <v/>
      </c>
    </row>
    <row r="1254" spans="1:28" ht="15.75" hidden="1" customHeight="1">
      <c r="A1254" s="818" t="str">
        <f>IF(B1254&lt;&gt;"",IF(AND(B1254&gt;=_TM1,B1254&lt;=_TM2,OR(TH!L1254="1111",TH!M1254="1111")),TH!D1254,""),"")</f>
        <v/>
      </c>
      <c r="B1254" s="36">
        <f t="shared" si="193"/>
        <v>7</v>
      </c>
      <c r="C1254" s="190">
        <f t="shared" si="194"/>
        <v>42579</v>
      </c>
      <c r="D1254" s="37" t="s">
        <v>1622</v>
      </c>
      <c r="E1254" s="734">
        <v>42579</v>
      </c>
      <c r="F1254" s="840" t="s">
        <v>1453</v>
      </c>
      <c r="G1254" s="828" t="s">
        <v>1459</v>
      </c>
      <c r="H1254" s="192" t="s">
        <v>432</v>
      </c>
      <c r="I1254" s="248">
        <v>50</v>
      </c>
      <c r="J1254" s="248">
        <v>33000</v>
      </c>
      <c r="K1254" s="578">
        <f t="shared" si="192"/>
        <v>1650000</v>
      </c>
      <c r="L1254" s="579" t="s">
        <v>844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17">
        <v>3</v>
      </c>
      <c r="AB1254" s="570" t="str">
        <f>IF(VLOOKUP(F1254,NXT!$C$12:$C$795,1,0)=F1254,"","x")</f>
        <v/>
      </c>
    </row>
    <row r="1255" spans="1:28" ht="15.75" hidden="1" customHeight="1">
      <c r="A1255" s="818" t="str">
        <f>IF(B1255&lt;&gt;"",IF(AND(B1255&gt;=_TM1,B1255&lt;=_TM2,OR(TH!L1255="1111",TH!M1255="1111")),TH!D1255,""),"")</f>
        <v/>
      </c>
      <c r="B1255" s="36">
        <f t="shared" si="193"/>
        <v>7</v>
      </c>
      <c r="C1255" s="190">
        <f t="shared" si="194"/>
        <v>42579</v>
      </c>
      <c r="D1255" s="37" t="s">
        <v>1622</v>
      </c>
      <c r="E1255" s="734">
        <v>42579</v>
      </c>
      <c r="F1255" s="840" t="s">
        <v>1454</v>
      </c>
      <c r="G1255" s="828" t="s">
        <v>1459</v>
      </c>
      <c r="H1255" s="192" t="s">
        <v>432</v>
      </c>
      <c r="I1255" s="248">
        <v>20</v>
      </c>
      <c r="J1255" s="248">
        <v>38500</v>
      </c>
      <c r="K1255" s="578">
        <f t="shared" si="192"/>
        <v>770000</v>
      </c>
      <c r="L1255" s="579" t="s">
        <v>844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17">
        <v>3</v>
      </c>
      <c r="AB1255" s="570" t="str">
        <f>IF(VLOOKUP(F1255,NXT!$C$12:$C$795,1,0)=F1255,"","x")</f>
        <v/>
      </c>
    </row>
    <row r="1256" spans="1:28" ht="15.75" hidden="1" customHeight="1">
      <c r="A1256" s="818" t="str">
        <f>IF(B1256&lt;&gt;"",IF(AND(B1256&gt;=_TM1,B1256&lt;=_TM2,OR(TH!L1256="1111",TH!M1256="1111")),TH!D1256,""),"")</f>
        <v/>
      </c>
      <c r="B1256" s="36">
        <f t="shared" si="193"/>
        <v>7</v>
      </c>
      <c r="C1256" s="190">
        <f t="shared" si="194"/>
        <v>42579</v>
      </c>
      <c r="D1256" s="37" t="s">
        <v>1622</v>
      </c>
      <c r="E1256" s="734">
        <v>42579</v>
      </c>
      <c r="F1256" s="840" t="s">
        <v>796</v>
      </c>
      <c r="G1256" s="828" t="s">
        <v>1459</v>
      </c>
      <c r="H1256" s="192" t="s">
        <v>432</v>
      </c>
      <c r="I1256" s="248">
        <v>140</v>
      </c>
      <c r="J1256" s="248">
        <v>42400</v>
      </c>
      <c r="K1256" s="578">
        <f t="shared" si="192"/>
        <v>5936000</v>
      </c>
      <c r="L1256" s="579" t="s">
        <v>844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17">
        <v>3</v>
      </c>
      <c r="AB1256" s="570" t="str">
        <f>IF(VLOOKUP(F1256,NXT!$C$12:$C$795,1,0)=F1256,"","x")</f>
        <v/>
      </c>
    </row>
    <row r="1257" spans="1:28" ht="15.75" hidden="1" customHeight="1">
      <c r="A1257" s="818" t="str">
        <f>IF(B1257&lt;&gt;"",IF(AND(B1257&gt;=_TM1,B1257&lt;=_TM2,OR(TH!L1257="1111",TH!M1257="1111")),TH!D1257,""),"")</f>
        <v/>
      </c>
      <c r="B1257" s="36">
        <f t="shared" si="193"/>
        <v>7</v>
      </c>
      <c r="C1257" s="190">
        <f t="shared" si="194"/>
        <v>42579</v>
      </c>
      <c r="D1257" s="37" t="s">
        <v>1622</v>
      </c>
      <c r="E1257" s="734">
        <v>42579</v>
      </c>
      <c r="F1257" s="840" t="s">
        <v>1443</v>
      </c>
      <c r="G1257" s="828" t="s">
        <v>1459</v>
      </c>
      <c r="H1257" s="192" t="s">
        <v>432</v>
      </c>
      <c r="I1257" s="248">
        <v>12</v>
      </c>
      <c r="J1257" s="248">
        <v>45300</v>
      </c>
      <c r="K1257" s="578">
        <f t="shared" si="192"/>
        <v>543600</v>
      </c>
      <c r="L1257" s="579" t="s">
        <v>844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17">
        <v>3</v>
      </c>
      <c r="AB1257" s="570" t="str">
        <f>IF(VLOOKUP(F1257,NXT!$C$12:$C$795,1,0)=F1257,"","x")</f>
        <v/>
      </c>
    </row>
    <row r="1258" spans="1:28" ht="15.75" hidden="1" customHeight="1">
      <c r="A1258" s="818" t="str">
        <f>IF(B1258&lt;&gt;"",IF(AND(B1258&gt;=_TM1,B1258&lt;=_TM2,OR(TH!L1258="1111",TH!M1258="1111")),TH!D1258,""),"")</f>
        <v/>
      </c>
      <c r="B1258" s="36">
        <f t="shared" si="193"/>
        <v>7</v>
      </c>
      <c r="C1258" s="190">
        <f t="shared" si="194"/>
        <v>42579</v>
      </c>
      <c r="D1258" s="37" t="s">
        <v>1622</v>
      </c>
      <c r="E1258" s="734">
        <v>42579</v>
      </c>
      <c r="F1258" s="840" t="s">
        <v>808</v>
      </c>
      <c r="G1258" s="828" t="s">
        <v>1459</v>
      </c>
      <c r="H1258" s="192" t="s">
        <v>432</v>
      </c>
      <c r="I1258" s="248">
        <v>12</v>
      </c>
      <c r="J1258" s="248">
        <v>49500</v>
      </c>
      <c r="K1258" s="578">
        <f t="shared" si="192"/>
        <v>594000</v>
      </c>
      <c r="L1258" s="579" t="s">
        <v>844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17">
        <v>3</v>
      </c>
      <c r="AB1258" s="570" t="str">
        <f>IF(VLOOKUP(F1258,NXT!$C$12:$C$795,1,0)=F1258,"","x")</f>
        <v/>
      </c>
    </row>
    <row r="1259" spans="1:28" ht="15.75" hidden="1" customHeight="1">
      <c r="A1259" s="818" t="str">
        <f>IF(B1259&lt;&gt;"",IF(AND(B1259&gt;=_TM1,B1259&lt;=_TM2,OR(TH!L1259="1111",TH!M1259="1111")),TH!D1259,""),"")</f>
        <v/>
      </c>
      <c r="B1259" s="36">
        <f t="shared" si="193"/>
        <v>7</v>
      </c>
      <c r="C1259" s="190">
        <f t="shared" si="194"/>
        <v>42579</v>
      </c>
      <c r="D1259" s="37" t="s">
        <v>1622</v>
      </c>
      <c r="E1259" s="734">
        <v>42579</v>
      </c>
      <c r="F1259" s="840" t="s">
        <v>1449</v>
      </c>
      <c r="G1259" s="828" t="s">
        <v>1459</v>
      </c>
      <c r="H1259" s="192" t="s">
        <v>432</v>
      </c>
      <c r="I1259" s="248">
        <v>30</v>
      </c>
      <c r="J1259" s="248">
        <v>67500</v>
      </c>
      <c r="K1259" s="578">
        <f t="shared" si="192"/>
        <v>2025000</v>
      </c>
      <c r="L1259" s="579" t="s">
        <v>844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17">
        <v>3</v>
      </c>
      <c r="AB1259" s="570" t="str">
        <f>IF(VLOOKUP(F1259,NXT!$C$12:$C$795,1,0)=F1259,"","x")</f>
        <v/>
      </c>
    </row>
    <row r="1260" spans="1:28" ht="15.75" hidden="1" customHeight="1">
      <c r="A1260" s="818" t="str">
        <f>IF(B1260&lt;&gt;"",IF(AND(B1260&gt;=_TM1,B1260&lt;=_TM2,OR(TH!L1260="1111",TH!M1260="1111")),TH!D1260,""),"")</f>
        <v/>
      </c>
      <c r="B1260" s="36">
        <f t="shared" si="193"/>
        <v>7</v>
      </c>
      <c r="C1260" s="190">
        <f t="shared" si="194"/>
        <v>42579</v>
      </c>
      <c r="D1260" s="37" t="s">
        <v>1622</v>
      </c>
      <c r="E1260" s="734">
        <v>42579</v>
      </c>
      <c r="F1260" s="840" t="s">
        <v>1448</v>
      </c>
      <c r="G1260" s="828" t="s">
        <v>1459</v>
      </c>
      <c r="H1260" s="192" t="s">
        <v>432</v>
      </c>
      <c r="I1260" s="248">
        <v>30</v>
      </c>
      <c r="J1260" s="248">
        <v>61500</v>
      </c>
      <c r="K1260" s="578">
        <f t="shared" si="192"/>
        <v>1845000</v>
      </c>
      <c r="L1260" s="579" t="s">
        <v>844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17">
        <v>3</v>
      </c>
      <c r="AB1260" s="570" t="str">
        <f>IF(VLOOKUP(F1260,NXT!$C$12:$C$795,1,0)=F1260,"","x")</f>
        <v/>
      </c>
    </row>
    <row r="1261" spans="1:28" ht="15.75" hidden="1" customHeight="1">
      <c r="A1261" s="818" t="str">
        <f>IF(B1261&lt;&gt;"",IF(AND(B1261&gt;=_TM1,B1261&lt;=_TM2,OR(TH!L1261="1111",TH!M1261="1111")),TH!D1261,""),"")</f>
        <v/>
      </c>
      <c r="B1261" s="36">
        <f t="shared" si="193"/>
        <v>7</v>
      </c>
      <c r="C1261" s="190">
        <f t="shared" si="194"/>
        <v>42579</v>
      </c>
      <c r="D1261" s="37" t="s">
        <v>1622</v>
      </c>
      <c r="E1261" s="734">
        <v>42579</v>
      </c>
      <c r="F1261" s="840" t="s">
        <v>813</v>
      </c>
      <c r="G1261" s="828" t="s">
        <v>1459</v>
      </c>
      <c r="H1261" s="192" t="s">
        <v>432</v>
      </c>
      <c r="I1261" s="248">
        <v>24</v>
      </c>
      <c r="J1261" s="248">
        <v>49000</v>
      </c>
      <c r="K1261" s="578">
        <f t="shared" si="192"/>
        <v>1176000</v>
      </c>
      <c r="L1261" s="579" t="s">
        <v>844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17">
        <v>3</v>
      </c>
      <c r="AB1261" s="570" t="str">
        <f>IF(VLOOKUP(F1261,NXT!$C$12:$C$795,1,0)=F1261,"","x")</f>
        <v/>
      </c>
    </row>
    <row r="1262" spans="1:28" ht="15.75" hidden="1" customHeight="1">
      <c r="A1262" s="818" t="str">
        <f>IF(B1262&lt;&gt;"",IF(AND(B1262&gt;=_TM1,B1262&lt;=_TM2,OR(TH!L1262="1111",TH!M1262="1111")),TH!D1262,""),"")</f>
        <v/>
      </c>
      <c r="B1262" s="36">
        <f t="shared" si="193"/>
        <v>7</v>
      </c>
      <c r="C1262" s="190">
        <f t="shared" si="194"/>
        <v>42579</v>
      </c>
      <c r="D1262" s="37" t="s">
        <v>1622</v>
      </c>
      <c r="E1262" s="734">
        <v>42579</v>
      </c>
      <c r="F1262" s="840" t="s">
        <v>546</v>
      </c>
      <c r="G1262" s="828" t="s">
        <v>1459</v>
      </c>
      <c r="H1262" s="192" t="s">
        <v>432</v>
      </c>
      <c r="I1262" s="248">
        <v>24</v>
      </c>
      <c r="J1262" s="248">
        <v>49100</v>
      </c>
      <c r="K1262" s="578">
        <f t="shared" si="192"/>
        <v>1178400</v>
      </c>
      <c r="L1262" s="579" t="s">
        <v>844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17">
        <v>3</v>
      </c>
      <c r="AB1262" s="570" t="str">
        <f>IF(VLOOKUP(F1262,NXT!$C$12:$C$795,1,0)=F1262,"","x")</f>
        <v/>
      </c>
    </row>
    <row r="1263" spans="1:28" ht="15.75" hidden="1" customHeight="1">
      <c r="A1263" s="818" t="str">
        <f>IF(B1263&lt;&gt;"",IF(AND(B1263&gt;=_TM1,B1263&lt;=_TM2,OR(TH!L1263="1111",TH!M1263="1111")),TH!D1263,""),"")</f>
        <v/>
      </c>
      <c r="B1263" s="36">
        <f t="shared" si="193"/>
        <v>7</v>
      </c>
      <c r="C1263" s="190">
        <f t="shared" si="194"/>
        <v>42579</v>
      </c>
      <c r="D1263" s="37" t="s">
        <v>1622</v>
      </c>
      <c r="E1263" s="734">
        <v>42579</v>
      </c>
      <c r="F1263" s="840" t="s">
        <v>800</v>
      </c>
      <c r="G1263" s="828" t="s">
        <v>1459</v>
      </c>
      <c r="H1263" s="192" t="s">
        <v>432</v>
      </c>
      <c r="I1263" s="248">
        <v>10</v>
      </c>
      <c r="J1263" s="248">
        <v>72400</v>
      </c>
      <c r="K1263" s="578">
        <f t="shared" si="192"/>
        <v>724000</v>
      </c>
      <c r="L1263" s="579" t="s">
        <v>844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17">
        <v>3</v>
      </c>
      <c r="AB1263" s="570" t="str">
        <f>IF(VLOOKUP(F1263,NXT!$C$12:$C$795,1,0)=F1263,"","x")</f>
        <v/>
      </c>
    </row>
    <row r="1264" spans="1:28" ht="15.75" hidden="1" customHeight="1">
      <c r="A1264" s="818" t="str">
        <f>IF(B1264&lt;&gt;"",IF(AND(B1264&gt;=_TM1,B1264&lt;=_TM2,OR(TH!L1264="1111",TH!M1264="1111")),TH!D1264,""),"")</f>
        <v/>
      </c>
      <c r="B1264" s="36">
        <f t="shared" si="193"/>
        <v>7</v>
      </c>
      <c r="C1264" s="190">
        <f t="shared" si="194"/>
        <v>42579</v>
      </c>
      <c r="D1264" s="37" t="s">
        <v>1622</v>
      </c>
      <c r="E1264" s="734">
        <v>42579</v>
      </c>
      <c r="F1264" s="840" t="s">
        <v>549</v>
      </c>
      <c r="G1264" s="828" t="s">
        <v>1459</v>
      </c>
      <c r="H1264" s="192" t="s">
        <v>432</v>
      </c>
      <c r="I1264" s="248">
        <v>48</v>
      </c>
      <c r="J1264" s="248">
        <v>12200</v>
      </c>
      <c r="K1264" s="578">
        <f t="shared" si="192"/>
        <v>585600</v>
      </c>
      <c r="L1264" s="579" t="s">
        <v>844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17">
        <v>3</v>
      </c>
      <c r="AB1264" s="570" t="str">
        <f>IF(VLOOKUP(F1264,NXT!$C$12:$C$795,1,0)=F1264,"","x")</f>
        <v/>
      </c>
    </row>
    <row r="1265" spans="1:28" ht="15.75" hidden="1" customHeight="1">
      <c r="A1265" s="818" t="str">
        <f>IF(B1265&lt;&gt;"",IF(AND(B1265&gt;=_TM1,B1265&lt;=_TM2,OR(TH!L1265="1111",TH!M1265="1111")),TH!D1265,""),"")</f>
        <v/>
      </c>
      <c r="B1265" s="36">
        <f t="shared" si="193"/>
        <v>7</v>
      </c>
      <c r="C1265" s="190">
        <f t="shared" si="194"/>
        <v>42579</v>
      </c>
      <c r="D1265" s="37" t="s">
        <v>1622</v>
      </c>
      <c r="E1265" s="734">
        <v>42579</v>
      </c>
      <c r="F1265" s="40" t="s">
        <v>1450</v>
      </c>
      <c r="G1265" s="828" t="s">
        <v>1459</v>
      </c>
      <c r="H1265" s="192" t="s">
        <v>432</v>
      </c>
      <c r="I1265" s="248">
        <v>11</v>
      </c>
      <c r="J1265" s="248">
        <v>75000</v>
      </c>
      <c r="K1265" s="578">
        <f t="shared" si="192"/>
        <v>825000</v>
      </c>
      <c r="L1265" s="579" t="s">
        <v>844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17">
        <v>3</v>
      </c>
      <c r="AB1265" s="570" t="str">
        <f>IF(VLOOKUP(F1265,NXT!$C$12:$C$795,1,0)=F1265,"","x")</f>
        <v/>
      </c>
    </row>
    <row r="1266" spans="1:28" ht="15.75" hidden="1" customHeight="1">
      <c r="A1266" s="818" t="str">
        <f>IF(B1266&lt;&gt;"",IF(AND(B1266&gt;=_TM1,B1266&lt;=_TM2,OR(TH!L1266="1111",TH!M1266="1111")),TH!D1266,""),"")</f>
        <v/>
      </c>
      <c r="B1266" s="36">
        <f t="shared" si="193"/>
        <v>7</v>
      </c>
      <c r="C1266" s="190">
        <f t="shared" si="194"/>
        <v>42579</v>
      </c>
      <c r="D1266" s="37" t="s">
        <v>1622</v>
      </c>
      <c r="E1266" s="734">
        <v>42579</v>
      </c>
      <c r="F1266" s="40" t="s">
        <v>1452</v>
      </c>
      <c r="G1266" s="828" t="s">
        <v>1459</v>
      </c>
      <c r="H1266" s="192" t="s">
        <v>432</v>
      </c>
      <c r="I1266" s="248">
        <v>20</v>
      </c>
      <c r="J1266" s="248">
        <v>71399</v>
      </c>
      <c r="K1266" s="578">
        <f t="shared" si="192"/>
        <v>1427980</v>
      </c>
      <c r="L1266" s="579" t="s">
        <v>844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17">
        <v>3</v>
      </c>
      <c r="AB1266" s="570" t="str">
        <f>IF(VLOOKUP(F1266,NXT!$C$12:$C$795,1,0)=F1266,"","x")</f>
        <v/>
      </c>
    </row>
    <row r="1267" spans="1:28" ht="15.75" hidden="1" customHeight="1">
      <c r="A1267" s="818" t="str">
        <f>IF(B1267&lt;&gt;"",IF(AND(B1267&gt;=_TM1,B1267&lt;=_TM2,OR(TH!L1267="1111",TH!M1267="1111")),TH!D1267,""),"")</f>
        <v/>
      </c>
      <c r="B1267" s="36">
        <f t="shared" si="193"/>
        <v>7</v>
      </c>
      <c r="C1267" s="190">
        <f t="shared" si="194"/>
        <v>42579</v>
      </c>
      <c r="D1267" s="37" t="s">
        <v>1622</v>
      </c>
      <c r="E1267" s="734">
        <v>42579</v>
      </c>
      <c r="F1267" s="40" t="s">
        <v>869</v>
      </c>
      <c r="G1267" s="828" t="s">
        <v>1459</v>
      </c>
      <c r="H1267" s="192" t="s">
        <v>432</v>
      </c>
      <c r="I1267" s="248">
        <v>16</v>
      </c>
      <c r="J1267" s="248">
        <v>74000</v>
      </c>
      <c r="K1267" s="578">
        <f t="shared" si="192"/>
        <v>1184000</v>
      </c>
      <c r="L1267" s="579" t="s">
        <v>844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17">
        <v>3</v>
      </c>
      <c r="AB1267" s="570" t="str">
        <f>IF(VLOOKUP(F1267,NXT!$C$12:$C$795,1,0)=F1267,"","x")</f>
        <v/>
      </c>
    </row>
    <row r="1268" spans="1:28" ht="15.75" hidden="1" customHeight="1">
      <c r="A1268" s="818" t="str">
        <f>IF(B1268&lt;&gt;"",IF(AND(B1268&gt;=_TM1,B1268&lt;=_TM2,OR(TH!L1268="1111",TH!M1268="1111")),TH!D1268,""),"")</f>
        <v/>
      </c>
      <c r="B1268" s="36">
        <f t="shared" si="193"/>
        <v>7</v>
      </c>
      <c r="C1268" s="190">
        <f t="shared" si="194"/>
        <v>42579</v>
      </c>
      <c r="D1268" s="37" t="s">
        <v>1622</v>
      </c>
      <c r="E1268" s="734">
        <v>42579</v>
      </c>
      <c r="F1268" s="840" t="s">
        <v>502</v>
      </c>
      <c r="G1268" s="828" t="s">
        <v>1459</v>
      </c>
      <c r="H1268" s="192" t="s">
        <v>432</v>
      </c>
      <c r="I1268" s="248">
        <v>9</v>
      </c>
      <c r="J1268" s="248">
        <v>82500</v>
      </c>
      <c r="K1268" s="578">
        <f t="shared" si="192"/>
        <v>742500</v>
      </c>
      <c r="L1268" s="579" t="s">
        <v>844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17">
        <v>3</v>
      </c>
      <c r="AB1268" s="570" t="str">
        <f>IF(VLOOKUP(F1268,NXT!$C$12:$C$795,1,0)=F1268,"","x")</f>
        <v/>
      </c>
    </row>
    <row r="1269" spans="1:28" ht="15.75" hidden="1" customHeight="1">
      <c r="A1269" s="818" t="str">
        <f>IF(B1269&lt;&gt;"",IF(AND(B1269&gt;=_TM1,B1269&lt;=_TM2,OR(TH!L1269="1111",TH!M1269="1111")),TH!D1269,""),"")</f>
        <v/>
      </c>
      <c r="B1269" s="36">
        <f t="shared" si="193"/>
        <v>7</v>
      </c>
      <c r="C1269" s="190">
        <f t="shared" si="194"/>
        <v>42579</v>
      </c>
      <c r="D1269" s="37" t="s">
        <v>1622</v>
      </c>
      <c r="E1269" s="734">
        <v>42579</v>
      </c>
      <c r="F1269" s="40" t="s">
        <v>536</v>
      </c>
      <c r="G1269" s="828" t="s">
        <v>1459</v>
      </c>
      <c r="H1269" s="192" t="s">
        <v>432</v>
      </c>
      <c r="I1269" s="248">
        <v>12</v>
      </c>
      <c r="J1269" s="248">
        <v>47300</v>
      </c>
      <c r="K1269" s="578">
        <f t="shared" si="192"/>
        <v>567600</v>
      </c>
      <c r="L1269" s="579" t="s">
        <v>844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17">
        <v>3</v>
      </c>
      <c r="AB1269" s="570" t="str">
        <f>IF(VLOOKUP(F1269,NXT!$C$12:$C$795,1,0)=F1269,"","x")</f>
        <v/>
      </c>
    </row>
    <row r="1270" spans="1:28" ht="15.75" hidden="1" customHeight="1">
      <c r="A1270" s="818" t="str">
        <f>IF(B1270&lt;&gt;"",IF(AND(B1270&gt;=_TM1,B1270&lt;=_TM2,OR(TH!L1270="1111",TH!M1270="1111")),TH!D1270,""),"")</f>
        <v/>
      </c>
      <c r="B1270" s="36">
        <f t="shared" si="193"/>
        <v>7</v>
      </c>
      <c r="C1270" s="190">
        <f t="shared" si="194"/>
        <v>42579</v>
      </c>
      <c r="D1270" s="37" t="s">
        <v>1622</v>
      </c>
      <c r="E1270" s="734">
        <v>42579</v>
      </c>
      <c r="F1270" s="40" t="s">
        <v>1445</v>
      </c>
      <c r="G1270" s="828" t="s">
        <v>1459</v>
      </c>
      <c r="H1270" s="192" t="s">
        <v>432</v>
      </c>
      <c r="I1270" s="248">
        <v>40</v>
      </c>
      <c r="J1270" s="248">
        <v>41400</v>
      </c>
      <c r="K1270" s="578">
        <f t="shared" si="192"/>
        <v>1656000</v>
      </c>
      <c r="L1270" s="579" t="s">
        <v>844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17">
        <v>3</v>
      </c>
      <c r="AB1270" s="570" t="str">
        <f>IF(VLOOKUP(F1270,NXT!$C$12:$C$795,1,0)=F1270,"","x")</f>
        <v/>
      </c>
    </row>
    <row r="1271" spans="1:28" ht="15.75" hidden="1" customHeight="1">
      <c r="A1271" s="818" t="str">
        <f>IF(B1271&lt;&gt;"",IF(AND(B1271&gt;=_TM1,B1271&lt;=_TM2,OR(TH!L1271="1111",TH!M1271="1111")),TH!D1271,""),"")</f>
        <v/>
      </c>
      <c r="B1271" s="36">
        <f t="shared" si="193"/>
        <v>7</v>
      </c>
      <c r="C1271" s="190">
        <f t="shared" si="194"/>
        <v>42579</v>
      </c>
      <c r="D1271" s="37" t="s">
        <v>1622</v>
      </c>
      <c r="E1271" s="734">
        <v>42579</v>
      </c>
      <c r="F1271" s="840" t="s">
        <v>491</v>
      </c>
      <c r="G1271" s="828" t="s">
        <v>1459</v>
      </c>
      <c r="H1271" s="192" t="s">
        <v>432</v>
      </c>
      <c r="I1271" s="248">
        <v>6</v>
      </c>
      <c r="J1271" s="248">
        <v>107200</v>
      </c>
      <c r="K1271" s="578">
        <f t="shared" si="192"/>
        <v>643200</v>
      </c>
      <c r="L1271" s="579" t="s">
        <v>844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17">
        <v>3</v>
      </c>
      <c r="AB1271" s="570" t="str">
        <f>IF(VLOOKUP(F1271,NXT!$C$12:$C$795,1,0)=F1271,"","x")</f>
        <v/>
      </c>
    </row>
    <row r="1272" spans="1:28" ht="15.75" hidden="1" customHeight="1">
      <c r="A1272" s="818" t="str">
        <f>IF(B1272&lt;&gt;"",IF(AND(B1272&gt;=_TM1,B1272&lt;=_TM2,OR(TH!L1272="1111",TH!M1272="1111")),TH!D1272,""),"")</f>
        <v/>
      </c>
      <c r="B1272" s="36">
        <f t="shared" si="193"/>
        <v>7</v>
      </c>
      <c r="C1272" s="190">
        <f t="shared" si="194"/>
        <v>42579</v>
      </c>
      <c r="D1272" s="37" t="s">
        <v>1622</v>
      </c>
      <c r="E1272" s="734">
        <v>42579</v>
      </c>
      <c r="F1272" s="840" t="s">
        <v>481</v>
      </c>
      <c r="G1272" s="828" t="s">
        <v>1459</v>
      </c>
      <c r="H1272" s="192" t="s">
        <v>432</v>
      </c>
      <c r="I1272" s="248">
        <v>12</v>
      </c>
      <c r="J1272" s="248">
        <v>74500</v>
      </c>
      <c r="K1272" s="578">
        <f t="shared" si="192"/>
        <v>894000</v>
      </c>
      <c r="L1272" s="579" t="s">
        <v>844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17">
        <v>3</v>
      </c>
      <c r="AB1272" s="570" t="str">
        <f>IF(VLOOKUP(F1272,NXT!$C$12:$C$795,1,0)=F1272,"","x")</f>
        <v/>
      </c>
    </row>
    <row r="1273" spans="1:28" ht="15.75" hidden="1" customHeight="1">
      <c r="A1273" s="818" t="str">
        <f>IF(B1273&lt;&gt;"",IF(AND(B1273&gt;=_TM1,B1273&lt;=_TM2,OR(TH!L1273="1111",TH!M1273="1111")),TH!D1273,""),"")</f>
        <v/>
      </c>
      <c r="B1273" s="36">
        <f t="shared" si="193"/>
        <v>7</v>
      </c>
      <c r="C1273" s="190">
        <f t="shared" si="194"/>
        <v>42579</v>
      </c>
      <c r="D1273" s="37" t="s">
        <v>1622</v>
      </c>
      <c r="E1273" s="734">
        <v>42579</v>
      </c>
      <c r="F1273" s="40" t="s">
        <v>806</v>
      </c>
      <c r="G1273" s="828" t="s">
        <v>1459</v>
      </c>
      <c r="H1273" s="192" t="s">
        <v>432</v>
      </c>
      <c r="I1273" s="248">
        <v>4</v>
      </c>
      <c r="J1273" s="248">
        <v>127517</v>
      </c>
      <c r="K1273" s="578">
        <f t="shared" si="192"/>
        <v>510068</v>
      </c>
      <c r="L1273" s="579" t="s">
        <v>844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17">
        <v>3</v>
      </c>
      <c r="AB1273" s="570" t="str">
        <f>IF(VLOOKUP(F1273,NXT!$C$12:$C$795,1,0)=F1273,"","x")</f>
        <v/>
      </c>
    </row>
    <row r="1274" spans="1:28" ht="15.75" hidden="1" customHeight="1">
      <c r="A1274" s="818" t="str">
        <f>IF(B1274&lt;&gt;"",IF(AND(B1274&gt;=_TM1,B1274&lt;=_TM2,OR(TH!L1274="1111",TH!M1274="1111")),TH!D1274,""),"")</f>
        <v/>
      </c>
      <c r="B1274" s="36">
        <f t="shared" si="193"/>
        <v>7</v>
      </c>
      <c r="C1274" s="190">
        <f t="shared" si="194"/>
        <v>42579</v>
      </c>
      <c r="D1274" s="37" t="s">
        <v>1622</v>
      </c>
      <c r="E1274" s="734">
        <v>42579</v>
      </c>
      <c r="F1274" s="40" t="s">
        <v>1446</v>
      </c>
      <c r="G1274" s="828" t="s">
        <v>1459</v>
      </c>
      <c r="H1274" s="192" t="s">
        <v>432</v>
      </c>
      <c r="I1274" s="248">
        <v>30</v>
      </c>
      <c r="J1274" s="248">
        <v>83000</v>
      </c>
      <c r="K1274" s="578">
        <f t="shared" si="192"/>
        <v>2490000</v>
      </c>
      <c r="L1274" s="579" t="s">
        <v>844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17">
        <v>3</v>
      </c>
      <c r="AB1274" s="570" t="str">
        <f>IF(VLOOKUP(F1274,NXT!$C$12:$C$795,1,0)=F1274,"","x")</f>
        <v/>
      </c>
    </row>
    <row r="1275" spans="1:28" ht="15.75" hidden="1" customHeight="1">
      <c r="A1275" s="818" t="str">
        <f>IF(B1275&lt;&gt;"",IF(AND(B1275&gt;=_TM1,B1275&lt;=_TM2,OR(TH!L1275="1111",TH!M1275="1111")),TH!D1275,""),"")</f>
        <v/>
      </c>
      <c r="B1275" s="36">
        <f t="shared" si="193"/>
        <v>7</v>
      </c>
      <c r="C1275" s="190">
        <f t="shared" si="194"/>
        <v>42579</v>
      </c>
      <c r="D1275" s="37" t="s">
        <v>1622</v>
      </c>
      <c r="E1275" s="734">
        <v>42579</v>
      </c>
      <c r="F1275" s="40" t="s">
        <v>1462</v>
      </c>
      <c r="G1275" s="828" t="s">
        <v>1459</v>
      </c>
      <c r="H1275" s="192" t="s">
        <v>432</v>
      </c>
      <c r="I1275" s="248">
        <v>200</v>
      </c>
      <c r="J1275" s="248">
        <v>6800</v>
      </c>
      <c r="K1275" s="578">
        <f t="shared" si="192"/>
        <v>1360000</v>
      </c>
      <c r="L1275" s="579" t="s">
        <v>844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17">
        <v>3</v>
      </c>
      <c r="AB1275" s="570" t="str">
        <f>IF(VLOOKUP(F1275,NXT!$C$12:$C$795,1,0)=F1275,"","x")</f>
        <v/>
      </c>
    </row>
    <row r="1276" spans="1:28" ht="15.75" hidden="1" customHeight="1">
      <c r="A1276" s="818" t="str">
        <f>IF(B1276&lt;&gt;"",IF(AND(B1276&gt;=_TM1,B1276&lt;=_TM2,OR(TH!L1276="1111",TH!M1276="1111")),TH!D1276,""),"")</f>
        <v/>
      </c>
      <c r="B1276" s="36">
        <f t="shared" si="193"/>
        <v>7</v>
      </c>
      <c r="C1276" s="190">
        <f t="shared" si="194"/>
        <v>42579</v>
      </c>
      <c r="D1276" s="37" t="s">
        <v>1622</v>
      </c>
      <c r="E1276" s="734">
        <v>42579</v>
      </c>
      <c r="F1276" s="40" t="s">
        <v>1463</v>
      </c>
      <c r="G1276" s="828" t="s">
        <v>1459</v>
      </c>
      <c r="H1276" s="192" t="s">
        <v>432</v>
      </c>
      <c r="I1276" s="248">
        <v>300</v>
      </c>
      <c r="J1276" s="248">
        <v>7200</v>
      </c>
      <c r="K1276" s="578">
        <f t="shared" si="192"/>
        <v>2160000</v>
      </c>
      <c r="L1276" s="579" t="s">
        <v>844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17">
        <v>3</v>
      </c>
      <c r="AB1276" s="570" t="str">
        <f>IF(VLOOKUP(F1276,NXT!$C$12:$C$795,1,0)=F1276,"","x")</f>
        <v/>
      </c>
    </row>
    <row r="1277" spans="1:28" ht="15.75" hidden="1" customHeight="1">
      <c r="A1277" s="818" t="str">
        <f>IF(B1277&lt;&gt;"",IF(AND(B1277&gt;=_TM1,B1277&lt;=_TM2,OR(TH!L1277="1111",TH!M1277="1111")),TH!D1277,""),"")</f>
        <v/>
      </c>
      <c r="B1277" s="36">
        <f t="shared" si="193"/>
        <v>7</v>
      </c>
      <c r="C1277" s="190">
        <f t="shared" si="194"/>
        <v>42579</v>
      </c>
      <c r="D1277" s="37" t="s">
        <v>1622</v>
      </c>
      <c r="E1277" s="734">
        <v>42579</v>
      </c>
      <c r="F1277" s="40" t="s">
        <v>1464</v>
      </c>
      <c r="G1277" s="828" t="s">
        <v>1459</v>
      </c>
      <c r="H1277" s="192" t="s">
        <v>432</v>
      </c>
      <c r="I1277" s="248">
        <v>300</v>
      </c>
      <c r="J1277" s="248">
        <v>13500</v>
      </c>
      <c r="K1277" s="578">
        <f t="shared" si="192"/>
        <v>4050000</v>
      </c>
      <c r="L1277" s="579" t="s">
        <v>844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17">
        <v>3</v>
      </c>
      <c r="AB1277" s="570" t="str">
        <f>IF(VLOOKUP(F1277,NXT!$C$12:$C$795,1,0)=F1277,"","x")</f>
        <v/>
      </c>
    </row>
    <row r="1278" spans="1:28" ht="15.75" hidden="1" customHeight="1">
      <c r="A1278" s="818" t="str">
        <f>IF(B1278&lt;&gt;"",IF(AND(B1278&gt;=_TM1,B1278&lt;=_TM2,OR(TH!L1278="1111",TH!M1278="1111")),TH!D1278,""),"")</f>
        <v/>
      </c>
      <c r="B1278" s="36">
        <f t="shared" si="193"/>
        <v>7</v>
      </c>
      <c r="C1278" s="190">
        <f t="shared" si="194"/>
        <v>42579</v>
      </c>
      <c r="D1278" s="37" t="s">
        <v>1622</v>
      </c>
      <c r="E1278" s="734">
        <v>42579</v>
      </c>
      <c r="F1278" s="40" t="s">
        <v>1466</v>
      </c>
      <c r="G1278" s="828" t="s">
        <v>1459</v>
      </c>
      <c r="H1278" s="192" t="s">
        <v>432</v>
      </c>
      <c r="I1278" s="248">
        <v>200</v>
      </c>
      <c r="J1278" s="248">
        <v>10976</v>
      </c>
      <c r="K1278" s="578">
        <f t="shared" si="192"/>
        <v>2195200</v>
      </c>
      <c r="L1278" s="579" t="s">
        <v>844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17">
        <v>3</v>
      </c>
      <c r="AB1278" s="570" t="str">
        <f>IF(VLOOKUP(F1278,NXT!$C$12:$C$795,1,0)=F1278,"","x")</f>
        <v/>
      </c>
    </row>
    <row r="1279" spans="1:28" ht="15.75" hidden="1" customHeight="1">
      <c r="A1279" s="818" t="str">
        <f>IF(B1279&lt;&gt;"",IF(AND(B1279&gt;=_TM1,B1279&lt;=_TM2,OR(TH!L1279="1111",TH!M1279="1111")),TH!D1279,""),"")</f>
        <v/>
      </c>
      <c r="B1279" s="36">
        <f t="shared" si="193"/>
        <v>7</v>
      </c>
      <c r="C1279" s="190">
        <f t="shared" si="194"/>
        <v>42579</v>
      </c>
      <c r="D1279" s="37" t="s">
        <v>1622</v>
      </c>
      <c r="E1279" s="734">
        <v>42579</v>
      </c>
      <c r="F1279" s="40" t="s">
        <v>1465</v>
      </c>
      <c r="G1279" s="828" t="s">
        <v>1459</v>
      </c>
      <c r="H1279" s="192" t="s">
        <v>432</v>
      </c>
      <c r="I1279" s="248">
        <v>400</v>
      </c>
      <c r="J1279" s="248">
        <v>14050</v>
      </c>
      <c r="K1279" s="578">
        <f t="shared" si="192"/>
        <v>5620000</v>
      </c>
      <c r="L1279" s="579" t="s">
        <v>844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17">
        <v>3</v>
      </c>
      <c r="AB1279" s="570" t="str">
        <f>IF(VLOOKUP(F1279,NXT!$C$12:$C$795,1,0)=F1279,"","x")</f>
        <v/>
      </c>
    </row>
    <row r="1280" spans="1:28" ht="15.75" hidden="1" customHeight="1">
      <c r="A1280" s="818" t="str">
        <f>IF(B1280&lt;&gt;"",IF(AND(B1280&gt;=_TM1,B1280&lt;=_TM2,OR(TH!L1280="1111",TH!M1280="1111")),TH!D1280,""),"")</f>
        <v/>
      </c>
      <c r="B1280" s="36">
        <f t="shared" si="193"/>
        <v>7</v>
      </c>
      <c r="C1280" s="190">
        <f t="shared" si="194"/>
        <v>42579</v>
      </c>
      <c r="D1280" s="37" t="s">
        <v>1622</v>
      </c>
      <c r="E1280" s="734">
        <v>42579</v>
      </c>
      <c r="F1280" s="191" t="s">
        <v>683</v>
      </c>
      <c r="G1280" s="828" t="s">
        <v>1459</v>
      </c>
      <c r="H1280" s="192" t="s">
        <v>432</v>
      </c>
      <c r="I1280" s="248">
        <v>1100</v>
      </c>
      <c r="J1280" s="248">
        <v>11500</v>
      </c>
      <c r="K1280" s="578">
        <f t="shared" si="192"/>
        <v>12650000</v>
      </c>
      <c r="L1280" s="579" t="s">
        <v>844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17">
        <v>3</v>
      </c>
      <c r="AB1280" s="570" t="str">
        <f>IF(VLOOKUP(F1280,NXT!$C$12:$C$795,1,0)=F1280,"","x")</f>
        <v/>
      </c>
    </row>
    <row r="1281" spans="1:31" ht="15.75" hidden="1" customHeight="1">
      <c r="A1281" s="818" t="str">
        <f>IF(B1281&lt;&gt;"",IF(AND(B1281&gt;=_TM1,B1281&lt;=_TM2,OR(TH!L1281="1111",TH!M1281="1111")),TH!D1281,""),"")</f>
        <v/>
      </c>
      <c r="B1281" s="36">
        <f t="shared" si="193"/>
        <v>7</v>
      </c>
      <c r="C1281" s="190">
        <f t="shared" si="194"/>
        <v>42579</v>
      </c>
      <c r="D1281" s="37" t="s">
        <v>1622</v>
      </c>
      <c r="E1281" s="734">
        <v>42579</v>
      </c>
      <c r="F1281" s="40" t="s">
        <v>799</v>
      </c>
      <c r="G1281" s="828" t="s">
        <v>1459</v>
      </c>
      <c r="H1281" s="192" t="s">
        <v>432</v>
      </c>
      <c r="I1281" s="248">
        <v>465</v>
      </c>
      <c r="J1281" s="248">
        <v>24828</v>
      </c>
      <c r="K1281" s="578">
        <f t="shared" si="192"/>
        <v>11545020</v>
      </c>
      <c r="L1281" s="579" t="s">
        <v>844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17">
        <v>3</v>
      </c>
      <c r="AB1281" s="570" t="str">
        <f>IF(VLOOKUP(F1281,NXT!$C$12:$C$795,1,0)=F1281,"","x")</f>
        <v/>
      </c>
    </row>
    <row r="1282" spans="1:31" ht="15.75" hidden="1" customHeight="1">
      <c r="A1282" s="818" t="str">
        <f>IF(B1282&lt;&gt;"",IF(AND(B1282&gt;=_TM1,B1282&lt;=_TM2,OR(TH!L1282="1111",TH!M1282="1111")),TH!D1282,""),"")</f>
        <v/>
      </c>
      <c r="B1282" s="36">
        <f t="shared" si="193"/>
        <v>7</v>
      </c>
      <c r="C1282" s="190">
        <f t="shared" si="194"/>
        <v>42579</v>
      </c>
      <c r="D1282" s="37" t="s">
        <v>1622</v>
      </c>
      <c r="E1282" s="734">
        <v>42579</v>
      </c>
      <c r="F1282" s="40" t="s">
        <v>448</v>
      </c>
      <c r="G1282" s="828" t="s">
        <v>1459</v>
      </c>
      <c r="H1282" s="192" t="s">
        <v>432</v>
      </c>
      <c r="I1282" s="248"/>
      <c r="J1282" s="248"/>
      <c r="K1282" s="578">
        <v>10508681</v>
      </c>
      <c r="L1282" s="39" t="s">
        <v>9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17">
        <v>3</v>
      </c>
      <c r="AB1282" s="837"/>
      <c r="AC1282" s="913">
        <v>105086810</v>
      </c>
      <c r="AD1282" s="913">
        <f>AC1282-SUM(K1237:K1281)</f>
        <v>0</v>
      </c>
      <c r="AE1282" s="838"/>
    </row>
    <row r="1283" spans="1:31" ht="15.75" hidden="1" customHeight="1">
      <c r="A1283" s="818" t="str">
        <f>IF(B1283&lt;&gt;"",IF(AND(B1283&gt;=_TM1,B1283&lt;=_TM2,OR(TH!L1283="1111",TH!M1283="1111")),TH!D1283,""),"")</f>
        <v/>
      </c>
      <c r="B1283" s="36">
        <f t="shared" si="193"/>
        <v>8</v>
      </c>
      <c r="C1283" s="190">
        <f t="shared" si="194"/>
        <v>42587</v>
      </c>
      <c r="D1283" s="37" t="s">
        <v>1623</v>
      </c>
      <c r="E1283" s="734">
        <v>42587</v>
      </c>
      <c r="F1283" s="40" t="s">
        <v>1483</v>
      </c>
      <c r="G1283" s="828" t="s">
        <v>1467</v>
      </c>
      <c r="H1283" s="192" t="s">
        <v>432</v>
      </c>
      <c r="I1283" s="248">
        <v>172</v>
      </c>
      <c r="J1283" s="248">
        <v>9200</v>
      </c>
      <c r="K1283" s="578">
        <f t="shared" ref="K1283:K1299" si="195">ROUND(I1283*J1283,0)</f>
        <v>1582400</v>
      </c>
      <c r="L1283" s="579" t="s">
        <v>844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17">
        <v>3</v>
      </c>
      <c r="AB1283" s="570" t="str">
        <f>IF(VLOOKUP(F1283,NXT!$C$12:$C$795,1,0)=F1283,"","x")</f>
        <v/>
      </c>
    </row>
    <row r="1284" spans="1:31" ht="15.75" hidden="1" customHeight="1">
      <c r="A1284" s="818" t="str">
        <f>IF(B1284&lt;&gt;"",IF(AND(B1284&gt;=_TM1,B1284&lt;=_TM2,OR(TH!L1284="1111",TH!M1284="1111")),TH!D1284,""),"")</f>
        <v/>
      </c>
      <c r="B1284" s="36">
        <f t="shared" si="193"/>
        <v>8</v>
      </c>
      <c r="C1284" s="190">
        <f t="shared" si="194"/>
        <v>42587</v>
      </c>
      <c r="D1284" s="37" t="s">
        <v>1623</v>
      </c>
      <c r="E1284" s="734">
        <v>42587</v>
      </c>
      <c r="F1284" s="40" t="s">
        <v>1484</v>
      </c>
      <c r="G1284" s="828" t="s">
        <v>1467</v>
      </c>
      <c r="H1284" s="192" t="s">
        <v>432</v>
      </c>
      <c r="I1284" s="248">
        <v>172</v>
      </c>
      <c r="J1284" s="248">
        <v>5400</v>
      </c>
      <c r="K1284" s="578">
        <f t="shared" si="195"/>
        <v>928800</v>
      </c>
      <c r="L1284" s="579" t="s">
        <v>844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17">
        <v>3</v>
      </c>
      <c r="AB1284" s="570" t="str">
        <f>IF(VLOOKUP(F1284,NXT!$C$12:$C$795,1,0)=F1284,"","x")</f>
        <v/>
      </c>
    </row>
    <row r="1285" spans="1:31" ht="15.75" hidden="1" customHeight="1">
      <c r="A1285" s="818" t="str">
        <f>IF(B1285&lt;&gt;"",IF(AND(B1285&gt;=_TM1,B1285&lt;=_TM2,OR(TH!L1285="1111",TH!M1285="1111")),TH!D1285,""),"")</f>
        <v/>
      </c>
      <c r="B1285" s="36">
        <f t="shared" si="193"/>
        <v>8</v>
      </c>
      <c r="C1285" s="190">
        <f t="shared" si="194"/>
        <v>42587</v>
      </c>
      <c r="D1285" s="37" t="s">
        <v>1623</v>
      </c>
      <c r="E1285" s="734">
        <v>42587</v>
      </c>
      <c r="F1285" s="40" t="s">
        <v>1485</v>
      </c>
      <c r="G1285" s="828" t="s">
        <v>1467</v>
      </c>
      <c r="H1285" s="192" t="s">
        <v>432</v>
      </c>
      <c r="I1285" s="248">
        <v>172</v>
      </c>
      <c r="J1285" s="248">
        <v>8000</v>
      </c>
      <c r="K1285" s="578">
        <f t="shared" si="195"/>
        <v>1376000</v>
      </c>
      <c r="L1285" s="579" t="s">
        <v>844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17">
        <v>3</v>
      </c>
      <c r="AB1285" s="570" t="str">
        <f>IF(VLOOKUP(F1285,NXT!$C$12:$C$795,1,0)=F1285,"","x")</f>
        <v/>
      </c>
    </row>
    <row r="1286" spans="1:31" ht="15.75" hidden="1" customHeight="1">
      <c r="A1286" s="818" t="str">
        <f>IF(B1286&lt;&gt;"",IF(AND(B1286&gt;=_TM1,B1286&lt;=_TM2,OR(TH!L1286="1111",TH!M1286="1111")),TH!D1286,""),"")</f>
        <v/>
      </c>
      <c r="B1286" s="36">
        <f t="shared" si="193"/>
        <v>8</v>
      </c>
      <c r="C1286" s="190">
        <f t="shared" si="194"/>
        <v>42587</v>
      </c>
      <c r="D1286" s="37" t="s">
        <v>1623</v>
      </c>
      <c r="E1286" s="734">
        <v>42587</v>
      </c>
      <c r="F1286" s="40" t="s">
        <v>1486</v>
      </c>
      <c r="G1286" s="828" t="s">
        <v>1467</v>
      </c>
      <c r="H1286" s="192" t="s">
        <v>432</v>
      </c>
      <c r="I1286" s="248">
        <v>172</v>
      </c>
      <c r="J1286" s="248">
        <v>6200</v>
      </c>
      <c r="K1286" s="578">
        <f t="shared" si="195"/>
        <v>1066400</v>
      </c>
      <c r="L1286" s="579" t="s">
        <v>844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17">
        <v>3</v>
      </c>
      <c r="AB1286" s="570" t="str">
        <f>IF(VLOOKUP(F1286,NXT!$C$12:$C$795,1,0)=F1286,"","x")</f>
        <v/>
      </c>
    </row>
    <row r="1287" spans="1:31" s="838" customFormat="1" ht="15.75" hidden="1" customHeight="1">
      <c r="A1287" s="818" t="str">
        <f>IF(B1287&lt;&gt;"",IF(AND(B1287&gt;=_TM1,B1287&lt;=_TM2,OR(TH!L1287="1111",TH!M1287="1111")),TH!D1287,""),"")</f>
        <v/>
      </c>
      <c r="B1287" s="36">
        <f t="shared" si="193"/>
        <v>8</v>
      </c>
      <c r="C1287" s="190">
        <f t="shared" si="194"/>
        <v>42587</v>
      </c>
      <c r="D1287" s="37" t="s">
        <v>1623</v>
      </c>
      <c r="E1287" s="734">
        <v>42587</v>
      </c>
      <c r="F1287" s="40" t="s">
        <v>1487</v>
      </c>
      <c r="G1287" s="828" t="s">
        <v>1467</v>
      </c>
      <c r="H1287" s="192" t="s">
        <v>432</v>
      </c>
      <c r="I1287" s="248">
        <v>200</v>
      </c>
      <c r="J1287" s="248">
        <v>7900</v>
      </c>
      <c r="K1287" s="578">
        <f t="shared" si="195"/>
        <v>1580000</v>
      </c>
      <c r="L1287" s="579" t="s">
        <v>844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17">
        <v>3</v>
      </c>
      <c r="AB1287" s="570" t="str">
        <f>IF(VLOOKUP(F1287,NXT!$C$12:$C$795,1,0)=F1287,"","x")</f>
        <v/>
      </c>
      <c r="AC1287" s="204"/>
      <c r="AD1287" s="204"/>
      <c r="AE1287" s="204"/>
    </row>
    <row r="1288" spans="1:31" ht="15.75" hidden="1" customHeight="1">
      <c r="A1288" s="818" t="str">
        <f>IF(B1288&lt;&gt;"",IF(AND(B1288&gt;=_TM1,B1288&lt;=_TM2,OR(TH!L1288="1111",TH!M1288="1111")),TH!D1288,""),"")</f>
        <v/>
      </c>
      <c r="B1288" s="36">
        <f t="shared" si="193"/>
        <v>8</v>
      </c>
      <c r="C1288" s="190">
        <f t="shared" si="194"/>
        <v>42587</v>
      </c>
      <c r="D1288" s="37" t="s">
        <v>1623</v>
      </c>
      <c r="E1288" s="734">
        <v>42587</v>
      </c>
      <c r="F1288" s="40" t="s">
        <v>1488</v>
      </c>
      <c r="G1288" s="828" t="s">
        <v>1467</v>
      </c>
      <c r="H1288" s="192" t="s">
        <v>432</v>
      </c>
      <c r="I1288" s="248">
        <v>200</v>
      </c>
      <c r="J1288" s="248">
        <v>5600</v>
      </c>
      <c r="K1288" s="578">
        <f t="shared" si="195"/>
        <v>1120000</v>
      </c>
      <c r="L1288" s="579" t="s">
        <v>844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17">
        <v>3</v>
      </c>
      <c r="AB1288" s="570" t="str">
        <f>IF(VLOOKUP(F1288,NXT!$C$12:$C$795,1,0)=F1288,"","x")</f>
        <v/>
      </c>
    </row>
    <row r="1289" spans="1:31" ht="15.75" hidden="1" customHeight="1">
      <c r="A1289" s="818" t="str">
        <f>IF(B1289&lt;&gt;"",IF(AND(B1289&gt;=_TM1,B1289&lt;=_TM2,OR(TH!L1289="1111",TH!M1289="1111")),TH!D1289,""),"")</f>
        <v/>
      </c>
      <c r="B1289" s="36">
        <f t="shared" si="193"/>
        <v>8</v>
      </c>
      <c r="C1289" s="190">
        <f t="shared" si="194"/>
        <v>42587</v>
      </c>
      <c r="D1289" s="37" t="s">
        <v>1623</v>
      </c>
      <c r="E1289" s="734">
        <v>42587</v>
      </c>
      <c r="F1289" s="40" t="s">
        <v>1491</v>
      </c>
      <c r="G1289" s="828" t="s">
        <v>1467</v>
      </c>
      <c r="H1289" s="192" t="s">
        <v>432</v>
      </c>
      <c r="I1289" s="248">
        <v>172</v>
      </c>
      <c r="J1289" s="248">
        <v>10300</v>
      </c>
      <c r="K1289" s="578">
        <f t="shared" si="195"/>
        <v>1771600</v>
      </c>
      <c r="L1289" s="579" t="s">
        <v>844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17">
        <v>3</v>
      </c>
      <c r="AB1289" s="570" t="str">
        <f>IF(VLOOKUP(F1289,NXT!$C$12:$C$795,1,0)=F1289,"","x")</f>
        <v/>
      </c>
    </row>
    <row r="1290" spans="1:31" ht="15.75" hidden="1" customHeight="1">
      <c r="A1290" s="818" t="str">
        <f>IF(B1290&lt;&gt;"",IF(AND(B1290&gt;=_TM1,B1290&lt;=_TM2,OR(TH!L1290="1111",TH!M1290="1111")),TH!D1290,""),"")</f>
        <v/>
      </c>
      <c r="B1290" s="36">
        <f t="shared" si="193"/>
        <v>8</v>
      </c>
      <c r="C1290" s="190">
        <f t="shared" si="194"/>
        <v>42587</v>
      </c>
      <c r="D1290" s="37" t="s">
        <v>1623</v>
      </c>
      <c r="E1290" s="734">
        <v>42587</v>
      </c>
      <c r="F1290" s="40" t="s">
        <v>1492</v>
      </c>
      <c r="G1290" s="828" t="s">
        <v>1467</v>
      </c>
      <c r="H1290" s="192" t="s">
        <v>432</v>
      </c>
      <c r="I1290" s="248">
        <v>172</v>
      </c>
      <c r="J1290" s="248">
        <v>12500</v>
      </c>
      <c r="K1290" s="578">
        <f t="shared" si="195"/>
        <v>2150000</v>
      </c>
      <c r="L1290" s="579" t="s">
        <v>844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17">
        <v>3</v>
      </c>
      <c r="AB1290" s="570" t="str">
        <f>IF(VLOOKUP(F1290,NXT!$C$12:$C$795,1,0)=F1290,"","x")</f>
        <v/>
      </c>
    </row>
    <row r="1291" spans="1:31" ht="15.75" hidden="1" customHeight="1">
      <c r="A1291" s="818" t="str">
        <f>IF(B1291&lt;&gt;"",IF(AND(B1291&gt;=_TM1,B1291&lt;=_TM2,OR(TH!L1291="1111",TH!M1291="1111")),TH!D1291,""),"")</f>
        <v/>
      </c>
      <c r="B1291" s="36">
        <f t="shared" si="193"/>
        <v>8</v>
      </c>
      <c r="C1291" s="190">
        <f t="shared" si="194"/>
        <v>42587</v>
      </c>
      <c r="D1291" s="37" t="s">
        <v>1623</v>
      </c>
      <c r="E1291" s="734">
        <v>42587</v>
      </c>
      <c r="F1291" s="40" t="s">
        <v>1494</v>
      </c>
      <c r="G1291" s="828" t="s">
        <v>1467</v>
      </c>
      <c r="H1291" s="192" t="s">
        <v>432</v>
      </c>
      <c r="I1291" s="248">
        <v>172</v>
      </c>
      <c r="J1291" s="248">
        <v>5800</v>
      </c>
      <c r="K1291" s="578">
        <f t="shared" si="195"/>
        <v>997600</v>
      </c>
      <c r="L1291" s="579" t="s">
        <v>844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17">
        <v>3</v>
      </c>
      <c r="AB1291" s="570" t="str">
        <f>IF(VLOOKUP(F1291,NXT!$C$12:$C$795,1,0)=F1291,"","x")</f>
        <v/>
      </c>
    </row>
    <row r="1292" spans="1:31" ht="15.75" hidden="1" customHeight="1">
      <c r="A1292" s="818" t="str">
        <f>IF(B1292&lt;&gt;"",IF(AND(B1292&gt;=_TM1,B1292&lt;=_TM2,OR(TH!L1292="1111",TH!M1292="1111")),TH!D1292,""),"")</f>
        <v/>
      </c>
      <c r="B1292" s="36">
        <f t="shared" si="193"/>
        <v>8</v>
      </c>
      <c r="C1292" s="190">
        <f t="shared" si="194"/>
        <v>42587</v>
      </c>
      <c r="D1292" s="37" t="s">
        <v>1623</v>
      </c>
      <c r="E1292" s="734">
        <v>42587</v>
      </c>
      <c r="F1292" s="40" t="s">
        <v>1493</v>
      </c>
      <c r="G1292" s="828" t="s">
        <v>1467</v>
      </c>
      <c r="H1292" s="192" t="s">
        <v>432</v>
      </c>
      <c r="I1292" s="248">
        <v>172</v>
      </c>
      <c r="J1292" s="248">
        <v>10250</v>
      </c>
      <c r="K1292" s="578">
        <f t="shared" si="195"/>
        <v>1763000</v>
      </c>
      <c r="L1292" s="579" t="s">
        <v>844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17">
        <v>3</v>
      </c>
      <c r="AB1292" s="570" t="str">
        <f>IF(VLOOKUP(F1292,NXT!$C$12:$C$795,1,0)=F1292,"","x")</f>
        <v/>
      </c>
    </row>
    <row r="1293" spans="1:31" ht="15.75" hidden="1" customHeight="1">
      <c r="A1293" s="818" t="str">
        <f>IF(B1293&lt;&gt;"",IF(AND(B1293&gt;=_TM1,B1293&lt;=_TM2,OR(TH!L1293="1111",TH!M1293="1111")),TH!D1293,""),"")</f>
        <v/>
      </c>
      <c r="B1293" s="36">
        <f t="shared" si="193"/>
        <v>8</v>
      </c>
      <c r="C1293" s="190">
        <f t="shared" si="194"/>
        <v>42587</v>
      </c>
      <c r="D1293" s="37" t="s">
        <v>1623</v>
      </c>
      <c r="E1293" s="734">
        <v>42587</v>
      </c>
      <c r="F1293" s="40" t="s">
        <v>1495</v>
      </c>
      <c r="G1293" s="828" t="s">
        <v>1467</v>
      </c>
      <c r="H1293" s="192" t="s">
        <v>432</v>
      </c>
      <c r="I1293" s="248">
        <v>172</v>
      </c>
      <c r="J1293" s="248">
        <v>11150</v>
      </c>
      <c r="K1293" s="578">
        <f t="shared" si="195"/>
        <v>1917800</v>
      </c>
      <c r="L1293" s="579" t="s">
        <v>844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17">
        <v>3</v>
      </c>
      <c r="AB1293" s="570" t="str">
        <f>IF(VLOOKUP(F1293,NXT!$C$12:$C$795,1,0)=F1293,"","x")</f>
        <v/>
      </c>
    </row>
    <row r="1294" spans="1:31" ht="15.75" hidden="1" customHeight="1">
      <c r="A1294" s="818" t="str">
        <f>IF(B1294&lt;&gt;"",IF(AND(B1294&gt;=_TM1,B1294&lt;=_TM2,OR(TH!L1294="1111",TH!M1294="1111")),TH!D1294,""),"")</f>
        <v/>
      </c>
      <c r="B1294" s="36">
        <f t="shared" si="193"/>
        <v>8</v>
      </c>
      <c r="C1294" s="190">
        <f t="shared" si="194"/>
        <v>42587</v>
      </c>
      <c r="D1294" s="37" t="s">
        <v>1623</v>
      </c>
      <c r="E1294" s="734">
        <v>42587</v>
      </c>
      <c r="F1294" s="40" t="s">
        <v>1496</v>
      </c>
      <c r="G1294" s="828" t="s">
        <v>1467</v>
      </c>
      <c r="H1294" s="192" t="s">
        <v>432</v>
      </c>
      <c r="I1294" s="248">
        <v>172</v>
      </c>
      <c r="J1294" s="248">
        <v>6700</v>
      </c>
      <c r="K1294" s="578">
        <f t="shared" si="195"/>
        <v>1152400</v>
      </c>
      <c r="L1294" s="579" t="s">
        <v>844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17">
        <v>3</v>
      </c>
      <c r="AB1294" s="570" t="str">
        <f>IF(VLOOKUP(F1294,NXT!$C$12:$C$795,1,0)=F1294,"","x")</f>
        <v/>
      </c>
    </row>
    <row r="1295" spans="1:31" ht="15.75" hidden="1" customHeight="1">
      <c r="A1295" s="818" t="str">
        <f>IF(B1295&lt;&gt;"",IF(AND(B1295&gt;=_TM1,B1295&lt;=_TM2,OR(TH!L1295="1111",TH!M1295="1111")),TH!D1295,""),"")</f>
        <v/>
      </c>
      <c r="B1295" s="36">
        <f t="shared" si="193"/>
        <v>8</v>
      </c>
      <c r="C1295" s="190">
        <f t="shared" si="194"/>
        <v>42587</v>
      </c>
      <c r="D1295" s="37" t="s">
        <v>1623</v>
      </c>
      <c r="E1295" s="734">
        <v>42587</v>
      </c>
      <c r="F1295" s="40" t="s">
        <v>1497</v>
      </c>
      <c r="G1295" s="828" t="s">
        <v>1467</v>
      </c>
      <c r="H1295" s="192" t="s">
        <v>432</v>
      </c>
      <c r="I1295" s="248">
        <v>200</v>
      </c>
      <c r="J1295" s="248">
        <v>9350</v>
      </c>
      <c r="K1295" s="578">
        <f t="shared" si="195"/>
        <v>1870000</v>
      </c>
      <c r="L1295" s="579" t="s">
        <v>844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17">
        <v>3</v>
      </c>
      <c r="AB1295" s="570" t="str">
        <f>IF(VLOOKUP(F1295,NXT!$C$12:$C$795,1,0)=F1295,"","x")</f>
        <v/>
      </c>
    </row>
    <row r="1296" spans="1:31" ht="15.75" hidden="1" customHeight="1">
      <c r="A1296" s="818" t="str">
        <f>IF(B1296&lt;&gt;"",IF(AND(B1296&gt;=_TM1,B1296&lt;=_TM2,OR(TH!L1296="1111",TH!M1296="1111")),TH!D1296,""),"")</f>
        <v/>
      </c>
      <c r="B1296" s="36">
        <f t="shared" si="193"/>
        <v>8</v>
      </c>
      <c r="C1296" s="190">
        <f t="shared" si="194"/>
        <v>42587</v>
      </c>
      <c r="D1296" s="37" t="s">
        <v>1623</v>
      </c>
      <c r="E1296" s="734">
        <v>42587</v>
      </c>
      <c r="F1296" s="40" t="s">
        <v>1498</v>
      </c>
      <c r="G1296" s="828" t="s">
        <v>1467</v>
      </c>
      <c r="H1296" s="192" t="s">
        <v>432</v>
      </c>
      <c r="I1296" s="248">
        <v>200</v>
      </c>
      <c r="J1296" s="248">
        <v>11080</v>
      </c>
      <c r="K1296" s="578">
        <f t="shared" si="195"/>
        <v>2216000</v>
      </c>
      <c r="L1296" s="579" t="s">
        <v>844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17">
        <v>3</v>
      </c>
      <c r="AB1296" s="570" t="str">
        <f>IF(VLOOKUP(F1296,NXT!$C$12:$C$795,1,0)=F1296,"","x")</f>
        <v/>
      </c>
    </row>
    <row r="1297" spans="1:30" ht="15.75" hidden="1" customHeight="1">
      <c r="A1297" s="818" t="str">
        <f>IF(B1297&lt;&gt;"",IF(AND(B1297&gt;=_TM1,B1297&lt;=_TM2,OR(TH!L1297="1111",TH!M1297="1111")),TH!D1297,""),"")</f>
        <v/>
      </c>
      <c r="B1297" s="36">
        <f t="shared" si="193"/>
        <v>8</v>
      </c>
      <c r="C1297" s="190">
        <f t="shared" si="194"/>
        <v>42587</v>
      </c>
      <c r="D1297" s="37" t="s">
        <v>1623</v>
      </c>
      <c r="E1297" s="734">
        <v>42587</v>
      </c>
      <c r="F1297" s="40" t="s">
        <v>1499</v>
      </c>
      <c r="G1297" s="828" t="s">
        <v>1467</v>
      </c>
      <c r="H1297" s="192" t="s">
        <v>432</v>
      </c>
      <c r="I1297" s="248">
        <v>200</v>
      </c>
      <c r="J1297" s="248">
        <v>6145</v>
      </c>
      <c r="K1297" s="578">
        <f t="shared" si="195"/>
        <v>1229000</v>
      </c>
      <c r="L1297" s="579" t="s">
        <v>844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17">
        <v>3</v>
      </c>
      <c r="AB1297" s="570" t="str">
        <f>IF(VLOOKUP(F1297,NXT!$C$12:$C$795,1,0)=F1297,"","x")</f>
        <v/>
      </c>
    </row>
    <row r="1298" spans="1:30" ht="15.75" hidden="1" customHeight="1">
      <c r="A1298" s="818" t="str">
        <f>IF(B1298&lt;&gt;"",IF(AND(B1298&gt;=_TM1,B1298&lt;=_TM2,OR(TH!L1298="1111",TH!M1298="1111")),TH!D1298,""),"")</f>
        <v/>
      </c>
      <c r="B1298" s="36">
        <f t="shared" si="193"/>
        <v>8</v>
      </c>
      <c r="C1298" s="190">
        <f t="shared" si="194"/>
        <v>42587</v>
      </c>
      <c r="D1298" s="37" t="s">
        <v>1623</v>
      </c>
      <c r="E1298" s="734">
        <v>42587</v>
      </c>
      <c r="F1298" s="40" t="s">
        <v>799</v>
      </c>
      <c r="G1298" s="828" t="s">
        <v>1467</v>
      </c>
      <c r="H1298" s="192" t="s">
        <v>432</v>
      </c>
      <c r="I1298" s="248">
        <v>975</v>
      </c>
      <c r="J1298" s="248">
        <v>24828</v>
      </c>
      <c r="K1298" s="578">
        <f t="shared" si="195"/>
        <v>24207300</v>
      </c>
      <c r="L1298" s="579" t="s">
        <v>844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17">
        <v>3</v>
      </c>
      <c r="AB1298" s="570" t="str">
        <f>IF(VLOOKUP(F1298,NXT!$C$12:$C$795,1,0)=F1298,"","x")</f>
        <v/>
      </c>
    </row>
    <row r="1299" spans="1:30" ht="15.75" hidden="1" customHeight="1">
      <c r="A1299" s="818" t="str">
        <f>IF(B1299&lt;&gt;"",IF(AND(B1299&gt;=_TM1,B1299&lt;=_TM2,OR(TH!L1299="1111",TH!M1299="1111")),TH!D1299,""),"")</f>
        <v/>
      </c>
      <c r="B1299" s="36">
        <f t="shared" si="193"/>
        <v>8</v>
      </c>
      <c r="C1299" s="190">
        <f t="shared" si="194"/>
        <v>42587</v>
      </c>
      <c r="D1299" s="37" t="s">
        <v>1623</v>
      </c>
      <c r="E1299" s="734">
        <v>42587</v>
      </c>
      <c r="F1299" s="287" t="s">
        <v>1533</v>
      </c>
      <c r="G1299" s="828" t="s">
        <v>1467</v>
      </c>
      <c r="H1299" s="192" t="s">
        <v>432</v>
      </c>
      <c r="I1299" s="248">
        <v>3</v>
      </c>
      <c r="J1299" s="248">
        <v>50556.6</v>
      </c>
      <c r="K1299" s="578">
        <f t="shared" si="195"/>
        <v>151670</v>
      </c>
      <c r="L1299" s="579" t="s">
        <v>844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17">
        <v>3</v>
      </c>
      <c r="AB1299" s="570" t="str">
        <f>IF(VLOOKUP(F1299,NXT!$C$12:$C$795,1,0)=F1299,"","x")</f>
        <v/>
      </c>
    </row>
    <row r="1300" spans="1:30" ht="15.75" hidden="1" customHeight="1">
      <c r="A1300" s="818" t="str">
        <f>IF(B1300&lt;&gt;"",IF(AND(B1300&gt;=_TM1,B1300&lt;=_TM2,OR(TH!L1300="1111",TH!M1300="1111")),TH!D1300,""),"")</f>
        <v/>
      </c>
      <c r="B1300" s="36">
        <f t="shared" si="193"/>
        <v>8</v>
      </c>
      <c r="C1300" s="190">
        <f t="shared" si="194"/>
        <v>42587</v>
      </c>
      <c r="D1300" s="37" t="s">
        <v>1623</v>
      </c>
      <c r="E1300" s="734">
        <v>42587</v>
      </c>
      <c r="F1300" s="40" t="s">
        <v>448</v>
      </c>
      <c r="G1300" s="828" t="s">
        <v>1467</v>
      </c>
      <c r="H1300" s="192" t="s">
        <v>432</v>
      </c>
      <c r="I1300" s="248"/>
      <c r="J1300" s="248"/>
      <c r="K1300" s="578">
        <v>4707997</v>
      </c>
      <c r="L1300" s="39" t="s">
        <v>9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17">
        <v>3</v>
      </c>
      <c r="AB1300" s="570"/>
      <c r="AC1300" s="913">
        <v>47079970</v>
      </c>
      <c r="AD1300" s="913">
        <f>AC1300-SUM(K1283:K1299)</f>
        <v>0</v>
      </c>
    </row>
    <row r="1301" spans="1:30" ht="15.75" hidden="1" customHeight="1">
      <c r="A1301" s="818" t="str">
        <f>IF(B1301&lt;&gt;"",IF(AND(B1301&gt;=_TM1,B1301&lt;=_TM2,OR(TH!L1301="1111",TH!M1301="1111")),TH!D1301,""),"")</f>
        <v/>
      </c>
      <c r="B1301" s="36">
        <f t="shared" si="193"/>
        <v>8</v>
      </c>
      <c r="C1301" s="190">
        <f t="shared" si="194"/>
        <v>42588</v>
      </c>
      <c r="D1301" s="37" t="s">
        <v>1624</v>
      </c>
      <c r="E1301" s="734">
        <v>42588</v>
      </c>
      <c r="F1301" s="188" t="s">
        <v>1371</v>
      </c>
      <c r="G1301" s="828" t="s">
        <v>1370</v>
      </c>
      <c r="H1301" s="192" t="s">
        <v>422</v>
      </c>
      <c r="I1301" s="248">
        <v>20</v>
      </c>
      <c r="J1301" s="248">
        <v>47613</v>
      </c>
      <c r="K1301" s="578">
        <f>ROUND(I1301*J1301,0)</f>
        <v>952260</v>
      </c>
      <c r="L1301" s="579" t="s">
        <v>844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17">
        <v>3</v>
      </c>
      <c r="AB1301" s="570" t="str">
        <f>IF(VLOOKUP(F1301,NXT!$C$12:$C$795,1,0)=F1301,"","x")</f>
        <v/>
      </c>
    </row>
    <row r="1302" spans="1:30" ht="15.75" hidden="1" customHeight="1">
      <c r="A1302" s="818" t="str">
        <f>IF(B1302&lt;&gt;"",IF(AND(B1302&gt;=_TM1,B1302&lt;=_TM2,OR(TH!L1302="1111",TH!M1302="1111")),TH!D1302,""),"")</f>
        <v/>
      </c>
      <c r="B1302" s="36">
        <f t="shared" si="193"/>
        <v>8</v>
      </c>
      <c r="C1302" s="190">
        <f t="shared" si="194"/>
        <v>42588</v>
      </c>
      <c r="D1302" s="37" t="s">
        <v>1624</v>
      </c>
      <c r="E1302" s="734">
        <v>42588</v>
      </c>
      <c r="F1302" s="188" t="s">
        <v>1369</v>
      </c>
      <c r="G1302" s="828" t="s">
        <v>1370</v>
      </c>
      <c r="H1302" s="192" t="s">
        <v>422</v>
      </c>
      <c r="I1302" s="248">
        <v>40</v>
      </c>
      <c r="J1302" s="248">
        <v>47200</v>
      </c>
      <c r="K1302" s="578">
        <f>ROUND(I1302*J1302,0)</f>
        <v>1888000</v>
      </c>
      <c r="L1302" s="579" t="s">
        <v>844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17">
        <v>3</v>
      </c>
      <c r="AB1302" s="570" t="str">
        <f>IF(VLOOKUP(F1302,NXT!$C$12:$C$795,1,0)=F1302,"","x")</f>
        <v/>
      </c>
    </row>
    <row r="1303" spans="1:30" ht="15.75" hidden="1" customHeight="1">
      <c r="A1303" s="818" t="str">
        <f>IF(B1303&lt;&gt;"",IF(AND(B1303&gt;=_TM1,B1303&lt;=_TM2,OR(TH!L1303="1111",TH!M1303="1111")),TH!D1303,""),"")</f>
        <v/>
      </c>
      <c r="B1303" s="36">
        <f t="shared" si="193"/>
        <v>8</v>
      </c>
      <c r="C1303" s="190">
        <f t="shared" si="194"/>
        <v>42588</v>
      </c>
      <c r="D1303" s="37" t="s">
        <v>1624</v>
      </c>
      <c r="E1303" s="734">
        <v>42588</v>
      </c>
      <c r="F1303" s="188" t="s">
        <v>1372</v>
      </c>
      <c r="G1303" s="828" t="s">
        <v>1370</v>
      </c>
      <c r="H1303" s="192" t="s">
        <v>422</v>
      </c>
      <c r="I1303" s="248">
        <v>38</v>
      </c>
      <c r="J1303" s="248">
        <v>26316</v>
      </c>
      <c r="K1303" s="578">
        <f>ROUND(I1303*J1303,0)</f>
        <v>1000008</v>
      </c>
      <c r="L1303" s="579" t="s">
        <v>844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17">
        <v>3</v>
      </c>
      <c r="AB1303" s="570" t="str">
        <f>IF(VLOOKUP(F1303,NXT!$C$12:$C$795,1,0)=F1303,"","x")</f>
        <v/>
      </c>
    </row>
    <row r="1304" spans="1:30" ht="15.75" hidden="1" customHeight="1">
      <c r="A1304" s="818" t="str">
        <f>IF(B1304&lt;&gt;"",IF(AND(B1304&gt;=_TM1,B1304&lt;=_TM2,OR(TH!L1304="1111",TH!M1304="1111")),TH!D1304,""),"")</f>
        <v/>
      </c>
      <c r="B1304" s="36">
        <f t="shared" si="193"/>
        <v>8</v>
      </c>
      <c r="C1304" s="190">
        <f t="shared" si="194"/>
        <v>42588</v>
      </c>
      <c r="D1304" s="37" t="s">
        <v>1624</v>
      </c>
      <c r="E1304" s="734">
        <v>42588</v>
      </c>
      <c r="F1304" s="188" t="s">
        <v>430</v>
      </c>
      <c r="G1304" s="828" t="s">
        <v>1370</v>
      </c>
      <c r="H1304" s="192" t="s">
        <v>422</v>
      </c>
      <c r="I1304" s="248"/>
      <c r="J1304" s="248"/>
      <c r="K1304" s="578">
        <v>384027</v>
      </c>
      <c r="L1304" s="193" t="s">
        <v>9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17">
        <v>3</v>
      </c>
    </row>
    <row r="1305" spans="1:30" ht="15.75" hidden="1" customHeight="1">
      <c r="A1305" s="818" t="str">
        <f>IF(B1305&lt;&gt;"",IF(AND(B1305&gt;=_TM1,B1305&lt;=_TM2,OR(TH!L1305="1111",TH!M1305="1111")),TH!D1305,""),"")</f>
        <v/>
      </c>
      <c r="B1305" s="36">
        <f t="shared" si="193"/>
        <v>8</v>
      </c>
      <c r="C1305" s="190">
        <f t="shared" si="194"/>
        <v>42591</v>
      </c>
      <c r="D1305" s="37" t="s">
        <v>1625</v>
      </c>
      <c r="E1305" s="734">
        <v>42591</v>
      </c>
      <c r="F1305" s="188" t="s">
        <v>1374</v>
      </c>
      <c r="G1305" s="828" t="s">
        <v>1373</v>
      </c>
      <c r="H1305" s="192" t="s">
        <v>422</v>
      </c>
      <c r="I1305" s="248">
        <v>32</v>
      </c>
      <c r="J1305" s="248">
        <v>28355</v>
      </c>
      <c r="K1305" s="578">
        <f>ROUND(I1305*J1305,0)</f>
        <v>907360</v>
      </c>
      <c r="L1305" s="579" t="s">
        <v>844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17">
        <v>3</v>
      </c>
      <c r="AB1305" s="570" t="str">
        <f>IF(VLOOKUP(F1305,NXT!$C$12:$C$795,1,0)=F1305,"","x")</f>
        <v/>
      </c>
    </row>
    <row r="1306" spans="1:30" ht="15.75" hidden="1" customHeight="1">
      <c r="A1306" s="818" t="str">
        <f>IF(B1306&lt;&gt;"",IF(AND(B1306&gt;=_TM1,B1306&lt;=_TM2,OR(TH!L1306="1111",TH!M1306="1111")),TH!D1306,""),"")</f>
        <v/>
      </c>
      <c r="B1306" s="36">
        <f t="shared" si="193"/>
        <v>8</v>
      </c>
      <c r="C1306" s="190">
        <f t="shared" si="194"/>
        <v>42591</v>
      </c>
      <c r="D1306" s="37" t="s">
        <v>1625</v>
      </c>
      <c r="E1306" s="734">
        <v>42591</v>
      </c>
      <c r="F1306" s="188" t="s">
        <v>1366</v>
      </c>
      <c r="G1306" s="828" t="s">
        <v>1373</v>
      </c>
      <c r="H1306" s="192" t="s">
        <v>422</v>
      </c>
      <c r="I1306" s="248">
        <v>30</v>
      </c>
      <c r="J1306" s="248">
        <v>53961</v>
      </c>
      <c r="K1306" s="578">
        <f>ROUND(I1306*J1306,0)</f>
        <v>1618830</v>
      </c>
      <c r="L1306" s="579" t="s">
        <v>844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17">
        <v>3</v>
      </c>
      <c r="AB1306" s="570" t="str">
        <f>IF(VLOOKUP(F1306,NXT!$C$12:$C$795,1,0)=F1306,"","x")</f>
        <v/>
      </c>
    </row>
    <row r="1307" spans="1:30" ht="15.75" hidden="1" customHeight="1">
      <c r="A1307" s="818" t="str">
        <f>IF(B1307&lt;&gt;"",IF(AND(B1307&gt;=_TM1,B1307&lt;=_TM2,OR(TH!L1307="1111",TH!M1307="1111")),TH!D1307,""),"")</f>
        <v/>
      </c>
      <c r="B1307" s="36">
        <f t="shared" si="193"/>
        <v>8</v>
      </c>
      <c r="C1307" s="190">
        <f t="shared" si="194"/>
        <v>42591</v>
      </c>
      <c r="D1307" s="37" t="s">
        <v>1625</v>
      </c>
      <c r="E1307" s="734">
        <v>42591</v>
      </c>
      <c r="F1307" s="188" t="s">
        <v>430</v>
      </c>
      <c r="G1307" s="828" t="s">
        <v>1373</v>
      </c>
      <c r="H1307" s="192" t="s">
        <v>422</v>
      </c>
      <c r="I1307" s="248"/>
      <c r="J1307" s="248"/>
      <c r="K1307" s="578">
        <v>252619</v>
      </c>
      <c r="L1307" s="193" t="s">
        <v>9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17">
        <v>3</v>
      </c>
    </row>
    <row r="1308" spans="1:30" ht="15.75" hidden="1" customHeight="1">
      <c r="A1308" s="818" t="str">
        <f>IF(B1308&lt;&gt;"",IF(AND(B1308&gt;=_TM1,B1308&lt;=_TM2,OR(TH!L1308="1111",TH!M1308="1111")),TH!D1308,""),"")</f>
        <v/>
      </c>
      <c r="B1308" s="36">
        <f t="shared" si="193"/>
        <v>8</v>
      </c>
      <c r="C1308" s="190">
        <f t="shared" si="194"/>
        <v>42595</v>
      </c>
      <c r="D1308" s="37" t="s">
        <v>1626</v>
      </c>
      <c r="E1308" s="734">
        <v>42595</v>
      </c>
      <c r="F1308" s="188" t="s">
        <v>1376</v>
      </c>
      <c r="G1308" s="828" t="s">
        <v>1375</v>
      </c>
      <c r="H1308" s="192" t="s">
        <v>422</v>
      </c>
      <c r="I1308" s="248">
        <v>24</v>
      </c>
      <c r="J1308" s="248">
        <v>32069</v>
      </c>
      <c r="K1308" s="578">
        <f>ROUND(I1308*J1308,0)</f>
        <v>769656</v>
      </c>
      <c r="L1308" s="579" t="s">
        <v>844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17">
        <v>3</v>
      </c>
      <c r="AB1308" s="570" t="str">
        <f>IF(VLOOKUP(F1308,NXT!$C$12:$C$795,1,0)=F1308,"","x")</f>
        <v/>
      </c>
    </row>
    <row r="1309" spans="1:30" ht="15.75" hidden="1" customHeight="1">
      <c r="A1309" s="818" t="str">
        <f>IF(B1309&lt;&gt;"",IF(AND(B1309&gt;=_TM1,B1309&lt;=_TM2,OR(TH!L1309="1111",TH!M1309="1111")),TH!D1309,""),"")</f>
        <v/>
      </c>
      <c r="B1309" s="36">
        <f t="shared" si="193"/>
        <v>8</v>
      </c>
      <c r="C1309" s="190">
        <f t="shared" si="194"/>
        <v>42595</v>
      </c>
      <c r="D1309" s="37" t="s">
        <v>1626</v>
      </c>
      <c r="E1309" s="734">
        <v>42595</v>
      </c>
      <c r="F1309" s="188" t="s">
        <v>1377</v>
      </c>
      <c r="G1309" s="828" t="s">
        <v>1375</v>
      </c>
      <c r="H1309" s="192" t="s">
        <v>422</v>
      </c>
      <c r="I1309" s="248">
        <v>35</v>
      </c>
      <c r="J1309" s="248">
        <v>31063</v>
      </c>
      <c r="K1309" s="578">
        <f>ROUND(I1309*J1309,0)</f>
        <v>1087205</v>
      </c>
      <c r="L1309" s="579" t="s">
        <v>844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17">
        <v>3</v>
      </c>
      <c r="AB1309" s="570" t="str">
        <f>IF(VLOOKUP(F1309,NXT!$C$12:$C$795,1,0)=F1309,"","x")</f>
        <v/>
      </c>
    </row>
    <row r="1310" spans="1:30" ht="15.75" hidden="1" customHeight="1">
      <c r="A1310" s="818" t="str">
        <f>IF(B1310&lt;&gt;"",IF(AND(B1310&gt;=_TM1,B1310&lt;=_TM2,OR(TH!L1310="1111",TH!M1310="1111")),TH!D1310,""),"")</f>
        <v/>
      </c>
      <c r="B1310" s="36">
        <f t="shared" si="193"/>
        <v>8</v>
      </c>
      <c r="C1310" s="190">
        <f t="shared" si="194"/>
        <v>42595</v>
      </c>
      <c r="D1310" s="37" t="s">
        <v>1626</v>
      </c>
      <c r="E1310" s="734">
        <v>42595</v>
      </c>
      <c r="F1310" s="188" t="s">
        <v>1378</v>
      </c>
      <c r="G1310" s="828" t="s">
        <v>1375</v>
      </c>
      <c r="H1310" s="192" t="s">
        <v>422</v>
      </c>
      <c r="I1310" s="248">
        <v>30</v>
      </c>
      <c r="J1310" s="248">
        <v>26024</v>
      </c>
      <c r="K1310" s="578">
        <f>ROUND(I1310*J1310,0)</f>
        <v>780720</v>
      </c>
      <c r="L1310" s="579" t="s">
        <v>844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17">
        <v>3</v>
      </c>
      <c r="AB1310" s="570" t="str">
        <f>IF(VLOOKUP(F1310,NXT!$C$12:$C$795,1,0)=F1310,"","x")</f>
        <v/>
      </c>
    </row>
    <row r="1311" spans="1:30" ht="15.75" hidden="1" customHeight="1">
      <c r="A1311" s="818" t="str">
        <f>IF(B1311&lt;&gt;"",IF(AND(B1311&gt;=_TM1,B1311&lt;=_TM2,OR(TH!L1311="1111",TH!M1311="1111")),TH!D1311,""),"")</f>
        <v/>
      </c>
      <c r="B1311" s="36">
        <f t="shared" si="193"/>
        <v>8</v>
      </c>
      <c r="C1311" s="190">
        <f t="shared" si="194"/>
        <v>42595</v>
      </c>
      <c r="D1311" s="37" t="s">
        <v>1626</v>
      </c>
      <c r="E1311" s="734">
        <v>42595</v>
      </c>
      <c r="F1311" s="188" t="s">
        <v>430</v>
      </c>
      <c r="G1311" s="828" t="s">
        <v>1375</v>
      </c>
      <c r="H1311" s="192" t="s">
        <v>422</v>
      </c>
      <c r="I1311" s="248"/>
      <c r="J1311" s="248"/>
      <c r="K1311" s="578">
        <v>263758</v>
      </c>
      <c r="L1311" s="193" t="s">
        <v>9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17">
        <v>3</v>
      </c>
    </row>
    <row r="1312" spans="1:30" ht="15.75" hidden="1" customHeight="1">
      <c r="A1312" s="818" t="str">
        <f>IF(B1312&lt;&gt;"",IF(AND(B1312&gt;=_TM1,B1312&lt;=_TM2,OR(TH!L1312="1111",TH!M1312="1111")),TH!D1312,""),"")</f>
        <v/>
      </c>
      <c r="B1312" s="36">
        <f t="shared" si="193"/>
        <v>8</v>
      </c>
      <c r="C1312" s="190">
        <f t="shared" si="194"/>
        <v>42596</v>
      </c>
      <c r="D1312" s="37" t="s">
        <v>1627</v>
      </c>
      <c r="E1312" s="734">
        <v>42596</v>
      </c>
      <c r="F1312" s="40" t="s">
        <v>1468</v>
      </c>
      <c r="G1312" s="828" t="s">
        <v>592</v>
      </c>
      <c r="H1312" s="192" t="s">
        <v>432</v>
      </c>
      <c r="I1312" s="248">
        <v>5000</v>
      </c>
      <c r="J1312" s="248">
        <v>8550</v>
      </c>
      <c r="K1312" s="578">
        <f>ROUND(I1312*J1312,0)</f>
        <v>42750000</v>
      </c>
      <c r="L1312" s="579" t="s">
        <v>844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17">
        <v>3</v>
      </c>
      <c r="AB1312" s="570" t="str">
        <f>IF(VLOOKUP(F1312,NXT!$C$12:$C$795,1,0)=F1312,"","x")</f>
        <v/>
      </c>
    </row>
    <row r="1313" spans="1:28" ht="15.75" hidden="1" customHeight="1">
      <c r="A1313" s="818" t="str">
        <f>IF(B1313&lt;&gt;"",IF(AND(B1313&gt;=_TM1,B1313&lt;=_TM2,OR(TH!L1313="1111",TH!M1313="1111")),TH!D1313,""),"")</f>
        <v/>
      </c>
      <c r="B1313" s="36">
        <f t="shared" ref="B1313:B1376" si="196">IF(C1313&lt;&gt;"",MONTH(C1313),"")</f>
        <v>8</v>
      </c>
      <c r="C1313" s="190">
        <f t="shared" ref="C1313:C1376" si="197">E1313</f>
        <v>42596</v>
      </c>
      <c r="D1313" s="37" t="s">
        <v>1627</v>
      </c>
      <c r="E1313" s="734">
        <v>42596</v>
      </c>
      <c r="F1313" s="40" t="s">
        <v>1469</v>
      </c>
      <c r="G1313" s="828" t="s">
        <v>592</v>
      </c>
      <c r="H1313" s="192" t="s">
        <v>432</v>
      </c>
      <c r="I1313" s="248">
        <v>70</v>
      </c>
      <c r="J1313" s="248">
        <v>26700</v>
      </c>
      <c r="K1313" s="578">
        <f>ROUND(I1313*J1313,0)</f>
        <v>1869000</v>
      </c>
      <c r="L1313" s="579" t="s">
        <v>844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17">
        <v>3</v>
      </c>
      <c r="AB1313" s="570" t="str">
        <f>IF(VLOOKUP(F1313,NXT!$C$12:$C$795,1,0)=F1313,"","x")</f>
        <v/>
      </c>
    </row>
    <row r="1314" spans="1:28" ht="15.75" hidden="1" customHeight="1">
      <c r="A1314" s="818" t="str">
        <f>IF(B1314&lt;&gt;"",IF(AND(B1314&gt;=_TM1,B1314&lt;=_TM2,OR(TH!L1314="1111",TH!M1314="1111")),TH!D1314,""),"")</f>
        <v/>
      </c>
      <c r="B1314" s="36">
        <f t="shared" si="196"/>
        <v>8</v>
      </c>
      <c r="C1314" s="190">
        <f t="shared" si="197"/>
        <v>42596</v>
      </c>
      <c r="D1314" s="37" t="s">
        <v>1627</v>
      </c>
      <c r="E1314" s="734">
        <v>42596</v>
      </c>
      <c r="F1314" s="40" t="s">
        <v>1470</v>
      </c>
      <c r="G1314" s="828" t="s">
        <v>592</v>
      </c>
      <c r="H1314" s="192" t="s">
        <v>432</v>
      </c>
      <c r="I1314" s="248">
        <v>90</v>
      </c>
      <c r="J1314" s="248">
        <v>33000</v>
      </c>
      <c r="K1314" s="578">
        <f>ROUND(I1314*J1314,0)</f>
        <v>2970000</v>
      </c>
      <c r="L1314" s="579" t="s">
        <v>844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17">
        <v>3</v>
      </c>
      <c r="AB1314" s="570" t="str">
        <f>IF(VLOOKUP(F1314,NXT!$C$12:$C$795,1,0)=F1314,"","x")</f>
        <v/>
      </c>
    </row>
    <row r="1315" spans="1:28" ht="15.75" hidden="1" customHeight="1">
      <c r="A1315" s="818" t="str">
        <f>IF(B1315&lt;&gt;"",IF(AND(B1315&gt;=_TM1,B1315&lt;=_TM2,OR(TH!L1315="1111",TH!M1315="1111")),TH!D1315,""),"")</f>
        <v/>
      </c>
      <c r="B1315" s="36">
        <f t="shared" si="196"/>
        <v>8</v>
      </c>
      <c r="C1315" s="190">
        <f t="shared" si="197"/>
        <v>42596</v>
      </c>
      <c r="D1315" s="37" t="s">
        <v>1627</v>
      </c>
      <c r="E1315" s="734">
        <v>42596</v>
      </c>
      <c r="F1315" s="40" t="s">
        <v>1471</v>
      </c>
      <c r="G1315" s="828" t="s">
        <v>592</v>
      </c>
      <c r="H1315" s="192" t="s">
        <v>432</v>
      </c>
      <c r="I1315" s="248">
        <v>150</v>
      </c>
      <c r="J1315" s="248">
        <v>47500</v>
      </c>
      <c r="K1315" s="578">
        <f>ROUND(I1315*J1315,0)</f>
        <v>7125000</v>
      </c>
      <c r="L1315" s="579" t="s">
        <v>844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17">
        <v>3</v>
      </c>
      <c r="AB1315" s="570" t="str">
        <f>IF(VLOOKUP(F1315,NXT!$C$12:$C$795,1,0)=F1315,"","x")</f>
        <v/>
      </c>
    </row>
    <row r="1316" spans="1:28" ht="15.75" hidden="1" customHeight="1">
      <c r="A1316" s="818" t="str">
        <f>IF(B1316&lt;&gt;"",IF(AND(B1316&gt;=_TM1,B1316&lt;=_TM2,OR(TH!L1316="1111",TH!M1316="1111")),TH!D1316,""),"")</f>
        <v/>
      </c>
      <c r="B1316" s="36">
        <f t="shared" si="196"/>
        <v>8</v>
      </c>
      <c r="C1316" s="190">
        <f t="shared" si="197"/>
        <v>42596</v>
      </c>
      <c r="D1316" s="37" t="s">
        <v>1627</v>
      </c>
      <c r="E1316" s="734">
        <v>42596</v>
      </c>
      <c r="F1316" s="40" t="s">
        <v>1472</v>
      </c>
      <c r="G1316" s="828" t="s">
        <v>592</v>
      </c>
      <c r="H1316" s="192" t="s">
        <v>432</v>
      </c>
      <c r="I1316" s="248">
        <v>210</v>
      </c>
      <c r="J1316" s="248">
        <v>38000</v>
      </c>
      <c r="K1316" s="578">
        <f>ROUND(I1316*J1316,0)</f>
        <v>7980000</v>
      </c>
      <c r="L1316" s="579" t="s">
        <v>844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17">
        <v>3</v>
      </c>
      <c r="AB1316" s="570" t="str">
        <f>IF(VLOOKUP(F1316,NXT!$C$12:$C$795,1,0)=F1316,"","x")</f>
        <v/>
      </c>
    </row>
    <row r="1317" spans="1:28" ht="15.75" hidden="1" customHeight="1">
      <c r="A1317" s="818" t="str">
        <f>IF(B1317&lt;&gt;"",IF(AND(B1317&gt;=_TM1,B1317&lt;=_TM2,OR(TH!L1317="1111",TH!M1317="1111")),TH!D1317,""),"")</f>
        <v/>
      </c>
      <c r="B1317" s="36">
        <f t="shared" si="196"/>
        <v>8</v>
      </c>
      <c r="C1317" s="190">
        <f t="shared" si="197"/>
        <v>42596</v>
      </c>
      <c r="D1317" s="37" t="s">
        <v>1627</v>
      </c>
      <c r="E1317" s="734">
        <v>42596</v>
      </c>
      <c r="F1317" s="40" t="s">
        <v>448</v>
      </c>
      <c r="G1317" s="828" t="s">
        <v>592</v>
      </c>
      <c r="H1317" s="192" t="s">
        <v>432</v>
      </c>
      <c r="I1317" s="248"/>
      <c r="J1317" s="248"/>
      <c r="K1317" s="578">
        <v>6269400</v>
      </c>
      <c r="L1317" s="39" t="s">
        <v>9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17">
        <v>3</v>
      </c>
      <c r="AB1317" s="837"/>
    </row>
    <row r="1318" spans="1:28" ht="15.75" hidden="1" customHeight="1">
      <c r="A1318" s="818" t="str">
        <f>IF(B1318&lt;&gt;"",IF(AND(B1318&gt;=_TM1,B1318&lt;=_TM2,OR(TH!L1318="1111",TH!M1318="1111")),TH!D1318,""),"")</f>
        <v/>
      </c>
      <c r="B1318" s="36">
        <f t="shared" si="196"/>
        <v>8</v>
      </c>
      <c r="C1318" s="190">
        <f t="shared" si="197"/>
        <v>42598</v>
      </c>
      <c r="D1318" s="37" t="s">
        <v>1628</v>
      </c>
      <c r="E1318" s="734">
        <v>42598</v>
      </c>
      <c r="F1318" s="188" t="s">
        <v>1380</v>
      </c>
      <c r="G1318" s="828" t="s">
        <v>1379</v>
      </c>
      <c r="H1318" s="192" t="s">
        <v>422</v>
      </c>
      <c r="I1318" s="248">
        <v>130</v>
      </c>
      <c r="J1318" s="248">
        <v>13391</v>
      </c>
      <c r="K1318" s="578">
        <f>ROUND(I1318*J1318,0)</f>
        <v>1740830</v>
      </c>
      <c r="L1318" s="579" t="s">
        <v>844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17">
        <v>3</v>
      </c>
      <c r="AB1318" s="570" t="str">
        <f>IF(VLOOKUP(F1318,NXT!$C$12:$C$795,1,0)=F1318,"","x")</f>
        <v/>
      </c>
    </row>
    <row r="1319" spans="1:28" ht="15.75" hidden="1" customHeight="1">
      <c r="A1319" s="818" t="str">
        <f>IF(B1319&lt;&gt;"",IF(AND(B1319&gt;=_TM1,B1319&lt;=_TM2,OR(TH!L1319="1111",TH!M1319="1111")),TH!D1319,""),"")</f>
        <v/>
      </c>
      <c r="B1319" s="36">
        <f t="shared" si="196"/>
        <v>8</v>
      </c>
      <c r="C1319" s="190">
        <f t="shared" si="197"/>
        <v>42598</v>
      </c>
      <c r="D1319" s="37" t="s">
        <v>1628</v>
      </c>
      <c r="E1319" s="734">
        <v>42598</v>
      </c>
      <c r="F1319" s="188" t="s">
        <v>1381</v>
      </c>
      <c r="G1319" s="828" t="s">
        <v>1379</v>
      </c>
      <c r="H1319" s="192" t="s">
        <v>422</v>
      </c>
      <c r="I1319" s="248">
        <v>130</v>
      </c>
      <c r="J1319" s="248">
        <v>14662</v>
      </c>
      <c r="K1319" s="578">
        <f>ROUND(I1319*J1319,0)</f>
        <v>1906060</v>
      </c>
      <c r="L1319" s="579" t="s">
        <v>844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17">
        <v>3</v>
      </c>
      <c r="AB1319" s="570" t="str">
        <f>IF(VLOOKUP(F1319,NXT!$C$12:$C$795,1,0)=F1319,"","x")</f>
        <v/>
      </c>
    </row>
    <row r="1320" spans="1:28" ht="15.75" hidden="1" customHeight="1">
      <c r="A1320" s="818" t="str">
        <f>IF(B1320&lt;&gt;"",IF(AND(B1320&gt;=_TM1,B1320&lt;=_TM2,OR(TH!L1320="1111",TH!M1320="1111")),TH!D1320,""),"")</f>
        <v/>
      </c>
      <c r="B1320" s="36">
        <f t="shared" si="196"/>
        <v>8</v>
      </c>
      <c r="C1320" s="190">
        <f t="shared" si="197"/>
        <v>42598</v>
      </c>
      <c r="D1320" s="37" t="s">
        <v>1628</v>
      </c>
      <c r="E1320" s="734">
        <v>42598</v>
      </c>
      <c r="F1320" s="188" t="s">
        <v>430</v>
      </c>
      <c r="G1320" s="828" t="s">
        <v>1379</v>
      </c>
      <c r="H1320" s="192" t="s">
        <v>422</v>
      </c>
      <c r="I1320" s="248"/>
      <c r="J1320" s="248"/>
      <c r="K1320" s="578">
        <v>364689</v>
      </c>
      <c r="L1320" s="193" t="s">
        <v>9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17">
        <v>3</v>
      </c>
    </row>
    <row r="1321" spans="1:28" ht="15.75" hidden="1" customHeight="1">
      <c r="A1321" s="818" t="str">
        <f>IF(B1321&lt;&gt;"",IF(AND(B1321&gt;=_TM1,B1321&lt;=_TM2,OR(TH!L1321="1111",TH!M1321="1111")),TH!D1321,""),"")</f>
        <v/>
      </c>
      <c r="B1321" s="36">
        <f t="shared" si="196"/>
        <v>8</v>
      </c>
      <c r="C1321" s="190">
        <f t="shared" si="197"/>
        <v>42598</v>
      </c>
      <c r="D1321" s="37" t="s">
        <v>1629</v>
      </c>
      <c r="E1321" s="734">
        <v>42598</v>
      </c>
      <c r="F1321" s="188" t="s">
        <v>1383</v>
      </c>
      <c r="G1321" s="828" t="s">
        <v>1382</v>
      </c>
      <c r="H1321" s="192" t="s">
        <v>422</v>
      </c>
      <c r="I1321" s="248">
        <v>52</v>
      </c>
      <c r="J1321" s="248">
        <v>48807</v>
      </c>
      <c r="K1321" s="578">
        <f>ROUND(I1321*J1321,0)</f>
        <v>2537964</v>
      </c>
      <c r="L1321" s="579" t="s">
        <v>844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17">
        <v>3</v>
      </c>
      <c r="AB1321" s="570" t="str">
        <f>IF(VLOOKUP(F1321,NXT!$C$12:$C$795,1,0)=F1321,"","x")</f>
        <v/>
      </c>
    </row>
    <row r="1322" spans="1:28" ht="15.75" hidden="1" customHeight="1">
      <c r="A1322" s="818" t="str">
        <f>IF(B1322&lt;&gt;"",IF(AND(B1322&gt;=_TM1,B1322&lt;=_TM2,OR(TH!L1322="1111",TH!M1322="1111")),TH!D1322,""),"")</f>
        <v/>
      </c>
      <c r="B1322" s="36">
        <f t="shared" si="196"/>
        <v>8</v>
      </c>
      <c r="C1322" s="190">
        <f t="shared" si="197"/>
        <v>42598</v>
      </c>
      <c r="D1322" s="37" t="s">
        <v>1629</v>
      </c>
      <c r="E1322" s="734">
        <v>42598</v>
      </c>
      <c r="F1322" s="188" t="s">
        <v>430</v>
      </c>
      <c r="G1322" s="828" t="s">
        <v>1382</v>
      </c>
      <c r="H1322" s="192" t="s">
        <v>422</v>
      </c>
      <c r="I1322" s="248"/>
      <c r="J1322" s="248"/>
      <c r="K1322" s="578">
        <v>253796</v>
      </c>
      <c r="L1322" s="193" t="s">
        <v>9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17">
        <v>3</v>
      </c>
    </row>
    <row r="1323" spans="1:28" ht="15.75" hidden="1" customHeight="1">
      <c r="A1323" s="818" t="str">
        <f>IF(B1323&lt;&gt;"",IF(AND(B1323&gt;=_TM1,B1323&lt;=_TM2,OR(TH!L1323="1111",TH!M1323="1111")),TH!D1323,""),"")</f>
        <v/>
      </c>
      <c r="B1323" s="36">
        <f t="shared" si="196"/>
        <v>8</v>
      </c>
      <c r="C1323" s="190">
        <f t="shared" si="197"/>
        <v>42602</v>
      </c>
      <c r="D1323" s="37" t="s">
        <v>1630</v>
      </c>
      <c r="E1323" s="734">
        <v>42602</v>
      </c>
      <c r="F1323" s="191" t="s">
        <v>1165</v>
      </c>
      <c r="G1323" s="828" t="s">
        <v>1473</v>
      </c>
      <c r="H1323" s="192" t="s">
        <v>432</v>
      </c>
      <c r="I1323" s="248">
        <v>1500</v>
      </c>
      <c r="J1323" s="248">
        <v>33250</v>
      </c>
      <c r="K1323" s="578">
        <f>ROUND(I1323*J1323,0)</f>
        <v>49875000</v>
      </c>
      <c r="L1323" s="579" t="s">
        <v>844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17">
        <v>3</v>
      </c>
      <c r="AB1323" s="570" t="str">
        <f>IF(VLOOKUP(F1323,NXT!$C$12:$C$795,1,0)=F1323,"","x")</f>
        <v/>
      </c>
    </row>
    <row r="1324" spans="1:28" ht="15.75" hidden="1" customHeight="1">
      <c r="A1324" s="818" t="str">
        <f>IF(B1324&lt;&gt;"",IF(AND(B1324&gt;=_TM1,B1324&lt;=_TM2,OR(TH!L1324="1111",TH!M1324="1111")),TH!D1324,""),"")</f>
        <v/>
      </c>
      <c r="B1324" s="36">
        <f t="shared" si="196"/>
        <v>8</v>
      </c>
      <c r="C1324" s="190">
        <f t="shared" si="197"/>
        <v>42602</v>
      </c>
      <c r="D1324" s="37" t="s">
        <v>1630</v>
      </c>
      <c r="E1324" s="734">
        <v>42602</v>
      </c>
      <c r="F1324" s="191" t="s">
        <v>1166</v>
      </c>
      <c r="G1324" s="828" t="s">
        <v>1473</v>
      </c>
      <c r="H1324" s="192" t="s">
        <v>432</v>
      </c>
      <c r="I1324" s="248">
        <v>1500</v>
      </c>
      <c r="J1324" s="248">
        <v>30875</v>
      </c>
      <c r="K1324" s="578">
        <f>ROUND(I1324*J1324,0)</f>
        <v>46312500</v>
      </c>
      <c r="L1324" s="579" t="s">
        <v>844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17">
        <v>3</v>
      </c>
      <c r="AB1324" s="570" t="str">
        <f>IF(VLOOKUP(F1324,NXT!$C$12:$C$795,1,0)=F1324,"","x")</f>
        <v/>
      </c>
    </row>
    <row r="1325" spans="1:28" ht="15.75" hidden="1" customHeight="1">
      <c r="A1325" s="818" t="str">
        <f>IF(B1325&lt;&gt;"",IF(AND(B1325&gt;=_TM1,B1325&lt;=_TM2,OR(TH!L1325="1111",TH!M1325="1111")),TH!D1325,""),"")</f>
        <v/>
      </c>
      <c r="B1325" s="36">
        <f t="shared" si="196"/>
        <v>8</v>
      </c>
      <c r="C1325" s="190">
        <f t="shared" si="197"/>
        <v>42602</v>
      </c>
      <c r="D1325" s="37" t="s">
        <v>1630</v>
      </c>
      <c r="E1325" s="734">
        <v>42602</v>
      </c>
      <c r="F1325" s="287" t="s">
        <v>438</v>
      </c>
      <c r="G1325" s="828" t="s">
        <v>1473</v>
      </c>
      <c r="H1325" s="192" t="s">
        <v>432</v>
      </c>
      <c r="I1325" s="248">
        <v>4400</v>
      </c>
      <c r="J1325" s="248">
        <v>17575</v>
      </c>
      <c r="K1325" s="578">
        <f>ROUND(I1325*J1325,0)</f>
        <v>77330000</v>
      </c>
      <c r="L1325" s="579" t="s">
        <v>844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>x</v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7">
        <v>3</v>
      </c>
      <c r="AB1325" s="570" t="str">
        <f>IF(VLOOKUP(F1325,NXT!$C$12:$C$795,1,0)=F1325,"","x")</f>
        <v/>
      </c>
    </row>
    <row r="1326" spans="1:28" ht="15.75" hidden="1" customHeight="1">
      <c r="A1326" s="818" t="str">
        <f>IF(B1326&lt;&gt;"",IF(AND(B1326&gt;=_TM1,B1326&lt;=_TM2,OR(TH!L1326="1111",TH!M1326="1111")),TH!D1326,""),"")</f>
        <v/>
      </c>
      <c r="B1326" s="36">
        <f t="shared" si="196"/>
        <v>8</v>
      </c>
      <c r="C1326" s="190">
        <f t="shared" si="197"/>
        <v>42602</v>
      </c>
      <c r="D1326" s="37" t="s">
        <v>1630</v>
      </c>
      <c r="E1326" s="734">
        <v>42602</v>
      </c>
      <c r="F1326" s="287" t="s">
        <v>437</v>
      </c>
      <c r="G1326" s="828" t="s">
        <v>1473</v>
      </c>
      <c r="H1326" s="192" t="s">
        <v>432</v>
      </c>
      <c r="I1326" s="248">
        <v>4100</v>
      </c>
      <c r="J1326" s="248">
        <v>17575</v>
      </c>
      <c r="K1326" s="578">
        <f>ROUND(I1326*J1326,0)</f>
        <v>72057500</v>
      </c>
      <c r="L1326" s="579" t="s">
        <v>844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7">
        <v>3</v>
      </c>
      <c r="AB1326" s="570" t="str">
        <f>IF(VLOOKUP(F1326,NXT!$C$12:$C$795,1,0)=F1326,"","x")</f>
        <v/>
      </c>
    </row>
    <row r="1327" spans="1:28" ht="15.75" hidden="1" customHeight="1">
      <c r="A1327" s="818" t="str">
        <f>IF(B1327&lt;&gt;"",IF(AND(B1327&gt;=_TM1,B1327&lt;=_TM2,OR(TH!L1327="1111",TH!M1327="1111")),TH!D1327,""),"")</f>
        <v/>
      </c>
      <c r="B1327" s="36">
        <f t="shared" si="196"/>
        <v>8</v>
      </c>
      <c r="C1327" s="190">
        <f t="shared" si="197"/>
        <v>42602</v>
      </c>
      <c r="D1327" s="37" t="s">
        <v>1630</v>
      </c>
      <c r="E1327" s="734">
        <v>42602</v>
      </c>
      <c r="F1327" s="40" t="s">
        <v>448</v>
      </c>
      <c r="G1327" s="828" t="s">
        <v>1473</v>
      </c>
      <c r="H1327" s="192" t="s">
        <v>432</v>
      </c>
      <c r="I1327" s="248"/>
      <c r="J1327" s="248"/>
      <c r="K1327" s="578">
        <v>24557500</v>
      </c>
      <c r="L1327" s="39" t="s">
        <v>9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7">
        <v>3</v>
      </c>
      <c r="AB1327" s="837"/>
    </row>
    <row r="1328" spans="1:28" ht="15.75" hidden="1" customHeight="1">
      <c r="A1328" s="818" t="str">
        <f>IF(B1328&lt;&gt;"",IF(AND(B1328&gt;=_TM1,B1328&lt;=_TM2,OR(TH!L1328="1111",TH!M1328="1111")),TH!D1328,""),"")</f>
        <v/>
      </c>
      <c r="B1328" s="36">
        <f t="shared" si="196"/>
        <v>8</v>
      </c>
      <c r="C1328" s="190">
        <f t="shared" si="197"/>
        <v>42606</v>
      </c>
      <c r="D1328" s="37" t="s">
        <v>1631</v>
      </c>
      <c r="E1328" s="734">
        <v>42606</v>
      </c>
      <c r="F1328" s="188" t="s">
        <v>1385</v>
      </c>
      <c r="G1328" s="828" t="s">
        <v>1384</v>
      </c>
      <c r="H1328" s="192" t="s">
        <v>422</v>
      </c>
      <c r="I1328" s="248">
        <v>167</v>
      </c>
      <c r="J1328" s="248">
        <v>13493</v>
      </c>
      <c r="K1328" s="578">
        <f>ROUND(I1328*J1328,0)</f>
        <v>2253331</v>
      </c>
      <c r="L1328" s="579" t="s">
        <v>844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7">
        <v>3</v>
      </c>
      <c r="AB1328" s="570" t="str">
        <f>IF(VLOOKUP(F1328,NXT!$C$12:$C$795,1,0)=F1328,"","x")</f>
        <v/>
      </c>
    </row>
    <row r="1329" spans="1:28" ht="15.75" hidden="1" customHeight="1">
      <c r="A1329" s="818" t="str">
        <f>IF(B1329&lt;&gt;"",IF(AND(B1329&gt;=_TM1,B1329&lt;=_TM2,OR(TH!L1329="1111",TH!M1329="1111")),TH!D1329,""),"")</f>
        <v/>
      </c>
      <c r="B1329" s="36">
        <f t="shared" si="196"/>
        <v>8</v>
      </c>
      <c r="C1329" s="190">
        <f t="shared" si="197"/>
        <v>42606</v>
      </c>
      <c r="D1329" s="37" t="s">
        <v>1631</v>
      </c>
      <c r="E1329" s="734">
        <v>42606</v>
      </c>
      <c r="F1329" s="188" t="s">
        <v>430</v>
      </c>
      <c r="G1329" s="828" t="s">
        <v>1384</v>
      </c>
      <c r="H1329" s="192" t="s">
        <v>422</v>
      </c>
      <c r="I1329" s="248"/>
      <c r="J1329" s="248"/>
      <c r="K1329" s="578">
        <v>225333</v>
      </c>
      <c r="L1329" s="193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7">
        <v>3</v>
      </c>
    </row>
    <row r="1330" spans="1:28" ht="15.75" hidden="1" customHeight="1">
      <c r="A1330" s="818" t="str">
        <f>IF(B1330&lt;&gt;"",IF(AND(B1330&gt;=_TM1,B1330&lt;=_TM2,OR(TH!L1330="1111",TH!M1330="1111")),TH!D1330,""),"")</f>
        <v/>
      </c>
      <c r="B1330" s="36">
        <f t="shared" si="196"/>
        <v>8</v>
      </c>
      <c r="C1330" s="190">
        <f t="shared" si="197"/>
        <v>42610</v>
      </c>
      <c r="D1330" s="37" t="s">
        <v>1630</v>
      </c>
      <c r="E1330" s="734">
        <v>42610</v>
      </c>
      <c r="F1330" s="287" t="s">
        <v>1288</v>
      </c>
      <c r="G1330" s="828" t="s">
        <v>1694</v>
      </c>
      <c r="H1330" s="192" t="s">
        <v>1098</v>
      </c>
      <c r="I1330" s="248">
        <v>1100</v>
      </c>
      <c r="J1330" s="248">
        <v>520</v>
      </c>
      <c r="K1330" s="578">
        <f t="shared" ref="K1330:K1361" si="198">ROUND(I1330*J1330,0)</f>
        <v>572000</v>
      </c>
      <c r="L1330" s="579" t="s">
        <v>844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7">
        <v>3</v>
      </c>
      <c r="AB1330" s="570" t="str">
        <f>IF(VLOOKUP(F1330,NXT!$C$12:$C$795,1,0)=F1330,"","x")</f>
        <v/>
      </c>
    </row>
    <row r="1331" spans="1:28" ht="15.75" hidden="1" customHeight="1">
      <c r="A1331" s="818" t="str">
        <f>IF(B1331&lt;&gt;"",IF(AND(B1331&gt;=_TM1,B1331&lt;=_TM2,OR(TH!L1331="1111",TH!M1331="1111")),TH!D1331,""),"")</f>
        <v/>
      </c>
      <c r="B1331" s="36">
        <f t="shared" si="196"/>
        <v>8</v>
      </c>
      <c r="C1331" s="190">
        <f t="shared" si="197"/>
        <v>42610</v>
      </c>
      <c r="D1331" s="37" t="s">
        <v>1630</v>
      </c>
      <c r="E1331" s="734">
        <v>42610</v>
      </c>
      <c r="F1331" s="287" t="s">
        <v>521</v>
      </c>
      <c r="G1331" s="828" t="s">
        <v>1694</v>
      </c>
      <c r="H1331" s="192" t="s">
        <v>1098</v>
      </c>
      <c r="I1331" s="248">
        <v>16</v>
      </c>
      <c r="J1331" s="248">
        <v>98560</v>
      </c>
      <c r="K1331" s="578">
        <f t="shared" si="198"/>
        <v>1576960</v>
      </c>
      <c r="L1331" s="579" t="s">
        <v>844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7">
        <v>3</v>
      </c>
      <c r="AB1331" s="570" t="str">
        <f>IF(VLOOKUP(F1331,NXT!$C$12:$C$795,1,0)=F1331,"","x")</f>
        <v/>
      </c>
    </row>
    <row r="1332" spans="1:28" ht="15.75" hidden="1" customHeight="1">
      <c r="A1332" s="818" t="str">
        <f>IF(B1332&lt;&gt;"",IF(AND(B1332&gt;=_TM1,B1332&lt;=_TM2,OR(TH!L1332="1111",TH!M1332="1111")),TH!D1332,""),"")</f>
        <v/>
      </c>
      <c r="B1332" s="36">
        <f t="shared" si="196"/>
        <v>8</v>
      </c>
      <c r="C1332" s="190">
        <f t="shared" si="197"/>
        <v>42610</v>
      </c>
      <c r="D1332" s="37" t="s">
        <v>1630</v>
      </c>
      <c r="E1332" s="734">
        <v>42610</v>
      </c>
      <c r="F1332" s="287" t="s">
        <v>455</v>
      </c>
      <c r="G1332" s="828" t="s">
        <v>1694</v>
      </c>
      <c r="H1332" s="192" t="s">
        <v>1098</v>
      </c>
      <c r="I1332" s="248">
        <v>25</v>
      </c>
      <c r="J1332" s="248">
        <v>82100</v>
      </c>
      <c r="K1332" s="578">
        <f t="shared" si="198"/>
        <v>2052500</v>
      </c>
      <c r="L1332" s="579" t="s">
        <v>844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7">
        <v>3</v>
      </c>
      <c r="AB1332" s="570" t="str">
        <f>IF(VLOOKUP(F1332,NXT!$C$12:$C$795,1,0)=F1332,"","x")</f>
        <v/>
      </c>
    </row>
    <row r="1333" spans="1:28" ht="15.75" hidden="1" customHeight="1">
      <c r="A1333" s="818" t="str">
        <f>IF(B1333&lt;&gt;"",IF(AND(B1333&gt;=_TM1,B1333&lt;=_TM2,OR(TH!L1333="1111",TH!M1333="1111")),TH!D1333,""),"")</f>
        <v/>
      </c>
      <c r="B1333" s="36">
        <f t="shared" si="196"/>
        <v>8</v>
      </c>
      <c r="C1333" s="190">
        <f t="shared" si="197"/>
        <v>42610</v>
      </c>
      <c r="D1333" s="37" t="s">
        <v>1630</v>
      </c>
      <c r="E1333" s="734">
        <v>42610</v>
      </c>
      <c r="F1333" s="287" t="s">
        <v>707</v>
      </c>
      <c r="G1333" s="828" t="s">
        <v>1694</v>
      </c>
      <c r="H1333" s="192" t="s">
        <v>1098</v>
      </c>
      <c r="I1333" s="248">
        <v>16</v>
      </c>
      <c r="J1333" s="248">
        <v>87000</v>
      </c>
      <c r="K1333" s="578">
        <f t="shared" si="198"/>
        <v>1392000</v>
      </c>
      <c r="L1333" s="579" t="s">
        <v>844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7">
        <v>3</v>
      </c>
      <c r="AB1333" s="570" t="str">
        <f>IF(VLOOKUP(F1333,NXT!$C$12:$C$795,1,0)=F1333,"","x")</f>
        <v/>
      </c>
    </row>
    <row r="1334" spans="1:28" ht="15.75" hidden="1" customHeight="1">
      <c r="A1334" s="818" t="str">
        <f>IF(B1334&lt;&gt;"",IF(AND(B1334&gt;=_TM1,B1334&lt;=_TM2,OR(TH!L1334="1111",TH!M1334="1111")),TH!D1334,""),"")</f>
        <v/>
      </c>
      <c r="B1334" s="36">
        <f t="shared" si="196"/>
        <v>8</v>
      </c>
      <c r="C1334" s="190">
        <f t="shared" si="197"/>
        <v>42610</v>
      </c>
      <c r="D1334" s="37" t="s">
        <v>1630</v>
      </c>
      <c r="E1334" s="734">
        <v>42610</v>
      </c>
      <c r="F1334" s="287" t="s">
        <v>457</v>
      </c>
      <c r="G1334" s="828" t="s">
        <v>1694</v>
      </c>
      <c r="H1334" s="192" t="s">
        <v>1098</v>
      </c>
      <c r="I1334" s="248">
        <v>12</v>
      </c>
      <c r="J1334" s="248">
        <v>91500</v>
      </c>
      <c r="K1334" s="578">
        <f t="shared" si="198"/>
        <v>1098000</v>
      </c>
      <c r="L1334" s="579" t="s">
        <v>844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7">
        <v>3</v>
      </c>
      <c r="AB1334" s="570" t="str">
        <f>IF(VLOOKUP(F1334,NXT!$C$12:$C$795,1,0)=F1334,"","x")</f>
        <v/>
      </c>
    </row>
    <row r="1335" spans="1:28" ht="15.75" hidden="1" customHeight="1">
      <c r="A1335" s="818" t="str">
        <f>IF(B1335&lt;&gt;"",IF(AND(B1335&gt;=_TM1,B1335&lt;=_TM2,OR(TH!L1335="1111",TH!M1335="1111")),TH!D1335,""),"")</f>
        <v/>
      </c>
      <c r="B1335" s="36">
        <f t="shared" si="196"/>
        <v>8</v>
      </c>
      <c r="C1335" s="190">
        <f t="shared" si="197"/>
        <v>42610</v>
      </c>
      <c r="D1335" s="37" t="s">
        <v>1630</v>
      </c>
      <c r="E1335" s="734">
        <v>42610</v>
      </c>
      <c r="F1335" s="287" t="s">
        <v>794</v>
      </c>
      <c r="G1335" s="828" t="s">
        <v>1694</v>
      </c>
      <c r="H1335" s="192" t="s">
        <v>1098</v>
      </c>
      <c r="I1335" s="248">
        <v>12</v>
      </c>
      <c r="J1335" s="248">
        <v>7500</v>
      </c>
      <c r="K1335" s="578">
        <f t="shared" si="198"/>
        <v>90000</v>
      </c>
      <c r="L1335" s="579" t="s">
        <v>844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7">
        <v>3</v>
      </c>
      <c r="AB1335" s="570" t="str">
        <f>IF(VLOOKUP(F1335,NXT!$C$12:$C$795,1,0)=F1335,"","x")</f>
        <v/>
      </c>
    </row>
    <row r="1336" spans="1:28" ht="15.75" hidden="1" customHeight="1">
      <c r="A1336" s="818" t="str">
        <f>IF(B1336&lt;&gt;"",IF(AND(B1336&gt;=_TM1,B1336&lt;=_TM2,OR(TH!L1336="1111",TH!M1336="1111")),TH!D1336,""),"")</f>
        <v/>
      </c>
      <c r="B1336" s="36">
        <f t="shared" si="196"/>
        <v>8</v>
      </c>
      <c r="C1336" s="190">
        <f t="shared" si="197"/>
        <v>42610</v>
      </c>
      <c r="D1336" s="37" t="s">
        <v>1630</v>
      </c>
      <c r="E1336" s="734">
        <v>42610</v>
      </c>
      <c r="F1336" s="287" t="s">
        <v>552</v>
      </c>
      <c r="G1336" s="828" t="s">
        <v>1694</v>
      </c>
      <c r="H1336" s="192" t="s">
        <v>1098</v>
      </c>
      <c r="I1336" s="248">
        <v>24</v>
      </c>
      <c r="J1336" s="248">
        <v>9500</v>
      </c>
      <c r="K1336" s="578">
        <f t="shared" si="198"/>
        <v>228000</v>
      </c>
      <c r="L1336" s="579" t="s">
        <v>844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7">
        <v>3</v>
      </c>
      <c r="AB1336" s="570" t="str">
        <f>IF(VLOOKUP(F1336,NXT!$C$12:$C$795,1,0)=F1336,"","x")</f>
        <v/>
      </c>
    </row>
    <row r="1337" spans="1:28" ht="15.75" hidden="1" customHeight="1">
      <c r="A1337" s="818" t="str">
        <f>IF(B1337&lt;&gt;"",IF(AND(B1337&gt;=_TM1,B1337&lt;=_TM2,OR(TH!L1337="1111",TH!M1337="1111")),TH!D1337,""),"")</f>
        <v/>
      </c>
      <c r="B1337" s="36">
        <f t="shared" si="196"/>
        <v>8</v>
      </c>
      <c r="C1337" s="190">
        <f t="shared" si="197"/>
        <v>42610</v>
      </c>
      <c r="D1337" s="37" t="s">
        <v>1630</v>
      </c>
      <c r="E1337" s="734">
        <v>42610</v>
      </c>
      <c r="F1337" s="287" t="s">
        <v>799</v>
      </c>
      <c r="G1337" s="828" t="s">
        <v>1694</v>
      </c>
      <c r="H1337" s="192" t="s">
        <v>1098</v>
      </c>
      <c r="I1337" s="248">
        <v>550</v>
      </c>
      <c r="J1337" s="248">
        <v>25000</v>
      </c>
      <c r="K1337" s="578">
        <f t="shared" si="198"/>
        <v>13750000</v>
      </c>
      <c r="L1337" s="579" t="s">
        <v>844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7">
        <v>3</v>
      </c>
      <c r="AB1337" s="570" t="str">
        <f>IF(VLOOKUP(F1337,NXT!$C$12:$C$795,1,0)=F1337,"","x")</f>
        <v/>
      </c>
    </row>
    <row r="1338" spans="1:28" ht="15.75" hidden="1" customHeight="1">
      <c r="A1338" s="818" t="str">
        <f>IF(B1338&lt;&gt;"",IF(AND(B1338&gt;=_TM1,B1338&lt;=_TM2,OR(TH!L1338="1111",TH!M1338="1111")),TH!D1338,""),"")</f>
        <v/>
      </c>
      <c r="B1338" s="36">
        <f t="shared" si="196"/>
        <v>8</v>
      </c>
      <c r="C1338" s="190">
        <f t="shared" si="197"/>
        <v>42610</v>
      </c>
      <c r="D1338" s="37" t="s">
        <v>1630</v>
      </c>
      <c r="E1338" s="734">
        <v>42610</v>
      </c>
      <c r="F1338" s="287" t="s">
        <v>856</v>
      </c>
      <c r="G1338" s="828" t="s">
        <v>1694</v>
      </c>
      <c r="H1338" s="192" t="s">
        <v>1098</v>
      </c>
      <c r="I1338" s="248">
        <v>40</v>
      </c>
      <c r="J1338" s="248">
        <v>19400</v>
      </c>
      <c r="K1338" s="578">
        <f t="shared" si="198"/>
        <v>776000</v>
      </c>
      <c r="L1338" s="579" t="s">
        <v>844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7">
        <v>3</v>
      </c>
      <c r="AB1338" s="570" t="str">
        <f>IF(VLOOKUP(F1338,NXT!$C$12:$C$795,1,0)=F1338,"","x")</f>
        <v/>
      </c>
    </row>
    <row r="1339" spans="1:28" ht="15.75" hidden="1" customHeight="1">
      <c r="A1339" s="818" t="str">
        <f>IF(B1339&lt;&gt;"",IF(AND(B1339&gt;=_TM1,B1339&lt;=_TM2,OR(TH!L1339="1111",TH!M1339="1111")),TH!D1339,""),"")</f>
        <v/>
      </c>
      <c r="B1339" s="36">
        <f t="shared" si="196"/>
        <v>8</v>
      </c>
      <c r="C1339" s="190">
        <f t="shared" si="197"/>
        <v>42610</v>
      </c>
      <c r="D1339" s="37" t="s">
        <v>1630</v>
      </c>
      <c r="E1339" s="734">
        <v>42610</v>
      </c>
      <c r="F1339" s="287" t="s">
        <v>712</v>
      </c>
      <c r="G1339" s="828" t="s">
        <v>1694</v>
      </c>
      <c r="H1339" s="192" t="s">
        <v>1098</v>
      </c>
      <c r="I1339" s="248">
        <v>16</v>
      </c>
      <c r="J1339" s="248">
        <v>21200</v>
      </c>
      <c r="K1339" s="578">
        <f t="shared" si="198"/>
        <v>339200</v>
      </c>
      <c r="L1339" s="579" t="s">
        <v>844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7">
        <v>3</v>
      </c>
      <c r="AB1339" s="570" t="str">
        <f>IF(VLOOKUP(F1339,NXT!$C$12:$C$795,1,0)=F1339,"","x")</f>
        <v/>
      </c>
    </row>
    <row r="1340" spans="1:28" ht="15.75" hidden="1" customHeight="1">
      <c r="A1340" s="818" t="str">
        <f>IF(B1340&lt;&gt;"",IF(AND(B1340&gt;=_TM1,B1340&lt;=_TM2,OR(TH!L1340="1111",TH!M1340="1111")),TH!D1340,""),"")</f>
        <v/>
      </c>
      <c r="B1340" s="36">
        <f t="shared" si="196"/>
        <v>8</v>
      </c>
      <c r="C1340" s="190">
        <f t="shared" si="197"/>
        <v>42610</v>
      </c>
      <c r="D1340" s="37" t="s">
        <v>1630</v>
      </c>
      <c r="E1340" s="734">
        <v>42610</v>
      </c>
      <c r="F1340" s="287" t="s">
        <v>498</v>
      </c>
      <c r="G1340" s="828" t="s">
        <v>1694</v>
      </c>
      <c r="H1340" s="192" t="s">
        <v>1098</v>
      </c>
      <c r="I1340" s="248">
        <v>124</v>
      </c>
      <c r="J1340" s="248">
        <v>25000</v>
      </c>
      <c r="K1340" s="578">
        <f t="shared" si="198"/>
        <v>3100000</v>
      </c>
      <c r="L1340" s="579" t="s">
        <v>844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7">
        <v>3</v>
      </c>
      <c r="AB1340" s="570" t="str">
        <f>IF(VLOOKUP(F1340,NXT!$C$12:$C$795,1,0)=F1340,"","x")</f>
        <v/>
      </c>
    </row>
    <row r="1341" spans="1:28" ht="15.75" hidden="1" customHeight="1">
      <c r="A1341" s="818" t="str">
        <f>IF(B1341&lt;&gt;"",IF(AND(B1341&gt;=_TM1,B1341&lt;=_TM2,OR(TH!L1341="1111",TH!M1341="1111")),TH!D1341,""),"")</f>
        <v/>
      </c>
      <c r="B1341" s="36">
        <f t="shared" si="196"/>
        <v>8</v>
      </c>
      <c r="C1341" s="190">
        <f t="shared" si="197"/>
        <v>42610</v>
      </c>
      <c r="D1341" s="37" t="s">
        <v>1630</v>
      </c>
      <c r="E1341" s="734">
        <v>42610</v>
      </c>
      <c r="F1341" s="287" t="s">
        <v>466</v>
      </c>
      <c r="G1341" s="828" t="s">
        <v>1694</v>
      </c>
      <c r="H1341" s="192" t="s">
        <v>1098</v>
      </c>
      <c r="I1341" s="248">
        <v>210</v>
      </c>
      <c r="J1341" s="248">
        <v>8500</v>
      </c>
      <c r="K1341" s="578">
        <f t="shared" si="198"/>
        <v>1785000</v>
      </c>
      <c r="L1341" s="579" t="s">
        <v>844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7">
        <v>3</v>
      </c>
      <c r="AB1341" s="570" t="str">
        <f>IF(VLOOKUP(F1341,NXT!$C$12:$C$795,1,0)=F1341,"","x")</f>
        <v/>
      </c>
    </row>
    <row r="1342" spans="1:28" ht="15.75" hidden="1" customHeight="1">
      <c r="A1342" s="818" t="str">
        <f>IF(B1342&lt;&gt;"",IF(AND(B1342&gt;=_TM1,B1342&lt;=_TM2,OR(TH!L1342="1111",TH!M1342="1111")),TH!D1342,""),"")</f>
        <v/>
      </c>
      <c r="B1342" s="36">
        <f t="shared" si="196"/>
        <v>8</v>
      </c>
      <c r="C1342" s="190">
        <f t="shared" si="197"/>
        <v>42610</v>
      </c>
      <c r="D1342" s="37" t="s">
        <v>1630</v>
      </c>
      <c r="E1342" s="734">
        <v>42610</v>
      </c>
      <c r="F1342" s="287" t="s">
        <v>850</v>
      </c>
      <c r="G1342" s="828" t="s">
        <v>1694</v>
      </c>
      <c r="H1342" s="192" t="s">
        <v>1098</v>
      </c>
      <c r="I1342" s="248">
        <v>56</v>
      </c>
      <c r="J1342" s="248">
        <v>20200</v>
      </c>
      <c r="K1342" s="578">
        <f t="shared" si="198"/>
        <v>1131200</v>
      </c>
      <c r="L1342" s="579" t="s">
        <v>844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7">
        <v>3</v>
      </c>
      <c r="AB1342" s="570" t="str">
        <f>IF(VLOOKUP(F1342,NXT!$C$12:$C$795,1,0)=F1342,"","x")</f>
        <v/>
      </c>
    </row>
    <row r="1343" spans="1:28" ht="15.75" hidden="1" customHeight="1">
      <c r="A1343" s="818" t="str">
        <f>IF(B1343&lt;&gt;"",IF(AND(B1343&gt;=_TM1,B1343&lt;=_TM2,OR(TH!L1343="1111",TH!M1343="1111")),TH!D1343,""),"")</f>
        <v/>
      </c>
      <c r="B1343" s="36">
        <f t="shared" si="196"/>
        <v>8</v>
      </c>
      <c r="C1343" s="190">
        <f t="shared" si="197"/>
        <v>42610</v>
      </c>
      <c r="D1343" s="37" t="s">
        <v>1630</v>
      </c>
      <c r="E1343" s="734">
        <v>42610</v>
      </c>
      <c r="F1343" s="287" t="s">
        <v>687</v>
      </c>
      <c r="G1343" s="828" t="s">
        <v>1694</v>
      </c>
      <c r="H1343" s="192" t="s">
        <v>1098</v>
      </c>
      <c r="I1343" s="248">
        <v>36</v>
      </c>
      <c r="J1343" s="248">
        <v>21000</v>
      </c>
      <c r="K1343" s="578">
        <f t="shared" si="198"/>
        <v>756000</v>
      </c>
      <c r="L1343" s="579" t="s">
        <v>844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7">
        <v>3</v>
      </c>
      <c r="AB1343" s="570" t="str">
        <f>IF(VLOOKUP(F1343,NXT!$C$12:$C$795,1,0)=F1343,"","x")</f>
        <v/>
      </c>
    </row>
    <row r="1344" spans="1:28" ht="15.75" hidden="1" customHeight="1">
      <c r="A1344" s="818" t="str">
        <f>IF(B1344&lt;&gt;"",IF(AND(B1344&gt;=_TM1,B1344&lt;=_TM2,OR(TH!L1344="1111",TH!M1344="1111")),TH!D1344,""),"")</f>
        <v/>
      </c>
      <c r="B1344" s="36">
        <f t="shared" si="196"/>
        <v>8</v>
      </c>
      <c r="C1344" s="190">
        <f t="shared" si="197"/>
        <v>42610</v>
      </c>
      <c r="D1344" s="37" t="s">
        <v>1630</v>
      </c>
      <c r="E1344" s="734">
        <v>42610</v>
      </c>
      <c r="F1344" s="287" t="s">
        <v>539</v>
      </c>
      <c r="G1344" s="828" t="s">
        <v>1694</v>
      </c>
      <c r="H1344" s="192" t="s">
        <v>1098</v>
      </c>
      <c r="I1344" s="248">
        <v>24</v>
      </c>
      <c r="J1344" s="248">
        <v>26000</v>
      </c>
      <c r="K1344" s="578">
        <f t="shared" si="198"/>
        <v>624000</v>
      </c>
      <c r="L1344" s="579" t="s">
        <v>844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7">
        <v>3</v>
      </c>
      <c r="AB1344" s="570" t="str">
        <f>IF(VLOOKUP(F1344,NXT!$C$12:$C$795,1,0)=F1344,"","x")</f>
        <v/>
      </c>
    </row>
    <row r="1345" spans="1:28" ht="15.75" hidden="1" customHeight="1">
      <c r="A1345" s="818" t="str">
        <f>IF(B1345&lt;&gt;"",IF(AND(B1345&gt;=_TM1,B1345&lt;=_TM2,OR(TH!L1345="1111",TH!M1345="1111")),TH!D1345,""),"")</f>
        <v/>
      </c>
      <c r="B1345" s="36">
        <f t="shared" si="196"/>
        <v>8</v>
      </c>
      <c r="C1345" s="190">
        <f t="shared" si="197"/>
        <v>42610</v>
      </c>
      <c r="D1345" s="37" t="s">
        <v>1630</v>
      </c>
      <c r="E1345" s="734">
        <v>42610</v>
      </c>
      <c r="F1345" s="287" t="s">
        <v>501</v>
      </c>
      <c r="G1345" s="828" t="s">
        <v>1694</v>
      </c>
      <c r="H1345" s="192" t="s">
        <v>1098</v>
      </c>
      <c r="I1345" s="248">
        <v>30</v>
      </c>
      <c r="J1345" s="248">
        <v>29000</v>
      </c>
      <c r="K1345" s="578">
        <f t="shared" si="198"/>
        <v>870000</v>
      </c>
      <c r="L1345" s="579" t="s">
        <v>844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7">
        <v>3</v>
      </c>
      <c r="AB1345" s="570" t="str">
        <f>IF(VLOOKUP(F1345,NXT!$C$12:$C$795,1,0)=F1345,"","x")</f>
        <v/>
      </c>
    </row>
    <row r="1346" spans="1:28" ht="15.75" hidden="1" customHeight="1">
      <c r="A1346" s="818" t="str">
        <f>IF(B1346&lt;&gt;"",IF(AND(B1346&gt;=_TM1,B1346&lt;=_TM2,OR(TH!L1346="1111",TH!M1346="1111")),TH!D1346,""),"")</f>
        <v/>
      </c>
      <c r="B1346" s="36">
        <f t="shared" si="196"/>
        <v>8</v>
      </c>
      <c r="C1346" s="190">
        <f t="shared" si="197"/>
        <v>42610</v>
      </c>
      <c r="D1346" s="37" t="s">
        <v>1630</v>
      </c>
      <c r="E1346" s="734">
        <v>42610</v>
      </c>
      <c r="F1346" s="287" t="s">
        <v>540</v>
      </c>
      <c r="G1346" s="828" t="s">
        <v>1694</v>
      </c>
      <c r="H1346" s="192" t="s">
        <v>1098</v>
      </c>
      <c r="I1346" s="248">
        <v>24</v>
      </c>
      <c r="J1346" s="248">
        <v>40500</v>
      </c>
      <c r="K1346" s="578">
        <f t="shared" si="198"/>
        <v>972000</v>
      </c>
      <c r="L1346" s="579" t="s">
        <v>844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7">
        <v>3</v>
      </c>
      <c r="AB1346" s="570" t="str">
        <f>IF(VLOOKUP(F1346,NXT!$C$12:$C$795,1,0)=F1346,"","x")</f>
        <v/>
      </c>
    </row>
    <row r="1347" spans="1:28" ht="15.75" hidden="1" customHeight="1">
      <c r="A1347" s="818" t="str">
        <f>IF(B1347&lt;&gt;"",IF(AND(B1347&gt;=_TM1,B1347&lt;=_TM2,OR(TH!L1347="1111",TH!M1347="1111")),TH!D1347,""),"")</f>
        <v/>
      </c>
      <c r="B1347" s="36">
        <f t="shared" si="196"/>
        <v>8</v>
      </c>
      <c r="C1347" s="190">
        <f t="shared" si="197"/>
        <v>42610</v>
      </c>
      <c r="D1347" s="37" t="s">
        <v>1630</v>
      </c>
      <c r="E1347" s="734">
        <v>42610</v>
      </c>
      <c r="F1347" s="287" t="s">
        <v>991</v>
      </c>
      <c r="G1347" s="828" t="s">
        <v>1694</v>
      </c>
      <c r="H1347" s="192" t="s">
        <v>1098</v>
      </c>
      <c r="I1347" s="248">
        <v>74</v>
      </c>
      <c r="J1347" s="248">
        <v>41000</v>
      </c>
      <c r="K1347" s="578">
        <f t="shared" si="198"/>
        <v>3034000</v>
      </c>
      <c r="L1347" s="579" t="s">
        <v>844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7">
        <v>3</v>
      </c>
      <c r="AB1347" s="570" t="str">
        <f>IF(VLOOKUP(F1347,NXT!$C$12:$C$795,1,0)=F1347,"","x")</f>
        <v/>
      </c>
    </row>
    <row r="1348" spans="1:28" ht="15.75" hidden="1" customHeight="1">
      <c r="A1348" s="818" t="str">
        <f>IF(B1348&lt;&gt;"",IF(AND(B1348&gt;=_TM1,B1348&lt;=_TM2,OR(TH!L1348="1111",TH!M1348="1111")),TH!D1348,""),"")</f>
        <v/>
      </c>
      <c r="B1348" s="36">
        <f t="shared" si="196"/>
        <v>8</v>
      </c>
      <c r="C1348" s="190">
        <f t="shared" si="197"/>
        <v>42610</v>
      </c>
      <c r="D1348" s="37" t="s">
        <v>1630</v>
      </c>
      <c r="E1348" s="734">
        <v>42610</v>
      </c>
      <c r="F1348" s="287" t="s">
        <v>529</v>
      </c>
      <c r="G1348" s="828" t="s">
        <v>1694</v>
      </c>
      <c r="H1348" s="192" t="s">
        <v>1098</v>
      </c>
      <c r="I1348" s="248">
        <v>8</v>
      </c>
      <c r="J1348" s="248">
        <v>46000</v>
      </c>
      <c r="K1348" s="578">
        <f t="shared" si="198"/>
        <v>368000</v>
      </c>
      <c r="L1348" s="579" t="s">
        <v>844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7">
        <v>3</v>
      </c>
      <c r="AB1348" s="570" t="str">
        <f>IF(VLOOKUP(F1348,NXT!$C$12:$C$795,1,0)=F1348,"","x")</f>
        <v/>
      </c>
    </row>
    <row r="1349" spans="1:28" ht="15.75" hidden="1" customHeight="1">
      <c r="A1349" s="818" t="str">
        <f>IF(B1349&lt;&gt;"",IF(AND(B1349&gt;=_TM1,B1349&lt;=_TM2,OR(TH!L1349="1111",TH!M1349="1111")),TH!D1349,""),"")</f>
        <v/>
      </c>
      <c r="B1349" s="36">
        <f t="shared" si="196"/>
        <v>8</v>
      </c>
      <c r="C1349" s="190">
        <f t="shared" si="197"/>
        <v>42610</v>
      </c>
      <c r="D1349" s="37" t="s">
        <v>1630</v>
      </c>
      <c r="E1349" s="734">
        <v>42610</v>
      </c>
      <c r="F1349" s="287" t="s">
        <v>490</v>
      </c>
      <c r="G1349" s="828" t="s">
        <v>1694</v>
      </c>
      <c r="H1349" s="192" t="s">
        <v>1098</v>
      </c>
      <c r="I1349" s="248">
        <v>30</v>
      </c>
      <c r="J1349" s="248">
        <v>25000</v>
      </c>
      <c r="K1349" s="578">
        <f t="shared" si="198"/>
        <v>750000</v>
      </c>
      <c r="L1349" s="579" t="s">
        <v>844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7">
        <v>3</v>
      </c>
      <c r="AB1349" s="570" t="str">
        <f>IF(VLOOKUP(F1349,NXT!$C$12:$C$795,1,0)=F1349,"","x")</f>
        <v/>
      </c>
    </row>
    <row r="1350" spans="1:28" ht="15.75" hidden="1" customHeight="1">
      <c r="A1350" s="818" t="str">
        <f>IF(B1350&lt;&gt;"",IF(AND(B1350&gt;=_TM1,B1350&lt;=_TM2,OR(TH!L1350="1111",TH!M1350="1111")),TH!D1350,""),"")</f>
        <v/>
      </c>
      <c r="B1350" s="36">
        <f t="shared" si="196"/>
        <v>8</v>
      </c>
      <c r="C1350" s="190">
        <f t="shared" si="197"/>
        <v>42610</v>
      </c>
      <c r="D1350" s="37" t="s">
        <v>1630</v>
      </c>
      <c r="E1350" s="734">
        <v>42610</v>
      </c>
      <c r="F1350" s="287" t="s">
        <v>472</v>
      </c>
      <c r="G1350" s="828" t="s">
        <v>1694</v>
      </c>
      <c r="H1350" s="192" t="s">
        <v>1098</v>
      </c>
      <c r="I1350" s="248">
        <v>10</v>
      </c>
      <c r="J1350" s="248">
        <v>51500</v>
      </c>
      <c r="K1350" s="578">
        <f t="shared" si="198"/>
        <v>515000</v>
      </c>
      <c r="L1350" s="579" t="s">
        <v>844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7">
        <v>3</v>
      </c>
      <c r="AB1350" s="570" t="str">
        <f>IF(VLOOKUP(F1350,NXT!$C$12:$C$795,1,0)=F1350,"","x")</f>
        <v/>
      </c>
    </row>
    <row r="1351" spans="1:28" ht="15.75" hidden="1" customHeight="1">
      <c r="A1351" s="818" t="str">
        <f>IF(B1351&lt;&gt;"",IF(AND(B1351&gt;=_TM1,B1351&lt;=_TM2,OR(TH!L1351="1111",TH!M1351="1111")),TH!D1351,""),"")</f>
        <v/>
      </c>
      <c r="B1351" s="36">
        <f t="shared" si="196"/>
        <v>8</v>
      </c>
      <c r="C1351" s="190">
        <f t="shared" si="197"/>
        <v>42610</v>
      </c>
      <c r="D1351" s="37" t="s">
        <v>1630</v>
      </c>
      <c r="E1351" s="734">
        <v>42610</v>
      </c>
      <c r="F1351" s="287" t="s">
        <v>800</v>
      </c>
      <c r="G1351" s="828" t="s">
        <v>1694</v>
      </c>
      <c r="H1351" s="192" t="s">
        <v>1098</v>
      </c>
      <c r="I1351" s="248">
        <v>50</v>
      </c>
      <c r="J1351" s="248">
        <v>49100</v>
      </c>
      <c r="K1351" s="578">
        <f t="shared" si="198"/>
        <v>2455000</v>
      </c>
      <c r="L1351" s="579" t="s">
        <v>844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7">
        <v>3</v>
      </c>
      <c r="AB1351" s="570" t="str">
        <f>IF(VLOOKUP(F1351,NXT!$C$12:$C$795,1,0)=F1351,"","x")</f>
        <v/>
      </c>
    </row>
    <row r="1352" spans="1:28" ht="15.75" hidden="1" customHeight="1">
      <c r="A1352" s="818" t="str">
        <f>IF(B1352&lt;&gt;"",IF(AND(B1352&gt;=_TM1,B1352&lt;=_TM2,OR(TH!L1352="1111",TH!M1352="1111")),TH!D1352,""),"")</f>
        <v/>
      </c>
      <c r="B1352" s="36">
        <f t="shared" si="196"/>
        <v>8</v>
      </c>
      <c r="C1352" s="190">
        <f t="shared" si="197"/>
        <v>42610</v>
      </c>
      <c r="D1352" s="37" t="s">
        <v>1630</v>
      </c>
      <c r="E1352" s="734">
        <v>42610</v>
      </c>
      <c r="F1352" s="287" t="s">
        <v>463</v>
      </c>
      <c r="G1352" s="828" t="s">
        <v>1694</v>
      </c>
      <c r="H1352" s="192" t="s">
        <v>1098</v>
      </c>
      <c r="I1352" s="248">
        <v>13</v>
      </c>
      <c r="J1352" s="248">
        <v>40000</v>
      </c>
      <c r="K1352" s="578">
        <f t="shared" si="198"/>
        <v>520000</v>
      </c>
      <c r="L1352" s="579" t="s">
        <v>844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7">
        <v>3</v>
      </c>
      <c r="AB1352" s="570" t="str">
        <f>IF(VLOOKUP(F1352,NXT!$C$12:$C$795,1,0)=F1352,"","x")</f>
        <v/>
      </c>
    </row>
    <row r="1353" spans="1:28" ht="15.75" hidden="1" customHeight="1">
      <c r="A1353" s="818" t="str">
        <f>IF(B1353&lt;&gt;"",IF(AND(B1353&gt;=_TM1,B1353&lt;=_TM2,OR(TH!L1353="1111",TH!M1353="1111")),TH!D1353,""),"")</f>
        <v/>
      </c>
      <c r="B1353" s="36">
        <f t="shared" si="196"/>
        <v>8</v>
      </c>
      <c r="C1353" s="190">
        <f t="shared" si="197"/>
        <v>42610</v>
      </c>
      <c r="D1353" s="37" t="s">
        <v>1630</v>
      </c>
      <c r="E1353" s="734">
        <v>42610</v>
      </c>
      <c r="F1353" s="287" t="s">
        <v>858</v>
      </c>
      <c r="G1353" s="828" t="s">
        <v>1694</v>
      </c>
      <c r="H1353" s="192" t="s">
        <v>1098</v>
      </c>
      <c r="I1353" s="248">
        <v>10</v>
      </c>
      <c r="J1353" s="248">
        <v>43000</v>
      </c>
      <c r="K1353" s="578">
        <f t="shared" si="198"/>
        <v>430000</v>
      </c>
      <c r="L1353" s="579" t="s">
        <v>844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7">
        <v>3</v>
      </c>
      <c r="AB1353" s="570" t="str">
        <f>IF(VLOOKUP(F1353,NXT!$C$12:$C$795,1,0)=F1353,"","x")</f>
        <v/>
      </c>
    </row>
    <row r="1354" spans="1:28" ht="15.75" hidden="1" customHeight="1">
      <c r="A1354" s="818" t="str">
        <f>IF(B1354&lt;&gt;"",IF(AND(B1354&gt;=_TM1,B1354&lt;=_TM2,OR(TH!L1354="1111",TH!M1354="1111")),TH!D1354,""),"")</f>
        <v/>
      </c>
      <c r="B1354" s="36">
        <f t="shared" si="196"/>
        <v>8</v>
      </c>
      <c r="C1354" s="190">
        <f t="shared" si="197"/>
        <v>42610</v>
      </c>
      <c r="D1354" s="37" t="s">
        <v>1630</v>
      </c>
      <c r="E1354" s="734">
        <v>42610</v>
      </c>
      <c r="F1354" s="287" t="s">
        <v>480</v>
      </c>
      <c r="G1354" s="828" t="s">
        <v>1694</v>
      </c>
      <c r="H1354" s="192" t="s">
        <v>1098</v>
      </c>
      <c r="I1354" s="248">
        <v>28</v>
      </c>
      <c r="J1354" s="248">
        <v>51000</v>
      </c>
      <c r="K1354" s="578">
        <f t="shared" si="198"/>
        <v>1428000</v>
      </c>
      <c r="L1354" s="579" t="s">
        <v>844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7">
        <v>3</v>
      </c>
      <c r="AB1354" s="570" t="str">
        <f>IF(VLOOKUP(F1354,NXT!$C$12:$C$795,1,0)=F1354,"","x")</f>
        <v/>
      </c>
    </row>
    <row r="1355" spans="1:28" ht="15.75" hidden="1" customHeight="1">
      <c r="A1355" s="818" t="str">
        <f>IF(B1355&lt;&gt;"",IF(AND(B1355&gt;=_TM1,B1355&lt;=_TM2,OR(TH!L1355="1111",TH!M1355="1111")),TH!D1355,""),"")</f>
        <v/>
      </c>
      <c r="B1355" s="36">
        <f t="shared" si="196"/>
        <v>8</v>
      </c>
      <c r="C1355" s="190">
        <f t="shared" si="197"/>
        <v>42610</v>
      </c>
      <c r="D1355" s="37" t="s">
        <v>1630</v>
      </c>
      <c r="E1355" s="734">
        <v>42610</v>
      </c>
      <c r="F1355" s="287" t="s">
        <v>486</v>
      </c>
      <c r="G1355" s="828" t="s">
        <v>1694</v>
      </c>
      <c r="H1355" s="192" t="s">
        <v>1098</v>
      </c>
      <c r="I1355" s="248">
        <v>24</v>
      </c>
      <c r="J1355" s="248">
        <v>35000</v>
      </c>
      <c r="K1355" s="578">
        <f t="shared" si="198"/>
        <v>840000</v>
      </c>
      <c r="L1355" s="579" t="s">
        <v>844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7">
        <v>3</v>
      </c>
      <c r="AB1355" s="570" t="str">
        <f>IF(VLOOKUP(F1355,NXT!$C$12:$C$795,1,0)=F1355,"","x")</f>
        <v/>
      </c>
    </row>
    <row r="1356" spans="1:28" ht="15.75" hidden="1" customHeight="1">
      <c r="A1356" s="818" t="str">
        <f>IF(B1356&lt;&gt;"",IF(AND(B1356&gt;=_TM1,B1356&lt;=_TM2,OR(TH!L1356="1111",TH!M1356="1111")),TH!D1356,""),"")</f>
        <v/>
      </c>
      <c r="B1356" s="36">
        <f t="shared" si="196"/>
        <v>8</v>
      </c>
      <c r="C1356" s="190">
        <f t="shared" si="197"/>
        <v>42610</v>
      </c>
      <c r="D1356" s="37" t="s">
        <v>1630</v>
      </c>
      <c r="E1356" s="734">
        <v>42610</v>
      </c>
      <c r="F1356" s="287" t="s">
        <v>476</v>
      </c>
      <c r="G1356" s="828" t="s">
        <v>1694</v>
      </c>
      <c r="H1356" s="192" t="s">
        <v>1098</v>
      </c>
      <c r="I1356" s="248">
        <v>18</v>
      </c>
      <c r="J1356" s="248">
        <v>37500</v>
      </c>
      <c r="K1356" s="578">
        <f t="shared" si="198"/>
        <v>675000</v>
      </c>
      <c r="L1356" s="579" t="s">
        <v>844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7">
        <v>3</v>
      </c>
      <c r="AB1356" s="570" t="str">
        <f>IF(VLOOKUP(F1356,NXT!$C$12:$C$795,1,0)=F1356,"","x")</f>
        <v/>
      </c>
    </row>
    <row r="1357" spans="1:28" ht="15.75" hidden="1" customHeight="1">
      <c r="A1357" s="818" t="str">
        <f>IF(B1357&lt;&gt;"",IF(AND(B1357&gt;=_TM1,B1357&lt;=_TM2,OR(TH!L1357="1111",TH!M1357="1111")),TH!D1357,""),"")</f>
        <v/>
      </c>
      <c r="B1357" s="36">
        <f t="shared" si="196"/>
        <v>8</v>
      </c>
      <c r="C1357" s="190">
        <f t="shared" si="197"/>
        <v>42610</v>
      </c>
      <c r="D1357" s="37" t="s">
        <v>1630</v>
      </c>
      <c r="E1357" s="734">
        <v>42610</v>
      </c>
      <c r="F1357" s="287" t="s">
        <v>1478</v>
      </c>
      <c r="G1357" s="828" t="s">
        <v>1694</v>
      </c>
      <c r="H1357" s="192" t="s">
        <v>1098</v>
      </c>
      <c r="I1357" s="248">
        <v>20</v>
      </c>
      <c r="J1357" s="248">
        <v>71000</v>
      </c>
      <c r="K1357" s="578">
        <f t="shared" si="198"/>
        <v>1420000</v>
      </c>
      <c r="L1357" s="579" t="s">
        <v>844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17">
        <v>3</v>
      </c>
      <c r="AB1357" s="570" t="str">
        <f>IF(VLOOKUP(F1357,NXT!$C$12:$C$795,1,0)=F1357,"","x")</f>
        <v/>
      </c>
    </row>
    <row r="1358" spans="1:28" ht="15.75" hidden="1" customHeight="1">
      <c r="A1358" s="818" t="str">
        <f>IF(B1358&lt;&gt;"",IF(AND(B1358&gt;=_TM1,B1358&lt;=_TM2,OR(TH!L1358="1111",TH!M1358="1111")),TH!D1358,""),"")</f>
        <v/>
      </c>
      <c r="B1358" s="36">
        <f t="shared" si="196"/>
        <v>8</v>
      </c>
      <c r="C1358" s="190">
        <f t="shared" si="197"/>
        <v>42610</v>
      </c>
      <c r="D1358" s="37" t="s">
        <v>1630</v>
      </c>
      <c r="E1358" s="734">
        <v>42610</v>
      </c>
      <c r="F1358" s="287" t="s">
        <v>1479</v>
      </c>
      <c r="G1358" s="828" t="s">
        <v>1694</v>
      </c>
      <c r="H1358" s="192" t="s">
        <v>1098</v>
      </c>
      <c r="I1358" s="248">
        <v>8</v>
      </c>
      <c r="J1358" s="248">
        <v>82000</v>
      </c>
      <c r="K1358" s="578">
        <f t="shared" si="198"/>
        <v>656000</v>
      </c>
      <c r="L1358" s="579" t="s">
        <v>844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7">
        <v>3</v>
      </c>
      <c r="AB1358" s="570" t="str">
        <f>IF(VLOOKUP(F1358,NXT!$C$12:$C$795,1,0)=F1358,"","x")</f>
        <v/>
      </c>
    </row>
    <row r="1359" spans="1:28" ht="15.75" hidden="1" customHeight="1">
      <c r="A1359" s="818" t="str">
        <f>IF(B1359&lt;&gt;"",IF(AND(B1359&gt;=_TM1,B1359&lt;=_TM2,OR(TH!L1359="1111",TH!M1359="1111")),TH!D1359,""),"")</f>
        <v/>
      </c>
      <c r="B1359" s="36">
        <f t="shared" si="196"/>
        <v>8</v>
      </c>
      <c r="C1359" s="190">
        <f t="shared" si="197"/>
        <v>42610</v>
      </c>
      <c r="D1359" s="37" t="s">
        <v>1630</v>
      </c>
      <c r="E1359" s="734">
        <v>42610</v>
      </c>
      <c r="F1359" s="287" t="s">
        <v>1480</v>
      </c>
      <c r="G1359" s="828" t="s">
        <v>1694</v>
      </c>
      <c r="H1359" s="192" t="s">
        <v>1098</v>
      </c>
      <c r="I1359" s="248">
        <v>9</v>
      </c>
      <c r="J1359" s="248">
        <v>79200</v>
      </c>
      <c r="K1359" s="578">
        <f t="shared" si="198"/>
        <v>712800</v>
      </c>
      <c r="L1359" s="579" t="s">
        <v>844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7">
        <v>3</v>
      </c>
      <c r="AB1359" s="570" t="str">
        <f>IF(VLOOKUP(F1359,NXT!$C$12:$C$795,1,0)=F1359,"","x")</f>
        <v/>
      </c>
    </row>
    <row r="1360" spans="1:28" ht="15.75" hidden="1" customHeight="1">
      <c r="A1360" s="818" t="str">
        <f>IF(B1360&lt;&gt;"",IF(AND(B1360&gt;=_TM1,B1360&lt;=_TM2,OR(TH!L1360="1111",TH!M1360="1111")),TH!D1360,""),"")</f>
        <v/>
      </c>
      <c r="B1360" s="36">
        <f t="shared" si="196"/>
        <v>8</v>
      </c>
      <c r="C1360" s="190">
        <f t="shared" si="197"/>
        <v>42610</v>
      </c>
      <c r="D1360" s="37" t="s">
        <v>1630</v>
      </c>
      <c r="E1360" s="734">
        <v>42610</v>
      </c>
      <c r="F1360" s="287" t="s">
        <v>1504</v>
      </c>
      <c r="G1360" s="828" t="s">
        <v>1694</v>
      </c>
      <c r="H1360" s="192" t="s">
        <v>1098</v>
      </c>
      <c r="I1360" s="248">
        <v>700</v>
      </c>
      <c r="J1360" s="248">
        <v>4100</v>
      </c>
      <c r="K1360" s="578">
        <f t="shared" si="198"/>
        <v>2870000</v>
      </c>
      <c r="L1360" s="579" t="s">
        <v>844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7">
        <v>3</v>
      </c>
      <c r="AB1360" s="570" t="str">
        <f>IF(VLOOKUP(F1360,NXT!$C$12:$C$795,1,0)=F1360,"","x")</f>
        <v/>
      </c>
    </row>
    <row r="1361" spans="1:28" ht="15.75" hidden="1" customHeight="1">
      <c r="A1361" s="818" t="str">
        <f>IF(B1361&lt;&gt;"",IF(AND(B1361&gt;=_TM1,B1361&lt;=_TM2,OR(TH!L1361="1111",TH!M1361="1111")),TH!D1361,""),"")</f>
        <v/>
      </c>
      <c r="B1361" s="36">
        <f t="shared" si="196"/>
        <v>8</v>
      </c>
      <c r="C1361" s="190">
        <f t="shared" si="197"/>
        <v>42610</v>
      </c>
      <c r="D1361" s="37" t="s">
        <v>1630</v>
      </c>
      <c r="E1361" s="734">
        <v>42610</v>
      </c>
      <c r="F1361" s="287" t="s">
        <v>1505</v>
      </c>
      <c r="G1361" s="828" t="s">
        <v>1694</v>
      </c>
      <c r="H1361" s="192" t="s">
        <v>1098</v>
      </c>
      <c r="I1361" s="248">
        <v>700</v>
      </c>
      <c r="J1361" s="248">
        <v>360</v>
      </c>
      <c r="K1361" s="578">
        <f t="shared" si="198"/>
        <v>252000</v>
      </c>
      <c r="L1361" s="579" t="s">
        <v>844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7">
        <v>3</v>
      </c>
      <c r="AB1361" s="570" t="str">
        <f>IF(VLOOKUP(F1361,NXT!$C$12:$C$795,1,0)=F1361,"","x")</f>
        <v/>
      </c>
    </row>
    <row r="1362" spans="1:28" ht="15.75" hidden="1" customHeight="1">
      <c r="A1362" s="818" t="str">
        <f>IF(B1362&lt;&gt;"",IF(AND(B1362&gt;=_TM1,B1362&lt;=_TM2,OR(TH!L1362="1111",TH!M1362="1111")),TH!D1362,""),"")</f>
        <v/>
      </c>
      <c r="B1362" s="36">
        <f t="shared" si="196"/>
        <v>8</v>
      </c>
      <c r="C1362" s="190">
        <f t="shared" si="197"/>
        <v>42610</v>
      </c>
      <c r="D1362" s="37" t="s">
        <v>1630</v>
      </c>
      <c r="E1362" s="734">
        <v>42610</v>
      </c>
      <c r="F1362" s="287" t="s">
        <v>1506</v>
      </c>
      <c r="G1362" s="828" t="s">
        <v>1694</v>
      </c>
      <c r="H1362" s="192" t="s">
        <v>1098</v>
      </c>
      <c r="I1362" s="248">
        <v>3500</v>
      </c>
      <c r="J1362" s="248">
        <v>300</v>
      </c>
      <c r="K1362" s="578">
        <f t="shared" ref="K1362:K1393" si="199">ROUND(I1362*J1362,0)</f>
        <v>1050000</v>
      </c>
      <c r="L1362" s="579" t="s">
        <v>844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7">
        <v>3</v>
      </c>
      <c r="AB1362" s="570" t="str">
        <f>IF(VLOOKUP(F1362,NXT!$C$12:$C$795,1,0)=F1362,"","x")</f>
        <v/>
      </c>
    </row>
    <row r="1363" spans="1:28" ht="15.75" hidden="1" customHeight="1">
      <c r="A1363" s="818" t="str">
        <f>IF(B1363&lt;&gt;"",IF(AND(B1363&gt;=_TM1,B1363&lt;=_TM2,OR(TH!L1363="1111",TH!M1363="1111")),TH!D1363,""),"")</f>
        <v/>
      </c>
      <c r="B1363" s="36">
        <f t="shared" si="196"/>
        <v>8</v>
      </c>
      <c r="C1363" s="190">
        <f t="shared" si="197"/>
        <v>42610</v>
      </c>
      <c r="D1363" s="37" t="s">
        <v>1630</v>
      </c>
      <c r="E1363" s="734">
        <v>42610</v>
      </c>
      <c r="F1363" s="287" t="s">
        <v>1508</v>
      </c>
      <c r="G1363" s="828" t="s">
        <v>1694</v>
      </c>
      <c r="H1363" s="192" t="s">
        <v>1098</v>
      </c>
      <c r="I1363" s="248">
        <v>400</v>
      </c>
      <c r="J1363" s="248">
        <v>9400</v>
      </c>
      <c r="K1363" s="578">
        <f t="shared" si="199"/>
        <v>3760000</v>
      </c>
      <c r="L1363" s="579" t="s">
        <v>844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7">
        <v>3</v>
      </c>
      <c r="AB1363" s="570" t="str">
        <f>IF(VLOOKUP(F1363,NXT!$C$12:$C$795,1,0)=F1363,"","x")</f>
        <v/>
      </c>
    </row>
    <row r="1364" spans="1:28" ht="15.75" hidden="1" customHeight="1">
      <c r="A1364" s="818" t="str">
        <f>IF(B1364&lt;&gt;"",IF(AND(B1364&gt;=_TM1,B1364&lt;=_TM2,OR(TH!L1364="1111",TH!M1364="1111")),TH!D1364,""),"")</f>
        <v/>
      </c>
      <c r="B1364" s="36">
        <f t="shared" si="196"/>
        <v>8</v>
      </c>
      <c r="C1364" s="190">
        <f t="shared" si="197"/>
        <v>42610</v>
      </c>
      <c r="D1364" s="37" t="s">
        <v>1630</v>
      </c>
      <c r="E1364" s="734">
        <v>42610</v>
      </c>
      <c r="F1364" s="287" t="s">
        <v>1516</v>
      </c>
      <c r="G1364" s="828" t="s">
        <v>1694</v>
      </c>
      <c r="H1364" s="192" t="s">
        <v>1098</v>
      </c>
      <c r="I1364" s="248">
        <v>300</v>
      </c>
      <c r="J1364" s="248">
        <v>10500</v>
      </c>
      <c r="K1364" s="578">
        <f t="shared" si="199"/>
        <v>3150000</v>
      </c>
      <c r="L1364" s="579" t="s">
        <v>844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7">
        <v>3</v>
      </c>
      <c r="AB1364" s="570" t="str">
        <f>IF(VLOOKUP(F1364,NXT!$C$12:$C$795,1,0)=F1364,"","x")</f>
        <v/>
      </c>
    </row>
    <row r="1365" spans="1:28" ht="15.75" hidden="1" customHeight="1">
      <c r="A1365" s="818" t="str">
        <f>IF(B1365&lt;&gt;"",IF(AND(B1365&gt;=_TM1,B1365&lt;=_TM2,OR(TH!L1365="1111",TH!M1365="1111")),TH!D1365,""),"")</f>
        <v/>
      </c>
      <c r="B1365" s="36">
        <f t="shared" si="196"/>
        <v>8</v>
      </c>
      <c r="C1365" s="190">
        <f t="shared" si="197"/>
        <v>42610</v>
      </c>
      <c r="D1365" s="37" t="s">
        <v>1630</v>
      </c>
      <c r="E1365" s="734">
        <v>42610</v>
      </c>
      <c r="F1365" s="287" t="s">
        <v>1519</v>
      </c>
      <c r="G1365" s="828" t="s">
        <v>1694</v>
      </c>
      <c r="H1365" s="192" t="s">
        <v>1098</v>
      </c>
      <c r="I1365" s="248">
        <v>60</v>
      </c>
      <c r="J1365" s="248">
        <v>8100</v>
      </c>
      <c r="K1365" s="578">
        <f t="shared" si="199"/>
        <v>486000</v>
      </c>
      <c r="L1365" s="579" t="s">
        <v>844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7">
        <v>3</v>
      </c>
      <c r="AB1365" s="570" t="str">
        <f>IF(VLOOKUP(F1365,NXT!$C$12:$C$795,1,0)=F1365,"","x")</f>
        <v/>
      </c>
    </row>
    <row r="1366" spans="1:28" ht="15.75" hidden="1" customHeight="1">
      <c r="A1366" s="818" t="str">
        <f>IF(B1366&lt;&gt;"",IF(AND(B1366&gt;=_TM1,B1366&lt;=_TM2,OR(TH!L1366="1111",TH!M1366="1111")),TH!D1366,""),"")</f>
        <v/>
      </c>
      <c r="B1366" s="36">
        <f t="shared" si="196"/>
        <v>8</v>
      </c>
      <c r="C1366" s="190">
        <f t="shared" si="197"/>
        <v>42610</v>
      </c>
      <c r="D1366" s="37" t="s">
        <v>1630</v>
      </c>
      <c r="E1366" s="734">
        <v>42610</v>
      </c>
      <c r="F1366" s="287" t="s">
        <v>1522</v>
      </c>
      <c r="G1366" s="828" t="s">
        <v>1694</v>
      </c>
      <c r="H1366" s="192" t="s">
        <v>1098</v>
      </c>
      <c r="I1366" s="248">
        <v>10</v>
      </c>
      <c r="J1366" s="248">
        <v>18100</v>
      </c>
      <c r="K1366" s="578">
        <f t="shared" si="199"/>
        <v>181000</v>
      </c>
      <c r="L1366" s="579" t="s">
        <v>844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7">
        <v>3</v>
      </c>
      <c r="AB1366" s="570" t="str">
        <f>IF(VLOOKUP(F1366,NXT!$C$12:$C$795,1,0)=F1366,"","x")</f>
        <v/>
      </c>
    </row>
    <row r="1367" spans="1:28" ht="15.75" hidden="1" customHeight="1">
      <c r="A1367" s="818" t="str">
        <f>IF(B1367&lt;&gt;"",IF(AND(B1367&gt;=_TM1,B1367&lt;=_TM2,OR(TH!L1367="1111",TH!M1367="1111")),TH!D1367,""),"")</f>
        <v/>
      </c>
      <c r="B1367" s="36">
        <f t="shared" si="196"/>
        <v>8</v>
      </c>
      <c r="C1367" s="190">
        <f t="shared" si="197"/>
        <v>42610</v>
      </c>
      <c r="D1367" s="37" t="s">
        <v>1630</v>
      </c>
      <c r="E1367" s="734">
        <v>42610</v>
      </c>
      <c r="F1367" s="287" t="s">
        <v>1526</v>
      </c>
      <c r="G1367" s="828" t="s">
        <v>1694</v>
      </c>
      <c r="H1367" s="192" t="s">
        <v>1098</v>
      </c>
      <c r="I1367" s="248">
        <v>26</v>
      </c>
      <c r="J1367" s="248">
        <v>115100</v>
      </c>
      <c r="K1367" s="578">
        <f t="shared" si="199"/>
        <v>2992600</v>
      </c>
      <c r="L1367" s="579" t="s">
        <v>844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7">
        <v>3</v>
      </c>
      <c r="AB1367" s="570" t="str">
        <f>IF(VLOOKUP(F1367,NXT!$C$12:$C$795,1,0)=F1367,"","x")</f>
        <v/>
      </c>
    </row>
    <row r="1368" spans="1:28" ht="15.75" hidden="1" customHeight="1">
      <c r="A1368" s="818" t="str">
        <f>IF(B1368&lt;&gt;"",IF(AND(B1368&gt;=_TM1,B1368&lt;=_TM2,OR(TH!L1368="1111",TH!M1368="1111")),TH!D1368,""),"")</f>
        <v/>
      </c>
      <c r="B1368" s="36">
        <f t="shared" si="196"/>
        <v>8</v>
      </c>
      <c r="C1368" s="190">
        <f t="shared" si="197"/>
        <v>42610</v>
      </c>
      <c r="D1368" s="37" t="s">
        <v>1630</v>
      </c>
      <c r="E1368" s="734">
        <v>42610</v>
      </c>
      <c r="F1368" s="287" t="s">
        <v>1525</v>
      </c>
      <c r="G1368" s="828" t="s">
        <v>1694</v>
      </c>
      <c r="H1368" s="192" t="s">
        <v>1098</v>
      </c>
      <c r="I1368" s="248">
        <v>26</v>
      </c>
      <c r="J1368" s="248">
        <v>8000</v>
      </c>
      <c r="K1368" s="578">
        <f t="shared" si="199"/>
        <v>208000</v>
      </c>
      <c r="L1368" s="579" t="s">
        <v>844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7">
        <v>3</v>
      </c>
      <c r="AB1368" s="570" t="str">
        <f>IF(VLOOKUP(F1368,NXT!$C$12:$C$795,1,0)=F1368,"","x")</f>
        <v/>
      </c>
    </row>
    <row r="1369" spans="1:28" ht="15.75" hidden="1" customHeight="1">
      <c r="A1369" s="818" t="str">
        <f>IF(B1369&lt;&gt;"",IF(AND(B1369&gt;=_TM1,B1369&lt;=_TM2,OR(TH!L1369="1111",TH!M1369="1111")),TH!D1369,""),"")</f>
        <v/>
      </c>
      <c r="B1369" s="36">
        <f t="shared" si="196"/>
        <v>8</v>
      </c>
      <c r="C1369" s="190">
        <f t="shared" si="197"/>
        <v>42610</v>
      </c>
      <c r="D1369" s="37" t="s">
        <v>1630</v>
      </c>
      <c r="E1369" s="734">
        <v>42610</v>
      </c>
      <c r="F1369" s="287" t="s">
        <v>1527</v>
      </c>
      <c r="G1369" s="828" t="s">
        <v>1694</v>
      </c>
      <c r="H1369" s="192" t="s">
        <v>1098</v>
      </c>
      <c r="I1369" s="248">
        <v>35</v>
      </c>
      <c r="J1369" s="248">
        <v>51100</v>
      </c>
      <c r="K1369" s="578">
        <f t="shared" si="199"/>
        <v>1788500</v>
      </c>
      <c r="L1369" s="579" t="s">
        <v>844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7">
        <v>3</v>
      </c>
      <c r="AB1369" s="570" t="str">
        <f>IF(VLOOKUP(F1369,NXT!$C$12:$C$795,1,0)=F1369,"","x")</f>
        <v/>
      </c>
    </row>
    <row r="1370" spans="1:28" ht="15.75" hidden="1" customHeight="1">
      <c r="A1370" s="818" t="str">
        <f>IF(B1370&lt;&gt;"",IF(AND(B1370&gt;=_TM1,B1370&lt;=_TM2,OR(TH!L1370="1111",TH!M1370="1111")),TH!D1370,""),"")</f>
        <v/>
      </c>
      <c r="B1370" s="36">
        <f t="shared" si="196"/>
        <v>8</v>
      </c>
      <c r="C1370" s="190">
        <f t="shared" si="197"/>
        <v>42610</v>
      </c>
      <c r="D1370" s="37" t="s">
        <v>1630</v>
      </c>
      <c r="E1370" s="734">
        <v>42610</v>
      </c>
      <c r="F1370" s="287" t="s">
        <v>1528</v>
      </c>
      <c r="G1370" s="828" t="s">
        <v>1694</v>
      </c>
      <c r="H1370" s="192" t="s">
        <v>1098</v>
      </c>
      <c r="I1370" s="248">
        <v>5</v>
      </c>
      <c r="J1370" s="248">
        <v>107000</v>
      </c>
      <c r="K1370" s="578">
        <f t="shared" si="199"/>
        <v>535000</v>
      </c>
      <c r="L1370" s="579" t="s">
        <v>844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7">
        <v>3</v>
      </c>
      <c r="AB1370" s="570" t="str">
        <f>IF(VLOOKUP(F1370,NXT!$C$12:$C$795,1,0)=F1370,"","x")</f>
        <v/>
      </c>
    </row>
    <row r="1371" spans="1:28" ht="15.75" hidden="1" customHeight="1">
      <c r="A1371" s="818" t="str">
        <f>IF(B1371&lt;&gt;"",IF(AND(B1371&gt;=_TM1,B1371&lt;=_TM2,OR(TH!L1371="1111",TH!M1371="1111")),TH!D1371,""),"")</f>
        <v/>
      </c>
      <c r="B1371" s="36">
        <f t="shared" si="196"/>
        <v>8</v>
      </c>
      <c r="C1371" s="190">
        <f t="shared" si="197"/>
        <v>42610</v>
      </c>
      <c r="D1371" s="37" t="s">
        <v>1630</v>
      </c>
      <c r="E1371" s="734">
        <v>42610</v>
      </c>
      <c r="F1371" s="287" t="s">
        <v>1529</v>
      </c>
      <c r="G1371" s="828" t="s">
        <v>1694</v>
      </c>
      <c r="H1371" s="192" t="s">
        <v>1098</v>
      </c>
      <c r="I1371" s="248">
        <v>26</v>
      </c>
      <c r="J1371" s="248">
        <v>60000</v>
      </c>
      <c r="K1371" s="578">
        <f t="shared" si="199"/>
        <v>1560000</v>
      </c>
      <c r="L1371" s="579" t="s">
        <v>844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7">
        <v>3</v>
      </c>
      <c r="AB1371" s="570" t="str">
        <f>IF(VLOOKUP(F1371,NXT!$C$12:$C$795,1,0)=F1371,"","x")</f>
        <v/>
      </c>
    </row>
    <row r="1372" spans="1:28" ht="15.75" hidden="1" customHeight="1">
      <c r="A1372" s="818" t="str">
        <f>IF(B1372&lt;&gt;"",IF(AND(B1372&gt;=_TM1,B1372&lt;=_TM2,OR(TH!L1372="1111",TH!M1372="1111")),TH!D1372,""),"")</f>
        <v/>
      </c>
      <c r="B1372" s="36">
        <f t="shared" si="196"/>
        <v>8</v>
      </c>
      <c r="C1372" s="190">
        <f t="shared" si="197"/>
        <v>42610</v>
      </c>
      <c r="D1372" s="37" t="s">
        <v>1630</v>
      </c>
      <c r="E1372" s="734">
        <v>42610</v>
      </c>
      <c r="F1372" s="287" t="s">
        <v>1530</v>
      </c>
      <c r="G1372" s="828" t="s">
        <v>1694</v>
      </c>
      <c r="H1372" s="192" t="s">
        <v>1098</v>
      </c>
      <c r="I1372" s="248">
        <v>21</v>
      </c>
      <c r="J1372" s="248">
        <v>61200</v>
      </c>
      <c r="K1372" s="578">
        <f t="shared" si="199"/>
        <v>1285200</v>
      </c>
      <c r="L1372" s="579" t="s">
        <v>844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7">
        <v>3</v>
      </c>
      <c r="AB1372" s="570" t="str">
        <f>IF(VLOOKUP(F1372,NXT!$C$12:$C$795,1,0)=F1372,"","x")</f>
        <v/>
      </c>
    </row>
    <row r="1373" spans="1:28" ht="15.75" hidden="1" customHeight="1">
      <c r="A1373" s="818" t="str">
        <f>IF(B1373&lt;&gt;"",IF(AND(B1373&gt;=_TM1,B1373&lt;=_TM2,OR(TH!L1373="1111",TH!M1373="1111")),TH!D1373,""),"")</f>
        <v/>
      </c>
      <c r="B1373" s="36">
        <f t="shared" si="196"/>
        <v>8</v>
      </c>
      <c r="C1373" s="190">
        <f t="shared" si="197"/>
        <v>42610</v>
      </c>
      <c r="D1373" s="37" t="s">
        <v>1630</v>
      </c>
      <c r="E1373" s="734">
        <v>42610</v>
      </c>
      <c r="F1373" s="287" t="s">
        <v>1531</v>
      </c>
      <c r="G1373" s="828" t="s">
        <v>1694</v>
      </c>
      <c r="H1373" s="192" t="s">
        <v>1098</v>
      </c>
      <c r="I1373" s="248">
        <v>2</v>
      </c>
      <c r="J1373" s="248">
        <v>39300</v>
      </c>
      <c r="K1373" s="578">
        <f t="shared" si="199"/>
        <v>78600</v>
      </c>
      <c r="L1373" s="579" t="s">
        <v>844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7">
        <v>3</v>
      </c>
      <c r="AB1373" s="570" t="str">
        <f>IF(VLOOKUP(F1373,NXT!$C$12:$C$795,1,0)=F1373,"","x")</f>
        <v/>
      </c>
    </row>
    <row r="1374" spans="1:28" ht="15.75" hidden="1" customHeight="1">
      <c r="A1374" s="818" t="str">
        <f>IF(B1374&lt;&gt;"",IF(AND(B1374&gt;=_TM1,B1374&lt;=_TM2,OR(TH!L1374="1111",TH!M1374="1111")),TH!D1374,""),"")</f>
        <v/>
      </c>
      <c r="B1374" s="36">
        <f t="shared" si="196"/>
        <v>8</v>
      </c>
      <c r="C1374" s="190">
        <f t="shared" si="197"/>
        <v>42610</v>
      </c>
      <c r="D1374" s="37" t="s">
        <v>1630</v>
      </c>
      <c r="E1374" s="734">
        <v>42610</v>
      </c>
      <c r="F1374" s="287" t="s">
        <v>1532</v>
      </c>
      <c r="G1374" s="828" t="s">
        <v>1694</v>
      </c>
      <c r="H1374" s="192" t="s">
        <v>1098</v>
      </c>
      <c r="I1374" s="248">
        <v>1</v>
      </c>
      <c r="J1374" s="248">
        <v>36000</v>
      </c>
      <c r="K1374" s="578">
        <f t="shared" si="199"/>
        <v>36000</v>
      </c>
      <c r="L1374" s="579" t="s">
        <v>844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7">
        <v>3</v>
      </c>
      <c r="AB1374" s="570" t="str">
        <f>IF(VLOOKUP(F1374,NXT!$C$12:$C$795,1,0)=F1374,"","x")</f>
        <v/>
      </c>
    </row>
    <row r="1375" spans="1:28" ht="15.75" hidden="1" customHeight="1">
      <c r="A1375" s="818" t="str">
        <f>IF(B1375&lt;&gt;"",IF(AND(B1375&gt;=_TM1,B1375&lt;=_TM2,OR(TH!L1375="1111",TH!M1375="1111")),TH!D1375,""),"")</f>
        <v/>
      </c>
      <c r="B1375" s="36">
        <f t="shared" si="196"/>
        <v>8</v>
      </c>
      <c r="C1375" s="190">
        <f t="shared" si="197"/>
        <v>42610</v>
      </c>
      <c r="D1375" s="37" t="s">
        <v>1630</v>
      </c>
      <c r="E1375" s="734">
        <v>42610</v>
      </c>
      <c r="F1375" s="287" t="s">
        <v>1534</v>
      </c>
      <c r="G1375" s="828" t="s">
        <v>1694</v>
      </c>
      <c r="H1375" s="192" t="s">
        <v>1098</v>
      </c>
      <c r="I1375" s="248">
        <v>2</v>
      </c>
      <c r="J1375" s="248">
        <v>92500</v>
      </c>
      <c r="K1375" s="578">
        <f t="shared" si="199"/>
        <v>185000</v>
      </c>
      <c r="L1375" s="579" t="s">
        <v>844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7">
        <v>3</v>
      </c>
      <c r="AB1375" s="570" t="str">
        <f>IF(VLOOKUP(F1375,NXT!$C$12:$C$795,1,0)=F1375,"","x")</f>
        <v/>
      </c>
    </row>
    <row r="1376" spans="1:28" ht="15.75" hidden="1" customHeight="1">
      <c r="A1376" s="818" t="str">
        <f>IF(B1376&lt;&gt;"",IF(AND(B1376&gt;=_TM1,B1376&lt;=_TM2,OR(TH!L1376="1111",TH!M1376="1111")),TH!D1376,""),"")</f>
        <v/>
      </c>
      <c r="B1376" s="36">
        <f t="shared" si="196"/>
        <v>8</v>
      </c>
      <c r="C1376" s="190">
        <f t="shared" si="197"/>
        <v>42610</v>
      </c>
      <c r="D1376" s="37" t="s">
        <v>1630</v>
      </c>
      <c r="E1376" s="734">
        <v>42610</v>
      </c>
      <c r="F1376" s="287" t="s">
        <v>1535</v>
      </c>
      <c r="G1376" s="828" t="s">
        <v>1694</v>
      </c>
      <c r="H1376" s="192" t="s">
        <v>1098</v>
      </c>
      <c r="I1376" s="248">
        <v>5</v>
      </c>
      <c r="J1376" s="248">
        <v>60000</v>
      </c>
      <c r="K1376" s="578">
        <f t="shared" si="199"/>
        <v>300000</v>
      </c>
      <c r="L1376" s="579" t="s">
        <v>844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7">
        <v>3</v>
      </c>
      <c r="AB1376" s="570" t="str">
        <f>IF(VLOOKUP(F1376,NXT!$C$12:$C$795,1,0)=F1376,"","x")</f>
        <v/>
      </c>
    </row>
    <row r="1377" spans="1:28" ht="15.75" hidden="1" customHeight="1">
      <c r="A1377" s="818" t="str">
        <f>IF(B1377&lt;&gt;"",IF(AND(B1377&gt;=_TM1,B1377&lt;=_TM2,OR(TH!L1377="1111",TH!M1377="1111")),TH!D1377,""),"")</f>
        <v/>
      </c>
      <c r="B1377" s="36">
        <f t="shared" ref="B1377:B1440" si="200">IF(C1377&lt;&gt;"",MONTH(C1377),"")</f>
        <v>8</v>
      </c>
      <c r="C1377" s="190">
        <f t="shared" ref="C1377:C1440" si="201">E1377</f>
        <v>42610</v>
      </c>
      <c r="D1377" s="37" t="s">
        <v>1630</v>
      </c>
      <c r="E1377" s="734">
        <v>42610</v>
      </c>
      <c r="F1377" s="287" t="s">
        <v>1536</v>
      </c>
      <c r="G1377" s="828" t="s">
        <v>1694</v>
      </c>
      <c r="H1377" s="192" t="s">
        <v>1098</v>
      </c>
      <c r="I1377" s="248">
        <v>6</v>
      </c>
      <c r="J1377" s="248">
        <v>58500</v>
      </c>
      <c r="K1377" s="578">
        <f t="shared" si="199"/>
        <v>351000</v>
      </c>
      <c r="L1377" s="579" t="s">
        <v>844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7">
        <v>3</v>
      </c>
      <c r="AB1377" s="570" t="str">
        <f>IF(VLOOKUP(F1377,NXT!$C$12:$C$795,1,0)=F1377,"","x")</f>
        <v/>
      </c>
    </row>
    <row r="1378" spans="1:28" ht="15.75" hidden="1" customHeight="1">
      <c r="A1378" s="818" t="str">
        <f>IF(B1378&lt;&gt;"",IF(AND(B1378&gt;=_TM1,B1378&lt;=_TM2,OR(TH!L1378="1111",TH!M1378="1111")),TH!D1378,""),"")</f>
        <v/>
      </c>
      <c r="B1378" s="36">
        <f t="shared" si="200"/>
        <v>8</v>
      </c>
      <c r="C1378" s="190">
        <f t="shared" si="201"/>
        <v>42610</v>
      </c>
      <c r="D1378" s="37" t="s">
        <v>1630</v>
      </c>
      <c r="E1378" s="734">
        <v>42610</v>
      </c>
      <c r="F1378" s="287" t="s">
        <v>1537</v>
      </c>
      <c r="G1378" s="828" t="s">
        <v>1694</v>
      </c>
      <c r="H1378" s="192" t="s">
        <v>1098</v>
      </c>
      <c r="I1378" s="248">
        <v>2</v>
      </c>
      <c r="J1378" s="248">
        <v>111000</v>
      </c>
      <c r="K1378" s="578">
        <f t="shared" si="199"/>
        <v>222000</v>
      </c>
      <c r="L1378" s="579" t="s">
        <v>844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7">
        <v>3</v>
      </c>
      <c r="AB1378" s="570" t="str">
        <f>IF(VLOOKUP(F1378,NXT!$C$12:$C$795,1,0)=F1378,"","x")</f>
        <v/>
      </c>
    </row>
    <row r="1379" spans="1:28" ht="15.75" hidden="1" customHeight="1">
      <c r="A1379" s="818" t="str">
        <f>IF(B1379&lt;&gt;"",IF(AND(B1379&gt;=_TM1,B1379&lt;=_TM2,OR(TH!L1379="1111",TH!M1379="1111")),TH!D1379,""),"")</f>
        <v/>
      </c>
      <c r="B1379" s="36">
        <f t="shared" si="200"/>
        <v>8</v>
      </c>
      <c r="C1379" s="190">
        <f t="shared" si="201"/>
        <v>42610</v>
      </c>
      <c r="D1379" s="37" t="s">
        <v>1630</v>
      </c>
      <c r="E1379" s="734">
        <v>42610</v>
      </c>
      <c r="F1379" s="287" t="s">
        <v>1538</v>
      </c>
      <c r="G1379" s="828" t="s">
        <v>1694</v>
      </c>
      <c r="H1379" s="192" t="s">
        <v>1098</v>
      </c>
      <c r="I1379" s="248">
        <v>52</v>
      </c>
      <c r="J1379" s="248">
        <v>46000</v>
      </c>
      <c r="K1379" s="578">
        <f t="shared" si="199"/>
        <v>2392000</v>
      </c>
      <c r="L1379" s="579" t="s">
        <v>844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7">
        <v>3</v>
      </c>
      <c r="AB1379" s="570" t="str">
        <f>IF(VLOOKUP(F1379,NXT!$C$12:$C$795,1,0)=F1379,"","x")</f>
        <v/>
      </c>
    </row>
    <row r="1380" spans="1:28" ht="15.75" hidden="1" customHeight="1">
      <c r="A1380" s="818" t="str">
        <f>IF(B1380&lt;&gt;"",IF(AND(B1380&gt;=_TM1,B1380&lt;=_TM2,OR(TH!L1380="1111",TH!M1380="1111")),TH!D1380,""),"")</f>
        <v/>
      </c>
      <c r="B1380" s="36">
        <f t="shared" si="200"/>
        <v>8</v>
      </c>
      <c r="C1380" s="190">
        <f t="shared" si="201"/>
        <v>42610</v>
      </c>
      <c r="D1380" s="37" t="s">
        <v>1630</v>
      </c>
      <c r="E1380" s="734">
        <v>42610</v>
      </c>
      <c r="F1380" s="287" t="s">
        <v>1539</v>
      </c>
      <c r="G1380" s="828" t="s">
        <v>1694</v>
      </c>
      <c r="H1380" s="192" t="s">
        <v>1098</v>
      </c>
      <c r="I1380" s="248">
        <v>3</v>
      </c>
      <c r="J1380" s="248">
        <v>17200</v>
      </c>
      <c r="K1380" s="578">
        <f t="shared" si="199"/>
        <v>51600</v>
      </c>
      <c r="L1380" s="579" t="s">
        <v>844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7">
        <v>3</v>
      </c>
      <c r="AB1380" s="570" t="str">
        <f>IF(VLOOKUP(F1380,NXT!$C$12:$C$795,1,0)=F1380,"","x")</f>
        <v/>
      </c>
    </row>
    <row r="1381" spans="1:28" ht="15.75" hidden="1" customHeight="1">
      <c r="A1381" s="818" t="str">
        <f>IF(B1381&lt;&gt;"",IF(AND(B1381&gt;=_TM1,B1381&lt;=_TM2,OR(TH!L1381="1111",TH!M1381="1111")),TH!D1381,""),"")</f>
        <v/>
      </c>
      <c r="B1381" s="36">
        <f t="shared" si="200"/>
        <v>8</v>
      </c>
      <c r="C1381" s="190">
        <f t="shared" si="201"/>
        <v>42610</v>
      </c>
      <c r="D1381" s="37" t="s">
        <v>1630</v>
      </c>
      <c r="E1381" s="734">
        <v>42610</v>
      </c>
      <c r="F1381" s="287" t="s">
        <v>1540</v>
      </c>
      <c r="G1381" s="828" t="s">
        <v>1694</v>
      </c>
      <c r="H1381" s="192" t="s">
        <v>1098</v>
      </c>
      <c r="I1381" s="248">
        <v>3</v>
      </c>
      <c r="J1381" s="248">
        <v>86000</v>
      </c>
      <c r="K1381" s="578">
        <f t="shared" si="199"/>
        <v>258000</v>
      </c>
      <c r="L1381" s="579" t="s">
        <v>844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7">
        <v>3</v>
      </c>
      <c r="AB1381" s="570" t="str">
        <f>IF(VLOOKUP(F1381,NXT!$C$12:$C$795,1,0)=F1381,"","x")</f>
        <v/>
      </c>
    </row>
    <row r="1382" spans="1:28" ht="15.75" hidden="1" customHeight="1">
      <c r="A1382" s="818" t="str">
        <f>IF(B1382&lt;&gt;"",IF(AND(B1382&gt;=_TM1,B1382&lt;=_TM2,OR(TH!L1382="1111",TH!M1382="1111")),TH!D1382,""),"")</f>
        <v/>
      </c>
      <c r="B1382" s="36">
        <f t="shared" si="200"/>
        <v>8</v>
      </c>
      <c r="C1382" s="190">
        <f t="shared" si="201"/>
        <v>42610</v>
      </c>
      <c r="D1382" s="37" t="s">
        <v>1630</v>
      </c>
      <c r="E1382" s="734">
        <v>42610</v>
      </c>
      <c r="F1382" s="287" t="s">
        <v>1541</v>
      </c>
      <c r="G1382" s="828" t="s">
        <v>1694</v>
      </c>
      <c r="H1382" s="192" t="s">
        <v>1098</v>
      </c>
      <c r="I1382" s="248">
        <v>4</v>
      </c>
      <c r="J1382" s="248">
        <v>35000</v>
      </c>
      <c r="K1382" s="578">
        <f t="shared" si="199"/>
        <v>140000</v>
      </c>
      <c r="L1382" s="579" t="s">
        <v>844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7">
        <v>3</v>
      </c>
      <c r="AB1382" s="570" t="str">
        <f>IF(VLOOKUP(F1382,NXT!$C$12:$C$795,1,0)=F1382,"","x")</f>
        <v/>
      </c>
    </row>
    <row r="1383" spans="1:28" ht="15.75" hidden="1" customHeight="1">
      <c r="A1383" s="818" t="str">
        <f>IF(B1383&lt;&gt;"",IF(AND(B1383&gt;=_TM1,B1383&lt;=_TM2,OR(TH!L1383="1111",TH!M1383="1111")),TH!D1383,""),"")</f>
        <v/>
      </c>
      <c r="B1383" s="36">
        <f t="shared" si="200"/>
        <v>8</v>
      </c>
      <c r="C1383" s="190">
        <f t="shared" si="201"/>
        <v>42610</v>
      </c>
      <c r="D1383" s="37" t="s">
        <v>1630</v>
      </c>
      <c r="E1383" s="734">
        <v>42610</v>
      </c>
      <c r="F1383" s="287" t="s">
        <v>1542</v>
      </c>
      <c r="G1383" s="828" t="s">
        <v>1694</v>
      </c>
      <c r="H1383" s="192" t="s">
        <v>1098</v>
      </c>
      <c r="I1383" s="248">
        <v>4</v>
      </c>
      <c r="J1383" s="248">
        <v>47000</v>
      </c>
      <c r="K1383" s="578">
        <f t="shared" si="199"/>
        <v>188000</v>
      </c>
      <c r="L1383" s="579" t="s">
        <v>844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7">
        <v>3</v>
      </c>
      <c r="AB1383" s="570" t="str">
        <f>IF(VLOOKUP(F1383,NXT!$C$12:$C$795,1,0)=F1383,"","x")</f>
        <v/>
      </c>
    </row>
    <row r="1384" spans="1:28" ht="15.75" hidden="1" customHeight="1">
      <c r="A1384" s="818" t="str">
        <f>IF(B1384&lt;&gt;"",IF(AND(B1384&gt;=_TM1,B1384&lt;=_TM2,OR(TH!L1384="1111",TH!M1384="1111")),TH!D1384,""),"")</f>
        <v/>
      </c>
      <c r="B1384" s="36">
        <f t="shared" si="200"/>
        <v>8</v>
      </c>
      <c r="C1384" s="190">
        <f t="shared" si="201"/>
        <v>42610</v>
      </c>
      <c r="D1384" s="37" t="s">
        <v>1630</v>
      </c>
      <c r="E1384" s="734">
        <v>42610</v>
      </c>
      <c r="F1384" s="287" t="s">
        <v>1543</v>
      </c>
      <c r="G1384" s="828" t="s">
        <v>1694</v>
      </c>
      <c r="H1384" s="192" t="s">
        <v>1098</v>
      </c>
      <c r="I1384" s="248">
        <v>20</v>
      </c>
      <c r="J1384" s="248">
        <v>47500</v>
      </c>
      <c r="K1384" s="578">
        <f t="shared" si="199"/>
        <v>950000</v>
      </c>
      <c r="L1384" s="579" t="s">
        <v>844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7">
        <v>3</v>
      </c>
      <c r="AB1384" s="570" t="str">
        <f>IF(VLOOKUP(F1384,NXT!$C$12:$C$795,1,0)=F1384,"","x")</f>
        <v/>
      </c>
    </row>
    <row r="1385" spans="1:28" ht="15.75" hidden="1" customHeight="1">
      <c r="A1385" s="818" t="str">
        <f>IF(B1385&lt;&gt;"",IF(AND(B1385&gt;=_TM1,B1385&lt;=_TM2,OR(TH!L1385="1111",TH!M1385="1111")),TH!D1385,""),"")</f>
        <v/>
      </c>
      <c r="B1385" s="36">
        <f t="shared" si="200"/>
        <v>8</v>
      </c>
      <c r="C1385" s="190">
        <f t="shared" si="201"/>
        <v>42610</v>
      </c>
      <c r="D1385" s="37" t="s">
        <v>1630</v>
      </c>
      <c r="E1385" s="734">
        <v>42610</v>
      </c>
      <c r="F1385" s="287" t="s">
        <v>1530</v>
      </c>
      <c r="G1385" s="828" t="s">
        <v>1694</v>
      </c>
      <c r="H1385" s="192" t="s">
        <v>1098</v>
      </c>
      <c r="I1385" s="248">
        <v>21</v>
      </c>
      <c r="J1385" s="248">
        <v>31200</v>
      </c>
      <c r="K1385" s="578">
        <f t="shared" si="199"/>
        <v>655200</v>
      </c>
      <c r="L1385" s="579" t="s">
        <v>844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7">
        <v>3</v>
      </c>
      <c r="AB1385" s="570" t="str">
        <f>IF(VLOOKUP(F1385,NXT!$C$12:$C$795,1,0)=F1385,"","x")</f>
        <v/>
      </c>
    </row>
    <row r="1386" spans="1:28" ht="15.75" hidden="1" customHeight="1">
      <c r="A1386" s="818" t="str">
        <f>IF(B1386&lt;&gt;"",IF(AND(B1386&gt;=_TM1,B1386&lt;=_TM2,OR(TH!L1386="1111",TH!M1386="1111")),TH!D1386,""),"")</f>
        <v/>
      </c>
      <c r="B1386" s="36">
        <f t="shared" si="200"/>
        <v>8</v>
      </c>
      <c r="C1386" s="190">
        <f t="shared" si="201"/>
        <v>42610</v>
      </c>
      <c r="D1386" s="37" t="s">
        <v>1630</v>
      </c>
      <c r="E1386" s="734">
        <v>42610</v>
      </c>
      <c r="F1386" s="287" t="s">
        <v>1538</v>
      </c>
      <c r="G1386" s="828" t="s">
        <v>1694</v>
      </c>
      <c r="H1386" s="192" t="s">
        <v>1098</v>
      </c>
      <c r="I1386" s="248">
        <v>52</v>
      </c>
      <c r="J1386" s="248">
        <v>46000</v>
      </c>
      <c r="K1386" s="578">
        <f t="shared" si="199"/>
        <v>2392000</v>
      </c>
      <c r="L1386" s="579" t="s">
        <v>844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7">
        <v>3</v>
      </c>
      <c r="AB1386" s="570" t="str">
        <f>IF(VLOOKUP(F1386,NXT!$C$12:$C$795,1,0)=F1386,"","x")</f>
        <v/>
      </c>
    </row>
    <row r="1387" spans="1:28" ht="15.75" hidden="1" customHeight="1">
      <c r="A1387" s="818" t="str">
        <f>IF(B1387&lt;&gt;"",IF(AND(B1387&gt;=_TM1,B1387&lt;=_TM2,OR(TH!L1387="1111",TH!M1387="1111")),TH!D1387,""),"")</f>
        <v/>
      </c>
      <c r="B1387" s="36">
        <f t="shared" si="200"/>
        <v>8</v>
      </c>
      <c r="C1387" s="190">
        <f t="shared" si="201"/>
        <v>42610</v>
      </c>
      <c r="D1387" s="37" t="s">
        <v>1630</v>
      </c>
      <c r="E1387" s="734">
        <v>42610</v>
      </c>
      <c r="F1387" s="287" t="s">
        <v>1544</v>
      </c>
      <c r="G1387" s="828" t="s">
        <v>1694</v>
      </c>
      <c r="H1387" s="192" t="s">
        <v>1098</v>
      </c>
      <c r="I1387" s="248">
        <v>10</v>
      </c>
      <c r="J1387" s="248">
        <v>162000</v>
      </c>
      <c r="K1387" s="578">
        <f t="shared" si="199"/>
        <v>1620000</v>
      </c>
      <c r="L1387" s="579" t="s">
        <v>844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7">
        <v>3</v>
      </c>
      <c r="AB1387" s="570" t="str">
        <f>IF(VLOOKUP(F1387,NXT!$C$12:$C$795,1,0)=F1387,"","x")</f>
        <v/>
      </c>
    </row>
    <row r="1388" spans="1:28" ht="15.75" hidden="1" customHeight="1">
      <c r="A1388" s="818" t="str">
        <f>IF(B1388&lt;&gt;"",IF(AND(B1388&gt;=_TM1,B1388&lt;=_TM2,OR(TH!L1388="1111",TH!M1388="1111")),TH!D1388,""),"")</f>
        <v/>
      </c>
      <c r="B1388" s="36">
        <f t="shared" si="200"/>
        <v>8</v>
      </c>
      <c r="C1388" s="190">
        <f t="shared" si="201"/>
        <v>42610</v>
      </c>
      <c r="D1388" s="37" t="s">
        <v>1630</v>
      </c>
      <c r="E1388" s="734">
        <v>42610</v>
      </c>
      <c r="F1388" s="287" t="s">
        <v>1545</v>
      </c>
      <c r="G1388" s="828" t="s">
        <v>1694</v>
      </c>
      <c r="H1388" s="192" t="s">
        <v>1098</v>
      </c>
      <c r="I1388" s="248">
        <v>10</v>
      </c>
      <c r="J1388" s="248">
        <v>27000</v>
      </c>
      <c r="K1388" s="578">
        <f t="shared" si="199"/>
        <v>270000</v>
      </c>
      <c r="L1388" s="579" t="s">
        <v>844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7">
        <v>3</v>
      </c>
      <c r="AB1388" s="570" t="str">
        <f>IF(VLOOKUP(F1388,NXT!$C$12:$C$795,1,0)=F1388,"","x")</f>
        <v/>
      </c>
    </row>
    <row r="1389" spans="1:28" ht="15.75" hidden="1" customHeight="1">
      <c r="A1389" s="818" t="str">
        <f>IF(B1389&lt;&gt;"",IF(AND(B1389&gt;=_TM1,B1389&lt;=_TM2,OR(TH!L1389="1111",TH!M1389="1111")),TH!D1389,""),"")</f>
        <v/>
      </c>
      <c r="B1389" s="36">
        <f t="shared" si="200"/>
        <v>8</v>
      </c>
      <c r="C1389" s="190">
        <f t="shared" si="201"/>
        <v>42610</v>
      </c>
      <c r="D1389" s="37" t="s">
        <v>1630</v>
      </c>
      <c r="E1389" s="734">
        <v>42610</v>
      </c>
      <c r="F1389" s="287" t="s">
        <v>1546</v>
      </c>
      <c r="G1389" s="828" t="s">
        <v>1694</v>
      </c>
      <c r="H1389" s="192" t="s">
        <v>1098</v>
      </c>
      <c r="I1389" s="248">
        <v>1</v>
      </c>
      <c r="J1389" s="248">
        <v>60000</v>
      </c>
      <c r="K1389" s="578">
        <f t="shared" si="199"/>
        <v>60000</v>
      </c>
      <c r="L1389" s="579" t="s">
        <v>844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7">
        <v>3</v>
      </c>
      <c r="AB1389" s="570" t="str">
        <f>IF(VLOOKUP(F1389,NXT!$C$12:$C$795,1,0)=F1389,"","x")</f>
        <v/>
      </c>
    </row>
    <row r="1390" spans="1:28" ht="15.75" hidden="1" customHeight="1">
      <c r="A1390" s="818" t="str">
        <f>IF(B1390&lt;&gt;"",IF(AND(B1390&gt;=_TM1,B1390&lt;=_TM2,OR(TH!L1390="1111",TH!M1390="1111")),TH!D1390,""),"")</f>
        <v/>
      </c>
      <c r="B1390" s="36">
        <f t="shared" si="200"/>
        <v>8</v>
      </c>
      <c r="C1390" s="190">
        <f t="shared" si="201"/>
        <v>42610</v>
      </c>
      <c r="D1390" s="37" t="s">
        <v>1630</v>
      </c>
      <c r="E1390" s="734">
        <v>42610</v>
      </c>
      <c r="F1390" s="287" t="s">
        <v>1547</v>
      </c>
      <c r="G1390" s="828" t="s">
        <v>1694</v>
      </c>
      <c r="H1390" s="192" t="s">
        <v>1098</v>
      </c>
      <c r="I1390" s="248">
        <v>40</v>
      </c>
      <c r="J1390" s="248">
        <v>54000</v>
      </c>
      <c r="K1390" s="578">
        <f t="shared" si="199"/>
        <v>2160000</v>
      </c>
      <c r="L1390" s="579" t="s">
        <v>844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7">
        <v>3</v>
      </c>
      <c r="AB1390" s="570" t="str">
        <f>IF(VLOOKUP(F1390,NXT!$C$12:$C$795,1,0)=F1390,"","x")</f>
        <v/>
      </c>
    </row>
    <row r="1391" spans="1:28" ht="15.75" hidden="1" customHeight="1">
      <c r="A1391" s="818" t="str">
        <f>IF(B1391&lt;&gt;"",IF(AND(B1391&gt;=_TM1,B1391&lt;=_TM2,OR(TH!L1391="1111",TH!M1391="1111")),TH!D1391,""),"")</f>
        <v/>
      </c>
      <c r="B1391" s="36">
        <f t="shared" si="200"/>
        <v>8</v>
      </c>
      <c r="C1391" s="190">
        <f t="shared" si="201"/>
        <v>42610</v>
      </c>
      <c r="D1391" s="37" t="s">
        <v>1630</v>
      </c>
      <c r="E1391" s="734">
        <v>42610</v>
      </c>
      <c r="F1391" s="287" t="s">
        <v>1548</v>
      </c>
      <c r="G1391" s="828" t="s">
        <v>1694</v>
      </c>
      <c r="H1391" s="192" t="s">
        <v>1098</v>
      </c>
      <c r="I1391" s="248">
        <v>18</v>
      </c>
      <c r="J1391" s="248">
        <v>20400</v>
      </c>
      <c r="K1391" s="578">
        <f t="shared" si="199"/>
        <v>367200</v>
      </c>
      <c r="L1391" s="579" t="s">
        <v>844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7">
        <v>3</v>
      </c>
      <c r="AB1391" s="570" t="str">
        <f>IF(VLOOKUP(F1391,NXT!$C$12:$C$795,1,0)=F1391,"","x")</f>
        <v/>
      </c>
    </row>
    <row r="1392" spans="1:28" ht="15.75" hidden="1" customHeight="1">
      <c r="A1392" s="818" t="str">
        <f>IF(B1392&lt;&gt;"",IF(AND(B1392&gt;=_TM1,B1392&lt;=_TM2,OR(TH!L1392="1111",TH!M1392="1111")),TH!D1392,""),"")</f>
        <v/>
      </c>
      <c r="B1392" s="36">
        <f t="shared" si="200"/>
        <v>8</v>
      </c>
      <c r="C1392" s="190">
        <f t="shared" si="201"/>
        <v>42610</v>
      </c>
      <c r="D1392" s="37" t="s">
        <v>1630</v>
      </c>
      <c r="E1392" s="734">
        <v>42610</v>
      </c>
      <c r="F1392" s="287" t="s">
        <v>1549</v>
      </c>
      <c r="G1392" s="828" t="s">
        <v>1694</v>
      </c>
      <c r="H1392" s="192" t="s">
        <v>1098</v>
      </c>
      <c r="I1392" s="248">
        <v>12</v>
      </c>
      <c r="J1392" s="248">
        <v>10200</v>
      </c>
      <c r="K1392" s="578">
        <f t="shared" si="199"/>
        <v>122400</v>
      </c>
      <c r="L1392" s="579" t="s">
        <v>844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7">
        <v>3</v>
      </c>
      <c r="AB1392" s="570" t="str">
        <f>IF(VLOOKUP(F1392,NXT!$C$12:$C$795,1,0)=F1392,"","x")</f>
        <v/>
      </c>
    </row>
    <row r="1393" spans="1:28" ht="15.75" hidden="1" customHeight="1">
      <c r="A1393" s="818" t="str">
        <f>IF(B1393&lt;&gt;"",IF(AND(B1393&gt;=_TM1,B1393&lt;=_TM2,OR(TH!L1393="1111",TH!M1393="1111")),TH!D1393,""),"")</f>
        <v/>
      </c>
      <c r="B1393" s="36">
        <f t="shared" si="200"/>
        <v>8</v>
      </c>
      <c r="C1393" s="190">
        <f t="shared" si="201"/>
        <v>42610</v>
      </c>
      <c r="D1393" s="37" t="s">
        <v>1630</v>
      </c>
      <c r="E1393" s="734">
        <v>42610</v>
      </c>
      <c r="F1393" s="287" t="s">
        <v>1550</v>
      </c>
      <c r="G1393" s="828" t="s">
        <v>1694</v>
      </c>
      <c r="H1393" s="192" t="s">
        <v>1098</v>
      </c>
      <c r="I1393" s="248">
        <v>18</v>
      </c>
      <c r="J1393" s="248">
        <v>7500</v>
      </c>
      <c r="K1393" s="578">
        <f t="shared" si="199"/>
        <v>135000</v>
      </c>
      <c r="L1393" s="579" t="s">
        <v>844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7">
        <v>3</v>
      </c>
      <c r="AB1393" s="570" t="str">
        <f>IF(VLOOKUP(F1393,NXT!$C$12:$C$795,1,0)=F1393,"","x")</f>
        <v/>
      </c>
    </row>
    <row r="1394" spans="1:28" ht="15.75" hidden="1" customHeight="1">
      <c r="A1394" s="818" t="str">
        <f>IF(B1394&lt;&gt;"",IF(AND(B1394&gt;=_TM1,B1394&lt;=_TM2,OR(TH!L1394="1111",TH!M1394="1111")),TH!D1394,""),"")</f>
        <v/>
      </c>
      <c r="B1394" s="36">
        <f t="shared" si="200"/>
        <v>8</v>
      </c>
      <c r="C1394" s="190">
        <f t="shared" si="201"/>
        <v>42610</v>
      </c>
      <c r="D1394" s="37" t="s">
        <v>1630</v>
      </c>
      <c r="E1394" s="734">
        <v>42610</v>
      </c>
      <c r="F1394" s="287" t="s">
        <v>1551</v>
      </c>
      <c r="G1394" s="828" t="s">
        <v>1694</v>
      </c>
      <c r="H1394" s="192" t="s">
        <v>1098</v>
      </c>
      <c r="I1394" s="248">
        <v>25</v>
      </c>
      <c r="J1394" s="248">
        <v>8100</v>
      </c>
      <c r="K1394" s="578">
        <f t="shared" ref="K1394:K1407" si="202">ROUND(I1394*J1394,0)</f>
        <v>202500</v>
      </c>
      <c r="L1394" s="579" t="s">
        <v>844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7">
        <v>3</v>
      </c>
      <c r="AB1394" s="570" t="str">
        <f>IF(VLOOKUP(F1394,NXT!$C$12:$C$795,1,0)=F1394,"","x")</f>
        <v/>
      </c>
    </row>
    <row r="1395" spans="1:28" ht="15.75" hidden="1" customHeight="1">
      <c r="A1395" s="818" t="str">
        <f>IF(B1395&lt;&gt;"",IF(AND(B1395&gt;=_TM1,B1395&lt;=_TM2,OR(TH!L1395="1111",TH!M1395="1111")),TH!D1395,""),"")</f>
        <v/>
      </c>
      <c r="B1395" s="36">
        <f t="shared" si="200"/>
        <v>8</v>
      </c>
      <c r="C1395" s="190">
        <f t="shared" si="201"/>
        <v>42610</v>
      </c>
      <c r="D1395" s="37" t="s">
        <v>1630</v>
      </c>
      <c r="E1395" s="734">
        <v>42610</v>
      </c>
      <c r="F1395" s="287" t="s">
        <v>1552</v>
      </c>
      <c r="G1395" s="828" t="s">
        <v>1694</v>
      </c>
      <c r="H1395" s="192" t="s">
        <v>1098</v>
      </c>
      <c r="I1395" s="248">
        <v>20</v>
      </c>
      <c r="J1395" s="248">
        <v>75000</v>
      </c>
      <c r="K1395" s="578">
        <f t="shared" si="202"/>
        <v>1500000</v>
      </c>
      <c r="L1395" s="579" t="s">
        <v>844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7">
        <v>3</v>
      </c>
      <c r="AB1395" s="570" t="str">
        <f>IF(VLOOKUP(F1395,NXT!$C$12:$C$795,1,0)=F1395,"","x")</f>
        <v/>
      </c>
    </row>
    <row r="1396" spans="1:28" ht="15.75" hidden="1" customHeight="1">
      <c r="A1396" s="818" t="str">
        <f>IF(B1396&lt;&gt;"",IF(AND(B1396&gt;=_TM1,B1396&lt;=_TM2,OR(TH!L1396="1111",TH!M1396="1111")),TH!D1396,""),"")</f>
        <v/>
      </c>
      <c r="B1396" s="36">
        <f t="shared" si="200"/>
        <v>8</v>
      </c>
      <c r="C1396" s="190">
        <f t="shared" si="201"/>
        <v>42610</v>
      </c>
      <c r="D1396" s="37" t="s">
        <v>1630</v>
      </c>
      <c r="E1396" s="734">
        <v>42610</v>
      </c>
      <c r="F1396" s="287" t="s">
        <v>1553</v>
      </c>
      <c r="G1396" s="828" t="s">
        <v>1694</v>
      </c>
      <c r="H1396" s="192" t="s">
        <v>1098</v>
      </c>
      <c r="I1396" s="248">
        <v>20</v>
      </c>
      <c r="J1396" s="248">
        <v>51000</v>
      </c>
      <c r="K1396" s="578">
        <f t="shared" si="202"/>
        <v>1020000</v>
      </c>
      <c r="L1396" s="579" t="s">
        <v>844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7">
        <v>3</v>
      </c>
      <c r="AB1396" s="570" t="str">
        <f>IF(VLOOKUP(F1396,NXT!$C$12:$C$795,1,0)=F1396,"","x")</f>
        <v/>
      </c>
    </row>
    <row r="1397" spans="1:28" ht="15.75" hidden="1" customHeight="1">
      <c r="A1397" s="818" t="str">
        <f>IF(B1397&lt;&gt;"",IF(AND(B1397&gt;=_TM1,B1397&lt;=_TM2,OR(TH!L1397="1111",TH!M1397="1111")),TH!D1397,""),"")</f>
        <v/>
      </c>
      <c r="B1397" s="36">
        <f t="shared" si="200"/>
        <v>8</v>
      </c>
      <c r="C1397" s="190">
        <f t="shared" si="201"/>
        <v>42610</v>
      </c>
      <c r="D1397" s="37" t="s">
        <v>1630</v>
      </c>
      <c r="E1397" s="734">
        <v>42610</v>
      </c>
      <c r="F1397" s="287" t="s">
        <v>1554</v>
      </c>
      <c r="G1397" s="828" t="s">
        <v>1694</v>
      </c>
      <c r="H1397" s="192" t="s">
        <v>1098</v>
      </c>
      <c r="I1397" s="248">
        <v>53</v>
      </c>
      <c r="J1397" s="248">
        <v>26300</v>
      </c>
      <c r="K1397" s="578">
        <f t="shared" si="202"/>
        <v>1393900</v>
      </c>
      <c r="L1397" s="579" t="s">
        <v>844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7">
        <v>3</v>
      </c>
      <c r="AB1397" s="570" t="str">
        <f>IF(VLOOKUP(F1397,NXT!$C$12:$C$795,1,0)=F1397,"","x")</f>
        <v/>
      </c>
    </row>
    <row r="1398" spans="1:28" ht="15.75" hidden="1" customHeight="1">
      <c r="A1398" s="818" t="str">
        <f>IF(B1398&lt;&gt;"",IF(AND(B1398&gt;=_TM1,B1398&lt;=_TM2,OR(TH!L1398="1111",TH!M1398="1111")),TH!D1398,""),"")</f>
        <v/>
      </c>
      <c r="B1398" s="36">
        <f t="shared" si="200"/>
        <v>8</v>
      </c>
      <c r="C1398" s="190">
        <f t="shared" si="201"/>
        <v>42610</v>
      </c>
      <c r="D1398" s="37" t="s">
        <v>1630</v>
      </c>
      <c r="E1398" s="734">
        <v>42610</v>
      </c>
      <c r="F1398" s="287" t="s">
        <v>1555</v>
      </c>
      <c r="G1398" s="828" t="s">
        <v>1694</v>
      </c>
      <c r="H1398" s="192" t="s">
        <v>1098</v>
      </c>
      <c r="I1398" s="248">
        <v>38</v>
      </c>
      <c r="J1398" s="248">
        <v>74200</v>
      </c>
      <c r="K1398" s="578">
        <f t="shared" si="202"/>
        <v>2819600</v>
      </c>
      <c r="L1398" s="579" t="s">
        <v>844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7">
        <v>3</v>
      </c>
      <c r="AB1398" s="570" t="str">
        <f>IF(VLOOKUP(F1398,NXT!$C$12:$C$795,1,0)=F1398,"","x")</f>
        <v/>
      </c>
    </row>
    <row r="1399" spans="1:28" ht="15.75" hidden="1" customHeight="1">
      <c r="A1399" s="818" t="str">
        <f>IF(B1399&lt;&gt;"",IF(AND(B1399&gt;=_TM1,B1399&lt;=_TM2,OR(TH!L1399="1111",TH!M1399="1111")),TH!D1399,""),"")</f>
        <v/>
      </c>
      <c r="B1399" s="36">
        <f t="shared" si="200"/>
        <v>8</v>
      </c>
      <c r="C1399" s="190">
        <f t="shared" si="201"/>
        <v>42610</v>
      </c>
      <c r="D1399" s="37" t="s">
        <v>1630</v>
      </c>
      <c r="E1399" s="734">
        <v>42610</v>
      </c>
      <c r="F1399" s="287" t="s">
        <v>1556</v>
      </c>
      <c r="G1399" s="828" t="s">
        <v>1694</v>
      </c>
      <c r="H1399" s="192" t="s">
        <v>1098</v>
      </c>
      <c r="I1399" s="248">
        <v>10</v>
      </c>
      <c r="J1399" s="248">
        <v>55800</v>
      </c>
      <c r="K1399" s="578">
        <f t="shared" si="202"/>
        <v>558000</v>
      </c>
      <c r="L1399" s="579" t="s">
        <v>844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7">
        <v>3</v>
      </c>
      <c r="AB1399" s="570" t="str">
        <f>IF(VLOOKUP(F1399,NXT!$C$12:$C$795,1,0)=F1399,"","x")</f>
        <v/>
      </c>
    </row>
    <row r="1400" spans="1:28" ht="15.75" hidden="1" customHeight="1">
      <c r="A1400" s="818" t="str">
        <f>IF(B1400&lt;&gt;"",IF(AND(B1400&gt;=_TM1,B1400&lt;=_TM2,OR(TH!L1400="1111",TH!M1400="1111")),TH!D1400,""),"")</f>
        <v/>
      </c>
      <c r="B1400" s="36">
        <f t="shared" si="200"/>
        <v>8</v>
      </c>
      <c r="C1400" s="190">
        <f t="shared" si="201"/>
        <v>42610</v>
      </c>
      <c r="D1400" s="37" t="s">
        <v>1630</v>
      </c>
      <c r="E1400" s="734">
        <v>42610</v>
      </c>
      <c r="F1400" s="287" t="s">
        <v>1557</v>
      </c>
      <c r="G1400" s="828" t="s">
        <v>1694</v>
      </c>
      <c r="H1400" s="192" t="s">
        <v>1098</v>
      </c>
      <c r="I1400" s="248">
        <v>8</v>
      </c>
      <c r="J1400" s="248">
        <v>43200</v>
      </c>
      <c r="K1400" s="578">
        <f t="shared" si="202"/>
        <v>345600</v>
      </c>
      <c r="L1400" s="579" t="s">
        <v>844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7">
        <v>3</v>
      </c>
      <c r="AB1400" s="570" t="str">
        <f>IF(VLOOKUP(F1400,NXT!$C$12:$C$795,1,0)=F1400,"","x")</f>
        <v/>
      </c>
    </row>
    <row r="1401" spans="1:28" ht="15.75" hidden="1" customHeight="1">
      <c r="A1401" s="818" t="str">
        <f>IF(B1401&lt;&gt;"",IF(AND(B1401&gt;=_TM1,B1401&lt;=_TM2,OR(TH!L1401="1111",TH!M1401="1111")),TH!D1401,""),"")</f>
        <v/>
      </c>
      <c r="B1401" s="36">
        <f t="shared" si="200"/>
        <v>8</v>
      </c>
      <c r="C1401" s="190">
        <f t="shared" si="201"/>
        <v>42610</v>
      </c>
      <c r="D1401" s="37" t="s">
        <v>1630</v>
      </c>
      <c r="E1401" s="734">
        <v>42610</v>
      </c>
      <c r="F1401" s="287" t="s">
        <v>1558</v>
      </c>
      <c r="G1401" s="828" t="s">
        <v>1694</v>
      </c>
      <c r="H1401" s="192" t="s">
        <v>1098</v>
      </c>
      <c r="I1401" s="248">
        <v>54</v>
      </c>
      <c r="J1401" s="248">
        <v>43000</v>
      </c>
      <c r="K1401" s="578">
        <f t="shared" si="202"/>
        <v>2322000</v>
      </c>
      <c r="L1401" s="579" t="s">
        <v>844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7">
        <v>3</v>
      </c>
      <c r="AB1401" s="570" t="str">
        <f>IF(VLOOKUP(F1401,NXT!$C$12:$C$795,1,0)=F1401,"","x")</f>
        <v/>
      </c>
    </row>
    <row r="1402" spans="1:28" ht="15.75" hidden="1" customHeight="1">
      <c r="A1402" s="818" t="str">
        <f>IF(B1402&lt;&gt;"",IF(AND(B1402&gt;=_TM1,B1402&lt;=_TM2,OR(TH!L1402="1111",TH!M1402="1111")),TH!D1402,""),"")</f>
        <v/>
      </c>
      <c r="B1402" s="36">
        <f t="shared" si="200"/>
        <v>8</v>
      </c>
      <c r="C1402" s="190">
        <f t="shared" si="201"/>
        <v>42610</v>
      </c>
      <c r="D1402" s="37" t="s">
        <v>1630</v>
      </c>
      <c r="E1402" s="734">
        <v>42610</v>
      </c>
      <c r="F1402" s="287" t="s">
        <v>1559</v>
      </c>
      <c r="G1402" s="828" t="s">
        <v>1694</v>
      </c>
      <c r="H1402" s="192" t="s">
        <v>1098</v>
      </c>
      <c r="I1402" s="248">
        <v>4</v>
      </c>
      <c r="J1402" s="248">
        <v>71500</v>
      </c>
      <c r="K1402" s="578">
        <f t="shared" si="202"/>
        <v>286000</v>
      </c>
      <c r="L1402" s="579" t="s">
        <v>844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7">
        <v>3</v>
      </c>
      <c r="AB1402" s="570" t="str">
        <f>IF(VLOOKUP(F1402,NXT!$C$12:$C$795,1,0)=F1402,"","x")</f>
        <v/>
      </c>
    </row>
    <row r="1403" spans="1:28" ht="15.75" hidden="1" customHeight="1">
      <c r="A1403" s="818" t="str">
        <f>IF(B1403&lt;&gt;"",IF(AND(B1403&gt;=_TM1,B1403&lt;=_TM2,OR(TH!L1403="1111",TH!M1403="1111")),TH!D1403,""),"")</f>
        <v/>
      </c>
      <c r="B1403" s="36">
        <f t="shared" si="200"/>
        <v>8</v>
      </c>
      <c r="C1403" s="190">
        <f t="shared" si="201"/>
        <v>42610</v>
      </c>
      <c r="D1403" s="37" t="s">
        <v>1630</v>
      </c>
      <c r="E1403" s="734">
        <v>42610</v>
      </c>
      <c r="F1403" s="287" t="s">
        <v>1560</v>
      </c>
      <c r="G1403" s="828" t="s">
        <v>1694</v>
      </c>
      <c r="H1403" s="192" t="s">
        <v>1098</v>
      </c>
      <c r="I1403" s="248">
        <v>6</v>
      </c>
      <c r="J1403" s="248">
        <v>94300</v>
      </c>
      <c r="K1403" s="578">
        <f t="shared" si="202"/>
        <v>565800</v>
      </c>
      <c r="L1403" s="579" t="s">
        <v>844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7">
        <v>3</v>
      </c>
      <c r="AB1403" s="570" t="str">
        <f>IF(VLOOKUP(F1403,NXT!$C$12:$C$795,1,0)=F1403,"","x")</f>
        <v/>
      </c>
    </row>
    <row r="1404" spans="1:28" ht="15.75" hidden="1" customHeight="1">
      <c r="A1404" s="818" t="str">
        <f>IF(B1404&lt;&gt;"",IF(AND(B1404&gt;=_TM1,B1404&lt;=_TM2,OR(TH!L1404="1111",TH!M1404="1111")),TH!D1404,""),"")</f>
        <v/>
      </c>
      <c r="B1404" s="36">
        <f t="shared" si="200"/>
        <v>8</v>
      </c>
      <c r="C1404" s="190">
        <f t="shared" si="201"/>
        <v>42610</v>
      </c>
      <c r="D1404" s="37" t="s">
        <v>1630</v>
      </c>
      <c r="E1404" s="734">
        <v>42610</v>
      </c>
      <c r="F1404" s="287" t="s">
        <v>1561</v>
      </c>
      <c r="G1404" s="828" t="s">
        <v>1694</v>
      </c>
      <c r="H1404" s="192" t="s">
        <v>1098</v>
      </c>
      <c r="I1404" s="248">
        <v>8</v>
      </c>
      <c r="J1404" s="248">
        <v>24700</v>
      </c>
      <c r="K1404" s="578">
        <f t="shared" si="202"/>
        <v>197600</v>
      </c>
      <c r="L1404" s="579" t="s">
        <v>844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7">
        <v>3</v>
      </c>
      <c r="AB1404" s="570" t="str">
        <f>IF(VLOOKUP(F1404,NXT!$C$12:$C$795,1,0)=F1404,"","x")</f>
        <v/>
      </c>
    </row>
    <row r="1405" spans="1:28" ht="15.75" hidden="1" customHeight="1">
      <c r="A1405" s="818" t="str">
        <f>IF(B1405&lt;&gt;"",IF(AND(B1405&gt;=_TM1,B1405&lt;=_TM2,OR(TH!L1405="1111",TH!M1405="1111")),TH!D1405,""),"")</f>
        <v/>
      </c>
      <c r="B1405" s="36">
        <f t="shared" si="200"/>
        <v>8</v>
      </c>
      <c r="C1405" s="190">
        <f t="shared" si="201"/>
        <v>42610</v>
      </c>
      <c r="D1405" s="37" t="s">
        <v>1630</v>
      </c>
      <c r="E1405" s="734">
        <v>42610</v>
      </c>
      <c r="F1405" s="287" t="s">
        <v>1562</v>
      </c>
      <c r="G1405" s="828" t="s">
        <v>1694</v>
      </c>
      <c r="H1405" s="192" t="s">
        <v>1098</v>
      </c>
      <c r="I1405" s="248">
        <v>8</v>
      </c>
      <c r="J1405" s="248">
        <v>51300</v>
      </c>
      <c r="K1405" s="578">
        <f t="shared" si="202"/>
        <v>410400</v>
      </c>
      <c r="L1405" s="579" t="s">
        <v>844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7">
        <v>3</v>
      </c>
      <c r="AB1405" s="570" t="str">
        <f>IF(VLOOKUP(F1405,NXT!$C$12:$C$795,1,0)=F1405,"","x")</f>
        <v/>
      </c>
    </row>
    <row r="1406" spans="1:28" ht="15.75" hidden="1" customHeight="1">
      <c r="A1406" s="818" t="str">
        <f>IF(B1406&lt;&gt;"",IF(AND(B1406&gt;=_TM1,B1406&lt;=_TM2,OR(TH!L1406="1111",TH!M1406="1111")),TH!D1406,""),"")</f>
        <v/>
      </c>
      <c r="B1406" s="36">
        <f t="shared" si="200"/>
        <v>8</v>
      </c>
      <c r="C1406" s="190">
        <f t="shared" si="201"/>
        <v>42610</v>
      </c>
      <c r="D1406" s="37" t="s">
        <v>1630</v>
      </c>
      <c r="E1406" s="734">
        <v>42610</v>
      </c>
      <c r="F1406" s="287" t="s">
        <v>1563</v>
      </c>
      <c r="G1406" s="828" t="s">
        <v>1694</v>
      </c>
      <c r="H1406" s="192" t="s">
        <v>1098</v>
      </c>
      <c r="I1406" s="248">
        <v>8</v>
      </c>
      <c r="J1406" s="248">
        <v>47300</v>
      </c>
      <c r="K1406" s="578">
        <f t="shared" si="202"/>
        <v>378400</v>
      </c>
      <c r="L1406" s="579" t="s">
        <v>844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7">
        <v>3</v>
      </c>
      <c r="AB1406" s="570" t="str">
        <f>IF(VLOOKUP(F1406,NXT!$C$12:$C$795,1,0)=F1406,"","x")</f>
        <v/>
      </c>
    </row>
    <row r="1407" spans="1:28" ht="15.75" hidden="1" customHeight="1">
      <c r="A1407" s="818" t="str">
        <f>IF(B1407&lt;&gt;"",IF(AND(B1407&gt;=_TM1,B1407&lt;=_TM2,OR(TH!L1407="1111",TH!M1407="1111")),TH!D1407,""),"")</f>
        <v/>
      </c>
      <c r="B1407" s="36">
        <f t="shared" si="200"/>
        <v>8</v>
      </c>
      <c r="C1407" s="190">
        <f t="shared" si="201"/>
        <v>42610</v>
      </c>
      <c r="D1407" s="37" t="s">
        <v>1630</v>
      </c>
      <c r="E1407" s="734">
        <v>42610</v>
      </c>
      <c r="F1407" s="287" t="s">
        <v>1564</v>
      </c>
      <c r="G1407" s="828" t="s">
        <v>1694</v>
      </c>
      <c r="H1407" s="192" t="s">
        <v>1098</v>
      </c>
      <c r="I1407" s="248">
        <v>8</v>
      </c>
      <c r="J1407" s="248">
        <v>131100</v>
      </c>
      <c r="K1407" s="578">
        <f t="shared" si="202"/>
        <v>1048800</v>
      </c>
      <c r="L1407" s="579" t="s">
        <v>844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7">
        <v>3</v>
      </c>
      <c r="AB1407" s="570" t="str">
        <f>IF(VLOOKUP(F1407,NXT!$C$12:$C$795,1,0)=F1407,"","x")</f>
        <v/>
      </c>
    </row>
    <row r="1408" spans="1:28" ht="15.75" hidden="1" customHeight="1">
      <c r="A1408" s="818" t="str">
        <f>IF(B1408&lt;&gt;"",IF(AND(B1408&gt;=_TM1,B1408&lt;=_TM2,OR(TH!L1408="1111",TH!M1408="1111")),TH!D1408,""),"")</f>
        <v/>
      </c>
      <c r="B1408" s="36">
        <f t="shared" si="200"/>
        <v>8</v>
      </c>
      <c r="C1408" s="190">
        <f t="shared" si="201"/>
        <v>42610</v>
      </c>
      <c r="D1408" s="37" t="s">
        <v>1630</v>
      </c>
      <c r="E1408" s="734">
        <v>42610</v>
      </c>
      <c r="F1408" s="40" t="s">
        <v>448</v>
      </c>
      <c r="G1408" s="828" t="s">
        <v>1694</v>
      </c>
      <c r="H1408" s="192" t="s">
        <v>1098</v>
      </c>
      <c r="I1408" s="248"/>
      <c r="J1408" s="248"/>
      <c r="K1408" s="578">
        <v>9101756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7">
        <v>3</v>
      </c>
      <c r="AB1408" s="837"/>
    </row>
    <row r="1409" spans="1:28" ht="15.75" hidden="1" customHeight="1">
      <c r="A1409" s="818" t="str">
        <f>IF(B1409&lt;&gt;"",IF(AND(B1409&gt;=_TM1,B1409&lt;=_TM2,OR(TH!L1409="1111",TH!M1409="1111")),TH!D1409,""),"")</f>
        <v/>
      </c>
      <c r="B1409" s="36">
        <f t="shared" si="200"/>
        <v>8</v>
      </c>
      <c r="C1409" s="190">
        <f t="shared" si="201"/>
        <v>42613</v>
      </c>
      <c r="D1409" s="37" t="s">
        <v>1631</v>
      </c>
      <c r="E1409" s="734">
        <v>42613</v>
      </c>
      <c r="F1409" s="188" t="s">
        <v>1388</v>
      </c>
      <c r="G1409" s="828" t="s">
        <v>1386</v>
      </c>
      <c r="H1409" s="192" t="s">
        <v>1387</v>
      </c>
      <c r="I1409" s="248">
        <v>151</v>
      </c>
      <c r="J1409" s="248">
        <v>17010</v>
      </c>
      <c r="K1409" s="578">
        <f t="shared" ref="K1409:K1439" si="203">ROUND(I1409*J1409,0)</f>
        <v>2568510</v>
      </c>
      <c r="L1409" s="579" t="s">
        <v>844</v>
      </c>
      <c r="M1409" s="579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7">
        <v>3</v>
      </c>
      <c r="AB1409" s="570" t="str">
        <f>IF(VLOOKUP(F1409,NXT!$C$12:$C$795,1,0)=F1409,"","x")</f>
        <v/>
      </c>
    </row>
    <row r="1410" spans="1:28" ht="15.75" hidden="1" customHeight="1">
      <c r="A1410" s="818" t="str">
        <f>IF(B1410&lt;&gt;"",IF(AND(B1410&gt;=_TM1,B1410&lt;=_TM2,OR(TH!L1410="1111",TH!M1410="1111")),TH!D1410,""),"")</f>
        <v/>
      </c>
      <c r="B1410" s="36">
        <f t="shared" si="200"/>
        <v>8</v>
      </c>
      <c r="C1410" s="190">
        <f t="shared" si="201"/>
        <v>42613</v>
      </c>
      <c r="D1410" s="37" t="s">
        <v>1631</v>
      </c>
      <c r="E1410" s="734">
        <v>42613</v>
      </c>
      <c r="F1410" s="188" t="s">
        <v>1389</v>
      </c>
      <c r="G1410" s="828" t="s">
        <v>1386</v>
      </c>
      <c r="H1410" s="192" t="s">
        <v>1387</v>
      </c>
      <c r="I1410" s="248">
        <v>200</v>
      </c>
      <c r="J1410" s="248">
        <v>19251</v>
      </c>
      <c r="K1410" s="578">
        <f t="shared" si="203"/>
        <v>3850200</v>
      </c>
      <c r="L1410" s="579" t="s">
        <v>844</v>
      </c>
      <c r="M1410" s="579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7">
        <v>3</v>
      </c>
      <c r="AB1410" s="570" t="str">
        <f>IF(VLOOKUP(F1410,NXT!$C$12:$C$795,1,0)=F1410,"","x")</f>
        <v/>
      </c>
    </row>
    <row r="1411" spans="1:28" ht="15.75" hidden="1" customHeight="1">
      <c r="A1411" s="818" t="str">
        <f>IF(B1411&lt;&gt;"",IF(AND(B1411&gt;=_TM1,B1411&lt;=_TM2,OR(TH!L1411="1111",TH!M1411="1111")),TH!D1411,""),"")</f>
        <v/>
      </c>
      <c r="B1411" s="36">
        <f t="shared" si="200"/>
        <v>8</v>
      </c>
      <c r="C1411" s="190">
        <f t="shared" si="201"/>
        <v>42613</v>
      </c>
      <c r="D1411" s="37" t="s">
        <v>1631</v>
      </c>
      <c r="E1411" s="734">
        <v>42613</v>
      </c>
      <c r="F1411" s="188" t="s">
        <v>1390</v>
      </c>
      <c r="G1411" s="828" t="s">
        <v>1386</v>
      </c>
      <c r="H1411" s="192" t="s">
        <v>1387</v>
      </c>
      <c r="I1411" s="248">
        <v>40</v>
      </c>
      <c r="J1411" s="248">
        <v>21375</v>
      </c>
      <c r="K1411" s="578">
        <f t="shared" si="203"/>
        <v>855000</v>
      </c>
      <c r="L1411" s="579" t="s">
        <v>844</v>
      </c>
      <c r="M1411" s="579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7">
        <v>3</v>
      </c>
      <c r="AB1411" s="570" t="str">
        <f>IF(VLOOKUP(F1411,NXT!$C$12:$C$795,1,0)=F1411,"","x")</f>
        <v/>
      </c>
    </row>
    <row r="1412" spans="1:28" ht="15.75" hidden="1" customHeight="1">
      <c r="A1412" s="818" t="str">
        <f>IF(B1412&lt;&gt;"",IF(AND(B1412&gt;=_TM1,B1412&lt;=_TM2,OR(TH!L1412="1111",TH!M1412="1111")),TH!D1412,""),"")</f>
        <v/>
      </c>
      <c r="B1412" s="36">
        <f t="shared" si="200"/>
        <v>8</v>
      </c>
      <c r="C1412" s="190">
        <f t="shared" si="201"/>
        <v>42613</v>
      </c>
      <c r="D1412" s="37" t="s">
        <v>1631</v>
      </c>
      <c r="E1412" s="734">
        <v>42613</v>
      </c>
      <c r="F1412" s="188" t="s">
        <v>1391</v>
      </c>
      <c r="G1412" s="828" t="s">
        <v>1386</v>
      </c>
      <c r="H1412" s="192" t="s">
        <v>1387</v>
      </c>
      <c r="I1412" s="248">
        <v>18</v>
      </c>
      <c r="J1412" s="248">
        <v>26325</v>
      </c>
      <c r="K1412" s="578">
        <f t="shared" si="203"/>
        <v>473850</v>
      </c>
      <c r="L1412" s="579" t="s">
        <v>844</v>
      </c>
      <c r="M1412" s="579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7">
        <v>3</v>
      </c>
      <c r="AB1412" s="570" t="str">
        <f>IF(VLOOKUP(F1412,NXT!$C$12:$C$795,1,0)=F1412,"","x")</f>
        <v/>
      </c>
    </row>
    <row r="1413" spans="1:28" ht="15.75" hidden="1" customHeight="1">
      <c r="A1413" s="818" t="str">
        <f>IF(B1413&lt;&gt;"",IF(AND(B1413&gt;=_TM1,B1413&lt;=_TM2,OR(TH!L1413="1111",TH!M1413="1111")),TH!D1413,""),"")</f>
        <v/>
      </c>
      <c r="B1413" s="36">
        <f t="shared" si="200"/>
        <v>8</v>
      </c>
      <c r="C1413" s="190">
        <f t="shared" si="201"/>
        <v>42613</v>
      </c>
      <c r="D1413" s="37" t="s">
        <v>1631</v>
      </c>
      <c r="E1413" s="734">
        <v>42613</v>
      </c>
      <c r="F1413" s="188" t="s">
        <v>1392</v>
      </c>
      <c r="G1413" s="828" t="s">
        <v>1386</v>
      </c>
      <c r="H1413" s="192" t="s">
        <v>1387</v>
      </c>
      <c r="I1413" s="248">
        <v>49</v>
      </c>
      <c r="J1413" s="248">
        <v>18216</v>
      </c>
      <c r="K1413" s="578">
        <f t="shared" si="203"/>
        <v>892584</v>
      </c>
      <c r="L1413" s="579" t="s">
        <v>844</v>
      </c>
      <c r="M1413" s="579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7">
        <v>3</v>
      </c>
      <c r="AB1413" s="570" t="str">
        <f>IF(VLOOKUP(F1413,NXT!$C$12:$C$795,1,0)=F1413,"","x")</f>
        <v/>
      </c>
    </row>
    <row r="1414" spans="1:28" ht="15.75" hidden="1" customHeight="1">
      <c r="A1414" s="818" t="str">
        <f>IF(B1414&lt;&gt;"",IF(AND(B1414&gt;=_TM1,B1414&lt;=_TM2,OR(TH!L1414="1111",TH!M1414="1111")),TH!D1414,""),"")</f>
        <v/>
      </c>
      <c r="B1414" s="36">
        <f t="shared" si="200"/>
        <v>8</v>
      </c>
      <c r="C1414" s="190">
        <f t="shared" si="201"/>
        <v>42613</v>
      </c>
      <c r="D1414" s="37" t="s">
        <v>1631</v>
      </c>
      <c r="E1414" s="734">
        <v>42613</v>
      </c>
      <c r="F1414" s="188" t="s">
        <v>1393</v>
      </c>
      <c r="G1414" s="828" t="s">
        <v>1386</v>
      </c>
      <c r="H1414" s="192" t="s">
        <v>1387</v>
      </c>
      <c r="I1414" s="248">
        <v>350</v>
      </c>
      <c r="J1414" s="248">
        <v>19940</v>
      </c>
      <c r="K1414" s="578">
        <f t="shared" si="203"/>
        <v>6979000</v>
      </c>
      <c r="L1414" s="579" t="s">
        <v>844</v>
      </c>
      <c r="M1414" s="579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7">
        <v>3</v>
      </c>
      <c r="AB1414" s="570" t="str">
        <f>IF(VLOOKUP(F1414,NXT!$C$12:$C$795,1,0)=F1414,"","x")</f>
        <v/>
      </c>
    </row>
    <row r="1415" spans="1:28" ht="15.75" hidden="1" customHeight="1">
      <c r="A1415" s="818" t="str">
        <f>IF(B1415&lt;&gt;"",IF(AND(B1415&gt;=_TM1,B1415&lt;=_TM2,OR(TH!L1415="1111",TH!M1415="1111")),TH!D1415,""),"")</f>
        <v/>
      </c>
      <c r="B1415" s="36">
        <f t="shared" si="200"/>
        <v>8</v>
      </c>
      <c r="C1415" s="190">
        <f t="shared" si="201"/>
        <v>42613</v>
      </c>
      <c r="D1415" s="37" t="s">
        <v>1631</v>
      </c>
      <c r="E1415" s="734">
        <v>42613</v>
      </c>
      <c r="F1415" s="188" t="s">
        <v>1394</v>
      </c>
      <c r="G1415" s="828" t="s">
        <v>1386</v>
      </c>
      <c r="H1415" s="192" t="s">
        <v>1387</v>
      </c>
      <c r="I1415" s="248">
        <v>400</v>
      </c>
      <c r="J1415" s="248">
        <v>18216</v>
      </c>
      <c r="K1415" s="578">
        <f t="shared" si="203"/>
        <v>7286400</v>
      </c>
      <c r="L1415" s="579" t="s">
        <v>844</v>
      </c>
      <c r="M1415" s="579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7">
        <v>3</v>
      </c>
      <c r="AB1415" s="570" t="str">
        <f>IF(VLOOKUP(F1415,NXT!$C$12:$C$795,1,0)=F1415,"","x")</f>
        <v/>
      </c>
    </row>
    <row r="1416" spans="1:28" ht="15.75" hidden="1" customHeight="1">
      <c r="A1416" s="818" t="str">
        <f>IF(B1416&lt;&gt;"",IF(AND(B1416&gt;=_TM1,B1416&lt;=_TM2,OR(TH!L1416="1111",TH!M1416="1111")),TH!D1416,""),"")</f>
        <v/>
      </c>
      <c r="B1416" s="36">
        <f t="shared" si="200"/>
        <v>8</v>
      </c>
      <c r="C1416" s="190">
        <f t="shared" si="201"/>
        <v>42613</v>
      </c>
      <c r="D1416" s="37" t="s">
        <v>1631</v>
      </c>
      <c r="E1416" s="734">
        <v>42613</v>
      </c>
      <c r="F1416" s="188" t="s">
        <v>1395</v>
      </c>
      <c r="G1416" s="828" t="s">
        <v>1386</v>
      </c>
      <c r="H1416" s="192" t="s">
        <v>1387</v>
      </c>
      <c r="I1416" s="248">
        <v>118</v>
      </c>
      <c r="J1416" s="248">
        <v>13860</v>
      </c>
      <c r="K1416" s="578">
        <f t="shared" si="203"/>
        <v>1635480</v>
      </c>
      <c r="L1416" s="579" t="s">
        <v>844</v>
      </c>
      <c r="M1416" s="579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7">
        <v>3</v>
      </c>
      <c r="AB1416" s="570" t="str">
        <f>IF(VLOOKUP(F1416,NXT!$C$12:$C$795,1,0)=F1416,"","x")</f>
        <v/>
      </c>
    </row>
    <row r="1417" spans="1:28" ht="15.75" hidden="1" customHeight="1">
      <c r="A1417" s="818" t="str">
        <f>IF(B1417&lt;&gt;"",IF(AND(B1417&gt;=_TM1,B1417&lt;=_TM2,OR(TH!L1417="1111",TH!M1417="1111")),TH!D1417,""),"")</f>
        <v/>
      </c>
      <c r="B1417" s="36">
        <f t="shared" si="200"/>
        <v>8</v>
      </c>
      <c r="C1417" s="190">
        <f t="shared" si="201"/>
        <v>42613</v>
      </c>
      <c r="D1417" s="37" t="s">
        <v>1631</v>
      </c>
      <c r="E1417" s="734">
        <v>42613</v>
      </c>
      <c r="F1417" s="188" t="s">
        <v>1396</v>
      </c>
      <c r="G1417" s="828" t="s">
        <v>1386</v>
      </c>
      <c r="H1417" s="192" t="s">
        <v>1387</v>
      </c>
      <c r="I1417" s="248">
        <v>124</v>
      </c>
      <c r="J1417" s="248">
        <v>15246</v>
      </c>
      <c r="K1417" s="578">
        <f t="shared" si="203"/>
        <v>1890504</v>
      </c>
      <c r="L1417" s="579" t="s">
        <v>844</v>
      </c>
      <c r="M1417" s="579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7">
        <v>3</v>
      </c>
      <c r="AB1417" s="570" t="str">
        <f>IF(VLOOKUP(F1417,NXT!$C$12:$C$795,1,0)=F1417,"","x")</f>
        <v/>
      </c>
    </row>
    <row r="1418" spans="1:28" ht="15.75" hidden="1" customHeight="1">
      <c r="A1418" s="818" t="str">
        <f>IF(B1418&lt;&gt;"",IF(AND(B1418&gt;=_TM1,B1418&lt;=_TM2,OR(TH!L1418="1111",TH!M1418="1111")),TH!D1418,""),"")</f>
        <v/>
      </c>
      <c r="B1418" s="36">
        <f t="shared" si="200"/>
        <v>8</v>
      </c>
      <c r="C1418" s="190">
        <f t="shared" si="201"/>
        <v>42613</v>
      </c>
      <c r="D1418" s="37" t="s">
        <v>1631</v>
      </c>
      <c r="E1418" s="734">
        <v>42613</v>
      </c>
      <c r="F1418" s="188" t="s">
        <v>1397</v>
      </c>
      <c r="G1418" s="828" t="s">
        <v>1386</v>
      </c>
      <c r="H1418" s="192" t="s">
        <v>1387</v>
      </c>
      <c r="I1418" s="248">
        <v>138</v>
      </c>
      <c r="J1418" s="248">
        <v>17809</v>
      </c>
      <c r="K1418" s="578">
        <f t="shared" si="203"/>
        <v>2457642</v>
      </c>
      <c r="L1418" s="579" t="s">
        <v>844</v>
      </c>
      <c r="M1418" s="579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7">
        <v>3</v>
      </c>
      <c r="AB1418" s="570" t="str">
        <f>IF(VLOOKUP(F1418,NXT!$C$12:$C$795,1,0)=F1418,"","x")</f>
        <v/>
      </c>
    </row>
    <row r="1419" spans="1:28" ht="15.75" hidden="1" customHeight="1">
      <c r="A1419" s="818" t="str">
        <f>IF(B1419&lt;&gt;"",IF(AND(B1419&gt;=_TM1,B1419&lt;=_TM2,OR(TH!L1419="1111",TH!M1419="1111")),TH!D1419,""),"")</f>
        <v/>
      </c>
      <c r="B1419" s="36">
        <f t="shared" si="200"/>
        <v>8</v>
      </c>
      <c r="C1419" s="190">
        <f t="shared" si="201"/>
        <v>42613</v>
      </c>
      <c r="D1419" s="37" t="s">
        <v>1631</v>
      </c>
      <c r="E1419" s="734">
        <v>42613</v>
      </c>
      <c r="F1419" s="188" t="s">
        <v>1398</v>
      </c>
      <c r="G1419" s="828" t="s">
        <v>1386</v>
      </c>
      <c r="H1419" s="192" t="s">
        <v>1387</v>
      </c>
      <c r="I1419" s="248">
        <v>99</v>
      </c>
      <c r="J1419" s="248">
        <v>19810</v>
      </c>
      <c r="K1419" s="578">
        <f t="shared" si="203"/>
        <v>1961190</v>
      </c>
      <c r="L1419" s="579" t="s">
        <v>844</v>
      </c>
      <c r="M1419" s="579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7">
        <v>3</v>
      </c>
      <c r="AB1419" s="570" t="str">
        <f>IF(VLOOKUP(F1419,NXT!$C$12:$C$795,1,0)=F1419,"","x")</f>
        <v/>
      </c>
    </row>
    <row r="1420" spans="1:28" ht="15.75" hidden="1" customHeight="1">
      <c r="A1420" s="818" t="str">
        <f>IF(B1420&lt;&gt;"",IF(AND(B1420&gt;=_TM1,B1420&lt;=_TM2,OR(TH!L1420="1111",TH!M1420="1111")),TH!D1420,""),"")</f>
        <v/>
      </c>
      <c r="B1420" s="36">
        <f t="shared" si="200"/>
        <v>8</v>
      </c>
      <c r="C1420" s="190">
        <f t="shared" si="201"/>
        <v>42613</v>
      </c>
      <c r="D1420" s="37" t="s">
        <v>1631</v>
      </c>
      <c r="E1420" s="734">
        <v>42613</v>
      </c>
      <c r="F1420" s="188" t="s">
        <v>1399</v>
      </c>
      <c r="G1420" s="828" t="s">
        <v>1386</v>
      </c>
      <c r="H1420" s="192" t="s">
        <v>1387</v>
      </c>
      <c r="I1420" s="248">
        <v>201</v>
      </c>
      <c r="J1420" s="248">
        <v>23072</v>
      </c>
      <c r="K1420" s="578">
        <f t="shared" si="203"/>
        <v>4637472</v>
      </c>
      <c r="L1420" s="579" t="s">
        <v>844</v>
      </c>
      <c r="M1420" s="579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7">
        <v>3</v>
      </c>
      <c r="AB1420" s="570" t="str">
        <f>IF(VLOOKUP(F1420,NXT!$C$12:$C$795,1,0)=F1420,"","x")</f>
        <v/>
      </c>
    </row>
    <row r="1421" spans="1:28" ht="15.75" hidden="1" customHeight="1">
      <c r="A1421" s="818" t="str">
        <f>IF(B1421&lt;&gt;"",IF(AND(B1421&gt;=_TM1,B1421&lt;=_TM2,OR(TH!L1421="1111",TH!M1421="1111")),TH!D1421,""),"")</f>
        <v/>
      </c>
      <c r="B1421" s="36">
        <f t="shared" si="200"/>
        <v>8</v>
      </c>
      <c r="C1421" s="190">
        <f t="shared" si="201"/>
        <v>42613</v>
      </c>
      <c r="D1421" s="37" t="s">
        <v>1631</v>
      </c>
      <c r="E1421" s="734">
        <v>42613</v>
      </c>
      <c r="F1421" s="188" t="s">
        <v>1399</v>
      </c>
      <c r="G1421" s="828" t="s">
        <v>1386</v>
      </c>
      <c r="H1421" s="192" t="s">
        <v>1387</v>
      </c>
      <c r="I1421" s="248">
        <v>74</v>
      </c>
      <c r="J1421" s="248">
        <v>14989</v>
      </c>
      <c r="K1421" s="578">
        <f t="shared" si="203"/>
        <v>1109186</v>
      </c>
      <c r="L1421" s="579" t="s">
        <v>844</v>
      </c>
      <c r="M1421" s="579" t="s">
        <v>8</v>
      </c>
      <c r="N1421" s="52" t="str">
        <f>IF(AND('331-CT'!$E$7=TH!H1421,OR(L1421="331",M1421="331")),"331",IF(AND(OR(L1421="131",M1421="131"),H1421='131-CT'!$E$7),"131",""))</f>
        <v>331</v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7">
        <v>3</v>
      </c>
      <c r="AB1421" s="570" t="str">
        <f>IF(VLOOKUP(F1421,NXT!$C$12:$C$795,1,0)=F1421,"","x")</f>
        <v/>
      </c>
    </row>
    <row r="1422" spans="1:28" ht="15.75" hidden="1" customHeight="1">
      <c r="A1422" s="818" t="str">
        <f>IF(B1422&lt;&gt;"",IF(AND(B1422&gt;=_TM1,B1422&lt;=_TM2,OR(TH!L1422="1111",TH!M1422="1111")),TH!D1422,""),"")</f>
        <v/>
      </c>
      <c r="B1422" s="36">
        <f t="shared" si="200"/>
        <v>8</v>
      </c>
      <c r="C1422" s="190">
        <f t="shared" si="201"/>
        <v>42613</v>
      </c>
      <c r="D1422" s="37" t="s">
        <v>1631</v>
      </c>
      <c r="E1422" s="734">
        <v>42613</v>
      </c>
      <c r="F1422" s="188" t="s">
        <v>1400</v>
      </c>
      <c r="G1422" s="828" t="s">
        <v>1386</v>
      </c>
      <c r="H1422" s="192" t="s">
        <v>1387</v>
      </c>
      <c r="I1422" s="248">
        <v>140</v>
      </c>
      <c r="J1422" s="248">
        <v>29656</v>
      </c>
      <c r="K1422" s="578">
        <f t="shared" si="203"/>
        <v>4151840</v>
      </c>
      <c r="L1422" s="579" t="s">
        <v>844</v>
      </c>
      <c r="M1422" s="579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7">
        <v>3</v>
      </c>
      <c r="AB1422" s="570" t="str">
        <f>IF(VLOOKUP(F1422,NXT!$C$12:$C$795,1,0)=F1422,"","x")</f>
        <v/>
      </c>
    </row>
    <row r="1423" spans="1:28" ht="15.75" hidden="1" customHeight="1">
      <c r="A1423" s="818" t="str">
        <f>IF(B1423&lt;&gt;"",IF(AND(B1423&gt;=_TM1,B1423&lt;=_TM2,OR(TH!L1423="1111",TH!M1423="1111")),TH!D1423,""),"")</f>
        <v/>
      </c>
      <c r="B1423" s="36">
        <f t="shared" si="200"/>
        <v>8</v>
      </c>
      <c r="C1423" s="190">
        <f t="shared" si="201"/>
        <v>42613</v>
      </c>
      <c r="D1423" s="37" t="s">
        <v>1631</v>
      </c>
      <c r="E1423" s="734">
        <v>42613</v>
      </c>
      <c r="F1423" s="188" t="s">
        <v>1401</v>
      </c>
      <c r="G1423" s="828" t="s">
        <v>1386</v>
      </c>
      <c r="H1423" s="192" t="s">
        <v>1387</v>
      </c>
      <c r="I1423" s="248">
        <v>151</v>
      </c>
      <c r="J1423" s="248">
        <v>18053</v>
      </c>
      <c r="K1423" s="578">
        <f t="shared" si="203"/>
        <v>2726003</v>
      </c>
      <c r="L1423" s="579" t="s">
        <v>844</v>
      </c>
      <c r="M1423" s="579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7">
        <v>3</v>
      </c>
      <c r="AB1423" s="570" t="str">
        <f>IF(VLOOKUP(F1423,NXT!$C$12:$C$795,1,0)=F1423,"","x")</f>
        <v/>
      </c>
    </row>
    <row r="1424" spans="1:28" ht="15.75" hidden="1" customHeight="1">
      <c r="A1424" s="818" t="str">
        <f>IF(B1424&lt;&gt;"",IF(AND(B1424&gt;=_TM1,B1424&lt;=_TM2,OR(TH!L1424="1111",TH!M1424="1111")),TH!D1424,""),"")</f>
        <v/>
      </c>
      <c r="B1424" s="36">
        <f t="shared" si="200"/>
        <v>8</v>
      </c>
      <c r="C1424" s="190">
        <f t="shared" si="201"/>
        <v>42613</v>
      </c>
      <c r="D1424" s="37" t="s">
        <v>1631</v>
      </c>
      <c r="E1424" s="734">
        <v>42613</v>
      </c>
      <c r="F1424" s="188" t="s">
        <v>1402</v>
      </c>
      <c r="G1424" s="828" t="s">
        <v>1386</v>
      </c>
      <c r="H1424" s="192" t="s">
        <v>1387</v>
      </c>
      <c r="I1424" s="248">
        <v>30</v>
      </c>
      <c r="J1424" s="248">
        <v>19967</v>
      </c>
      <c r="K1424" s="578">
        <f t="shared" si="203"/>
        <v>599010</v>
      </c>
      <c r="L1424" s="579" t="s">
        <v>844</v>
      </c>
      <c r="M1424" s="579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7">
        <v>3</v>
      </c>
      <c r="AB1424" s="570" t="str">
        <f>IF(VLOOKUP(F1424,NXT!$C$12:$C$795,1,0)=F1424,"","x")</f>
        <v/>
      </c>
    </row>
    <row r="1425" spans="1:28" ht="15.75" hidden="1" customHeight="1">
      <c r="A1425" s="818" t="str">
        <f>IF(B1425&lt;&gt;"",IF(AND(B1425&gt;=_TM1,B1425&lt;=_TM2,OR(TH!L1425="1111",TH!M1425="1111")),TH!D1425,""),"")</f>
        <v/>
      </c>
      <c r="B1425" s="36">
        <f t="shared" si="200"/>
        <v>8</v>
      </c>
      <c r="C1425" s="190">
        <f t="shared" si="201"/>
        <v>42613</v>
      </c>
      <c r="D1425" s="37" t="s">
        <v>1631</v>
      </c>
      <c r="E1425" s="734">
        <v>42613</v>
      </c>
      <c r="F1425" s="188" t="s">
        <v>1403</v>
      </c>
      <c r="G1425" s="828" t="s">
        <v>1386</v>
      </c>
      <c r="H1425" s="192" t="s">
        <v>1387</v>
      </c>
      <c r="I1425" s="248">
        <v>250</v>
      </c>
      <c r="J1425" s="248">
        <v>12717</v>
      </c>
      <c r="K1425" s="578">
        <f t="shared" si="203"/>
        <v>3179250</v>
      </c>
      <c r="L1425" s="579" t="s">
        <v>844</v>
      </c>
      <c r="M1425" s="579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7">
        <v>3</v>
      </c>
      <c r="AB1425" s="570" t="str">
        <f>IF(VLOOKUP(F1425,NXT!$C$12:$C$795,1,0)=F1425,"","x")</f>
        <v/>
      </c>
    </row>
    <row r="1426" spans="1:28" ht="15.75" hidden="1" customHeight="1">
      <c r="A1426" s="818" t="str">
        <f>IF(B1426&lt;&gt;"",IF(AND(B1426&gt;=_TM1,B1426&lt;=_TM2,OR(TH!L1426="1111",TH!M1426="1111")),TH!D1426,""),"")</f>
        <v/>
      </c>
      <c r="B1426" s="36">
        <f t="shared" si="200"/>
        <v>8</v>
      </c>
      <c r="C1426" s="190">
        <f t="shared" si="201"/>
        <v>42613</v>
      </c>
      <c r="D1426" s="37" t="s">
        <v>1631</v>
      </c>
      <c r="E1426" s="734">
        <v>42613</v>
      </c>
      <c r="F1426" s="188" t="s">
        <v>1404</v>
      </c>
      <c r="G1426" s="828" t="s">
        <v>1386</v>
      </c>
      <c r="H1426" s="192" t="s">
        <v>1387</v>
      </c>
      <c r="I1426" s="248">
        <v>100</v>
      </c>
      <c r="J1426" s="248">
        <v>18612</v>
      </c>
      <c r="K1426" s="578">
        <f t="shared" si="203"/>
        <v>1861200</v>
      </c>
      <c r="L1426" s="579" t="s">
        <v>844</v>
      </c>
      <c r="M1426" s="579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7">
        <v>3</v>
      </c>
      <c r="AB1426" s="570" t="str">
        <f>IF(VLOOKUP(F1426,NXT!$C$12:$C$795,1,0)=F1426,"","x")</f>
        <v/>
      </c>
    </row>
    <row r="1427" spans="1:28" ht="15.75" hidden="1" customHeight="1">
      <c r="A1427" s="818" t="str">
        <f>IF(B1427&lt;&gt;"",IF(AND(B1427&gt;=_TM1,B1427&lt;=_TM2,OR(TH!L1427="1111",TH!M1427="1111")),TH!D1427,""),"")</f>
        <v/>
      </c>
      <c r="B1427" s="36">
        <f t="shared" si="200"/>
        <v>8</v>
      </c>
      <c r="C1427" s="190">
        <f t="shared" si="201"/>
        <v>42613</v>
      </c>
      <c r="D1427" s="37" t="s">
        <v>1631</v>
      </c>
      <c r="E1427" s="734">
        <v>42613</v>
      </c>
      <c r="F1427" s="188" t="s">
        <v>1405</v>
      </c>
      <c r="G1427" s="828" t="s">
        <v>1386</v>
      </c>
      <c r="H1427" s="192" t="s">
        <v>1387</v>
      </c>
      <c r="I1427" s="248">
        <v>76</v>
      </c>
      <c r="J1427" s="248">
        <v>28985</v>
      </c>
      <c r="K1427" s="578">
        <f t="shared" si="203"/>
        <v>2202860</v>
      </c>
      <c r="L1427" s="579" t="s">
        <v>844</v>
      </c>
      <c r="M1427" s="579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7">
        <v>3</v>
      </c>
      <c r="AB1427" s="570" t="str">
        <f>IF(VLOOKUP(F1427,NXT!$C$12:$C$795,1,0)=F1427,"","x")</f>
        <v/>
      </c>
    </row>
    <row r="1428" spans="1:28" ht="15.75" hidden="1" customHeight="1">
      <c r="A1428" s="818" t="str">
        <f>IF(B1428&lt;&gt;"",IF(AND(B1428&gt;=_TM1,B1428&lt;=_TM2,OR(TH!L1428="1111",TH!M1428="1111")),TH!D1428,""),"")</f>
        <v/>
      </c>
      <c r="B1428" s="36">
        <f t="shared" si="200"/>
        <v>8</v>
      </c>
      <c r="C1428" s="190">
        <f t="shared" si="201"/>
        <v>42613</v>
      </c>
      <c r="D1428" s="37" t="s">
        <v>1631</v>
      </c>
      <c r="E1428" s="734">
        <v>42613</v>
      </c>
      <c r="F1428" s="188" t="s">
        <v>1406</v>
      </c>
      <c r="G1428" s="828" t="s">
        <v>1386</v>
      </c>
      <c r="H1428" s="192" t="s">
        <v>1387</v>
      </c>
      <c r="I1428" s="248">
        <v>136</v>
      </c>
      <c r="J1428" s="248">
        <v>49995</v>
      </c>
      <c r="K1428" s="578">
        <f t="shared" si="203"/>
        <v>6799320</v>
      </c>
      <c r="L1428" s="579" t="s">
        <v>844</v>
      </c>
      <c r="M1428" s="579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7">
        <v>3</v>
      </c>
      <c r="AB1428" s="570" t="str">
        <f>IF(VLOOKUP(F1428,NXT!$C$12:$C$795,1,0)=F1428,"","x")</f>
        <v/>
      </c>
    </row>
    <row r="1429" spans="1:28" ht="15.75" hidden="1" customHeight="1">
      <c r="A1429" s="818" t="str">
        <f>IF(B1429&lt;&gt;"",IF(AND(B1429&gt;=_TM1,B1429&lt;=_TM2,OR(TH!L1429="1111",TH!M1429="1111")),TH!D1429,""),"")</f>
        <v/>
      </c>
      <c r="B1429" s="36">
        <f t="shared" si="200"/>
        <v>8</v>
      </c>
      <c r="C1429" s="190">
        <f t="shared" si="201"/>
        <v>42613</v>
      </c>
      <c r="D1429" s="37" t="s">
        <v>1631</v>
      </c>
      <c r="E1429" s="734">
        <v>42613</v>
      </c>
      <c r="F1429" s="188" t="s">
        <v>1407</v>
      </c>
      <c r="G1429" s="828" t="s">
        <v>1386</v>
      </c>
      <c r="H1429" s="192" t="s">
        <v>1387</v>
      </c>
      <c r="I1429" s="248">
        <v>800</v>
      </c>
      <c r="J1429" s="248">
        <v>44484</v>
      </c>
      <c r="K1429" s="578">
        <f t="shared" si="203"/>
        <v>35587200</v>
      </c>
      <c r="L1429" s="579" t="s">
        <v>844</v>
      </c>
      <c r="M1429" s="579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7">
        <v>3</v>
      </c>
      <c r="AB1429" s="570" t="str">
        <f>IF(VLOOKUP(F1429,NXT!$C$12:$C$795,1,0)=F1429,"","x")</f>
        <v/>
      </c>
    </row>
    <row r="1430" spans="1:28" ht="15.75" hidden="1" customHeight="1">
      <c r="A1430" s="818" t="str">
        <f>IF(B1430&lt;&gt;"",IF(AND(B1430&gt;=_TM1,B1430&lt;=_TM2,OR(TH!L1430="1111",TH!M1430="1111")),TH!D1430,""),"")</f>
        <v/>
      </c>
      <c r="B1430" s="36">
        <f t="shared" si="200"/>
        <v>8</v>
      </c>
      <c r="C1430" s="190">
        <f t="shared" si="201"/>
        <v>42613</v>
      </c>
      <c r="D1430" s="37" t="s">
        <v>1631</v>
      </c>
      <c r="E1430" s="734">
        <v>42613</v>
      </c>
      <c r="F1430" s="188" t="s">
        <v>1408</v>
      </c>
      <c r="G1430" s="828" t="s">
        <v>1386</v>
      </c>
      <c r="H1430" s="192" t="s">
        <v>1387</v>
      </c>
      <c r="I1430" s="248">
        <v>183</v>
      </c>
      <c r="J1430" s="248">
        <v>31755</v>
      </c>
      <c r="K1430" s="578">
        <f t="shared" si="203"/>
        <v>5811165</v>
      </c>
      <c r="L1430" s="579" t="s">
        <v>844</v>
      </c>
      <c r="M1430" s="579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7">
        <v>3</v>
      </c>
      <c r="AB1430" s="570" t="str">
        <f>IF(VLOOKUP(F1430,NXT!$C$12:$C$795,1,0)=F1430,"","x")</f>
        <v/>
      </c>
    </row>
    <row r="1431" spans="1:28" ht="15.75" hidden="1" customHeight="1">
      <c r="A1431" s="818" t="str">
        <f>IF(B1431&lt;&gt;"",IF(AND(B1431&gt;=_TM1,B1431&lt;=_TM2,OR(TH!L1431="1111",TH!M1431="1111")),TH!D1431,""),"")</f>
        <v/>
      </c>
      <c r="B1431" s="36">
        <f t="shared" si="200"/>
        <v>8</v>
      </c>
      <c r="C1431" s="190">
        <f t="shared" si="201"/>
        <v>42613</v>
      </c>
      <c r="D1431" s="37" t="s">
        <v>1631</v>
      </c>
      <c r="E1431" s="734">
        <v>42613</v>
      </c>
      <c r="F1431" s="188" t="s">
        <v>1409</v>
      </c>
      <c r="G1431" s="828" t="s">
        <v>1386</v>
      </c>
      <c r="H1431" s="192" t="s">
        <v>1387</v>
      </c>
      <c r="I1431" s="248">
        <v>154</v>
      </c>
      <c r="J1431" s="248">
        <v>13797</v>
      </c>
      <c r="K1431" s="578">
        <f t="shared" si="203"/>
        <v>2124738</v>
      </c>
      <c r="L1431" s="579" t="s">
        <v>844</v>
      </c>
      <c r="M1431" s="579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7">
        <v>3</v>
      </c>
      <c r="AB1431" s="570" t="str">
        <f>IF(VLOOKUP(F1431,NXT!$C$12:$C$795,1,0)=F1431,"","x")</f>
        <v/>
      </c>
    </row>
    <row r="1432" spans="1:28" ht="15.75" hidden="1" customHeight="1">
      <c r="A1432" s="818" t="str">
        <f>IF(B1432&lt;&gt;"",IF(AND(B1432&gt;=_TM1,B1432&lt;=_TM2,OR(TH!L1432="1111",TH!M1432="1111")),TH!D1432,""),"")</f>
        <v/>
      </c>
      <c r="B1432" s="36">
        <f t="shared" si="200"/>
        <v>8</v>
      </c>
      <c r="C1432" s="190">
        <f t="shared" si="201"/>
        <v>42613</v>
      </c>
      <c r="D1432" s="37" t="s">
        <v>1631</v>
      </c>
      <c r="E1432" s="734">
        <v>42613</v>
      </c>
      <c r="F1432" s="188" t="s">
        <v>1410</v>
      </c>
      <c r="G1432" s="828" t="s">
        <v>1386</v>
      </c>
      <c r="H1432" s="192" t="s">
        <v>1387</v>
      </c>
      <c r="I1432" s="248">
        <v>125</v>
      </c>
      <c r="J1432" s="248">
        <v>28476</v>
      </c>
      <c r="K1432" s="578">
        <f t="shared" si="203"/>
        <v>3559500</v>
      </c>
      <c r="L1432" s="579" t="s">
        <v>844</v>
      </c>
      <c r="M1432" s="579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7">
        <v>3</v>
      </c>
      <c r="AB1432" s="570" t="str">
        <f>IF(VLOOKUP(F1432,NXT!$C$12:$C$795,1,0)=F1432,"","x")</f>
        <v/>
      </c>
    </row>
    <row r="1433" spans="1:28" ht="15.75" hidden="1" customHeight="1">
      <c r="A1433" s="818" t="str">
        <f>IF(B1433&lt;&gt;"",IF(AND(B1433&gt;=_TM1,B1433&lt;=_TM2,OR(TH!L1433="1111",TH!M1433="1111")),TH!D1433,""),"")</f>
        <v/>
      </c>
      <c r="B1433" s="36">
        <f t="shared" si="200"/>
        <v>8</v>
      </c>
      <c r="C1433" s="190">
        <f t="shared" si="201"/>
        <v>42613</v>
      </c>
      <c r="D1433" s="37" t="s">
        <v>1631</v>
      </c>
      <c r="E1433" s="734">
        <v>42613</v>
      </c>
      <c r="F1433" s="188" t="s">
        <v>1411</v>
      </c>
      <c r="G1433" s="828" t="s">
        <v>1386</v>
      </c>
      <c r="H1433" s="192" t="s">
        <v>1387</v>
      </c>
      <c r="I1433" s="248">
        <v>123</v>
      </c>
      <c r="J1433" s="248">
        <v>25146</v>
      </c>
      <c r="K1433" s="578">
        <f t="shared" si="203"/>
        <v>3092958</v>
      </c>
      <c r="L1433" s="579" t="s">
        <v>844</v>
      </c>
      <c r="M1433" s="579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7">
        <v>3</v>
      </c>
      <c r="AB1433" s="570" t="str">
        <f>IF(VLOOKUP(F1433,NXT!$C$12:$C$795,1,0)=F1433,"","x")</f>
        <v/>
      </c>
    </row>
    <row r="1434" spans="1:28" ht="15.75" hidden="1" customHeight="1">
      <c r="A1434" s="818" t="str">
        <f>IF(B1434&lt;&gt;"",IF(AND(B1434&gt;=_TM1,B1434&lt;=_TM2,OR(TH!L1434="1111",TH!M1434="1111")),TH!D1434,""),"")</f>
        <v/>
      </c>
      <c r="B1434" s="36">
        <f t="shared" si="200"/>
        <v>8</v>
      </c>
      <c r="C1434" s="190">
        <f t="shared" si="201"/>
        <v>42613</v>
      </c>
      <c r="D1434" s="37" t="s">
        <v>1631</v>
      </c>
      <c r="E1434" s="734">
        <v>42613</v>
      </c>
      <c r="F1434" s="188" t="s">
        <v>1412</v>
      </c>
      <c r="G1434" s="828" t="s">
        <v>1386</v>
      </c>
      <c r="H1434" s="192" t="s">
        <v>1387</v>
      </c>
      <c r="I1434" s="248">
        <v>251</v>
      </c>
      <c r="J1434" s="248">
        <v>27729</v>
      </c>
      <c r="K1434" s="578">
        <f t="shared" si="203"/>
        <v>6959979</v>
      </c>
      <c r="L1434" s="579" t="s">
        <v>844</v>
      </c>
      <c r="M1434" s="579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7">
        <v>3</v>
      </c>
      <c r="AB1434" s="570" t="str">
        <f>IF(VLOOKUP(F1434,NXT!$C$12:$C$795,1,0)=F1434,"","x")</f>
        <v/>
      </c>
    </row>
    <row r="1435" spans="1:28" ht="15.75" hidden="1" customHeight="1">
      <c r="A1435" s="818" t="str">
        <f>IF(B1435&lt;&gt;"",IF(AND(B1435&gt;=_TM1,B1435&lt;=_TM2,OR(TH!L1435="1111",TH!M1435="1111")),TH!D1435,""),"")</f>
        <v/>
      </c>
      <c r="B1435" s="36">
        <f t="shared" si="200"/>
        <v>8</v>
      </c>
      <c r="C1435" s="190">
        <f t="shared" si="201"/>
        <v>42613</v>
      </c>
      <c r="D1435" s="37" t="s">
        <v>1631</v>
      </c>
      <c r="E1435" s="734">
        <v>42613</v>
      </c>
      <c r="F1435" s="188" t="s">
        <v>1413</v>
      </c>
      <c r="G1435" s="828" t="s">
        <v>1386</v>
      </c>
      <c r="H1435" s="192" t="s">
        <v>1387</v>
      </c>
      <c r="I1435" s="248">
        <v>249</v>
      </c>
      <c r="J1435" s="248">
        <v>22745</v>
      </c>
      <c r="K1435" s="578">
        <f t="shared" si="203"/>
        <v>5663505</v>
      </c>
      <c r="L1435" s="579" t="s">
        <v>844</v>
      </c>
      <c r="M1435" s="579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7">
        <v>3</v>
      </c>
      <c r="AB1435" s="570" t="str">
        <f>IF(VLOOKUP(F1435,NXT!$C$12:$C$795,1,0)=F1435,"","x")</f>
        <v/>
      </c>
    </row>
    <row r="1436" spans="1:28" ht="15.75" hidden="1" customHeight="1">
      <c r="A1436" s="818" t="str">
        <f>IF(B1436&lt;&gt;"",IF(AND(B1436&gt;=_TM1,B1436&lt;=_TM2,OR(TH!L1436="1111",TH!M1436="1111")),TH!D1436,""),"")</f>
        <v/>
      </c>
      <c r="B1436" s="36">
        <f t="shared" si="200"/>
        <v>8</v>
      </c>
      <c r="C1436" s="190">
        <f t="shared" si="201"/>
        <v>42613</v>
      </c>
      <c r="D1436" s="37" t="s">
        <v>1631</v>
      </c>
      <c r="E1436" s="734">
        <v>42613</v>
      </c>
      <c r="F1436" s="188" t="s">
        <v>1414</v>
      </c>
      <c r="G1436" s="828" t="s">
        <v>1386</v>
      </c>
      <c r="H1436" s="192" t="s">
        <v>1387</v>
      </c>
      <c r="I1436" s="248">
        <v>139</v>
      </c>
      <c r="J1436" s="248">
        <v>8874</v>
      </c>
      <c r="K1436" s="578">
        <f t="shared" si="203"/>
        <v>1233486</v>
      </c>
      <c r="L1436" s="579" t="s">
        <v>844</v>
      </c>
      <c r="M1436" s="579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7">
        <v>3</v>
      </c>
      <c r="AB1436" s="570" t="str">
        <f>IF(VLOOKUP(F1436,NXT!$C$12:$C$795,1,0)=F1436,"","x")</f>
        <v/>
      </c>
    </row>
    <row r="1437" spans="1:28" ht="15.75" hidden="1" customHeight="1">
      <c r="A1437" s="818" t="str">
        <f>IF(B1437&lt;&gt;"",IF(AND(B1437&gt;=_TM1,B1437&lt;=_TM2,OR(TH!L1437="1111",TH!M1437="1111")),TH!D1437,""),"")</f>
        <v/>
      </c>
      <c r="B1437" s="36">
        <f t="shared" si="200"/>
        <v>8</v>
      </c>
      <c r="C1437" s="190">
        <f t="shared" si="201"/>
        <v>42613</v>
      </c>
      <c r="D1437" s="37" t="s">
        <v>1631</v>
      </c>
      <c r="E1437" s="734">
        <v>42613</v>
      </c>
      <c r="F1437" s="188" t="s">
        <v>1415</v>
      </c>
      <c r="G1437" s="828" t="s">
        <v>1386</v>
      </c>
      <c r="H1437" s="192" t="s">
        <v>1387</v>
      </c>
      <c r="I1437" s="248">
        <v>259</v>
      </c>
      <c r="J1437" s="248">
        <v>8478</v>
      </c>
      <c r="K1437" s="578">
        <f t="shared" si="203"/>
        <v>2195802</v>
      </c>
      <c r="L1437" s="579" t="s">
        <v>844</v>
      </c>
      <c r="M1437" s="579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7">
        <v>3</v>
      </c>
      <c r="AB1437" s="570" t="str">
        <f>IF(VLOOKUP(F1437,NXT!$C$12:$C$795,1,0)=F1437,"","x")</f>
        <v/>
      </c>
    </row>
    <row r="1438" spans="1:28" ht="15.75" hidden="1" customHeight="1">
      <c r="A1438" s="818" t="str">
        <f>IF(B1438&lt;&gt;"",IF(AND(B1438&gt;=_TM1,B1438&lt;=_TM2,OR(TH!L1438="1111",TH!M1438="1111")),TH!D1438,""),"")</f>
        <v/>
      </c>
      <c r="B1438" s="36">
        <f t="shared" si="200"/>
        <v>8</v>
      </c>
      <c r="C1438" s="190">
        <f t="shared" si="201"/>
        <v>42613</v>
      </c>
      <c r="D1438" s="37" t="s">
        <v>1631</v>
      </c>
      <c r="E1438" s="734">
        <v>42613</v>
      </c>
      <c r="F1438" s="780" t="s">
        <v>1416</v>
      </c>
      <c r="G1438" s="828" t="s">
        <v>1386</v>
      </c>
      <c r="H1438" s="192" t="s">
        <v>1387</v>
      </c>
      <c r="I1438" s="248">
        <v>123</v>
      </c>
      <c r="J1438" s="248">
        <v>13960</v>
      </c>
      <c r="K1438" s="578">
        <f t="shared" si="203"/>
        <v>1717080</v>
      </c>
      <c r="L1438" s="579" t="s">
        <v>844</v>
      </c>
      <c r="M1438" s="579" t="s">
        <v>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7">
        <v>3</v>
      </c>
      <c r="AB1438" s="570" t="str">
        <f>IF(VLOOKUP(F1438,NXT!$C$12:$C$795,1,0)=F1438,"","x")</f>
        <v/>
      </c>
    </row>
    <row r="1439" spans="1:28" ht="15.75" hidden="1" customHeight="1">
      <c r="A1439" s="818" t="str">
        <f>IF(B1439&lt;&gt;"",IF(AND(B1439&gt;=_TM1,B1439&lt;=_TM2,OR(TH!L1439="1111",TH!M1439="1111")),TH!D1439,""),"")</f>
        <v/>
      </c>
      <c r="B1439" s="36">
        <f t="shared" si="200"/>
        <v>8</v>
      </c>
      <c r="C1439" s="190">
        <f t="shared" si="201"/>
        <v>42613</v>
      </c>
      <c r="D1439" s="37" t="s">
        <v>1631</v>
      </c>
      <c r="E1439" s="734">
        <v>42613</v>
      </c>
      <c r="F1439" s="780" t="s">
        <v>1417</v>
      </c>
      <c r="G1439" s="828" t="s">
        <v>1386</v>
      </c>
      <c r="H1439" s="192" t="s">
        <v>1387</v>
      </c>
      <c r="I1439" s="248">
        <v>140</v>
      </c>
      <c r="J1439" s="248">
        <v>21942</v>
      </c>
      <c r="K1439" s="578">
        <f t="shared" si="203"/>
        <v>3071880</v>
      </c>
      <c r="L1439" s="579" t="s">
        <v>844</v>
      </c>
      <c r="M1439" s="579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7">
        <v>3</v>
      </c>
      <c r="AB1439" s="570" t="str">
        <f>IF(VLOOKUP(F1439,NXT!$C$12:$C$795,1,0)=F1439,"","x")</f>
        <v/>
      </c>
    </row>
    <row r="1440" spans="1:28" ht="15.75" hidden="1" customHeight="1">
      <c r="A1440" s="818" t="str">
        <f>IF(B1440&lt;&gt;"",IF(AND(B1440&gt;=_TM1,B1440&lt;=_TM2,OR(TH!L1440="1111",TH!M1440="1111")),TH!D1440,""),"")</f>
        <v/>
      </c>
      <c r="B1440" s="36">
        <f t="shared" si="200"/>
        <v>8</v>
      </c>
      <c r="C1440" s="190">
        <f t="shared" si="201"/>
        <v>42613</v>
      </c>
      <c r="D1440" s="37" t="s">
        <v>1631</v>
      </c>
      <c r="E1440" s="734">
        <v>42613</v>
      </c>
      <c r="F1440" s="188" t="s">
        <v>430</v>
      </c>
      <c r="G1440" s="828" t="s">
        <v>1386</v>
      </c>
      <c r="H1440" s="192" t="s">
        <v>1387</v>
      </c>
      <c r="I1440" s="248"/>
      <c r="J1440" s="248"/>
      <c r="K1440" s="578">
        <v>12913379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7">
        <v>3</v>
      </c>
    </row>
    <row r="1441" spans="1:31" ht="15.75" hidden="1" customHeight="1">
      <c r="A1441" s="818" t="str">
        <f>IF(B1441&lt;&gt;"",IF(AND(B1441&gt;=_TM1,B1441&lt;=_TM2,OR(TH!L1451="1111",TH!M1451="1111")),TH!D1451,""),"")</f>
        <v/>
      </c>
      <c r="B1441" s="36">
        <f t="shared" ref="B1441:B1504" si="204">IF(C1441&lt;&gt;"",MONTH(C1441),"")</f>
        <v>9</v>
      </c>
      <c r="C1441" s="190">
        <f t="shared" ref="C1441:C1504" si="205">E1441</f>
        <v>42618</v>
      </c>
      <c r="D1441" s="37" t="s">
        <v>1632</v>
      </c>
      <c r="E1441" s="734">
        <v>42618</v>
      </c>
      <c r="F1441" s="780" t="s">
        <v>1788</v>
      </c>
      <c r="G1441" s="828" t="s">
        <v>1789</v>
      </c>
      <c r="H1441" s="192" t="s">
        <v>422</v>
      </c>
      <c r="I1441" s="248">
        <v>30</v>
      </c>
      <c r="J1441" s="248">
        <v>36223</v>
      </c>
      <c r="K1441" s="578">
        <f>ROUND(I1441*J1441,0)</f>
        <v>1086690</v>
      </c>
      <c r="L1441" s="579" t="s">
        <v>844</v>
      </c>
      <c r="M1441" s="579" t="s">
        <v>8</v>
      </c>
      <c r="N1441" s="52" t="str">
        <f>IF(AND('331-CT'!$E$7=TH!H1451,OR(L1441="331",M1441="331")),"331",IF(AND(OR(L1441="131",M1441="131"),H1441='131-CT'!$E$7),"131",""))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IF(OR(TH!L1451=TH!$V$7,M1441=TH!$V$7),"x","")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IF(AND(OR(LEFT(TH!L1451,2)="15",LEFT(TH!M1451,2)="15"),'152-CT'!$J$8=TH!F1451),"x","")</f>
        <v/>
      </c>
      <c r="Y1441" s="52" t="str">
        <f>IF(AND(OR(LEFT(TH!L1451,2)="15",LEFT(TH!M1451,2)="15"),TK!$E$7=TH!F1451),"x","")</f>
        <v/>
      </c>
      <c r="Z1441" s="52" t="str">
        <f>IF(AND(B1441&lt;=NKC!$N$8,B1441&gt;=NKC!$M$8),"x","")</f>
        <v>x</v>
      </c>
      <c r="AA1441" s="817">
        <v>3</v>
      </c>
      <c r="AB1441" s="570" t="str">
        <f>IF(VLOOKUP(F1441,NXT!$C$12:$C$795,1,0)=F1441,"","x")</f>
        <v/>
      </c>
    </row>
    <row r="1442" spans="1:31" ht="15.75" hidden="1" customHeight="1">
      <c r="A1442" s="818" t="str">
        <f>IF(B1442&lt;&gt;"",IF(AND(B1442&gt;=_TM1,B1442&lt;=_TM2,OR(TH!L1452="1111",TH!M1452="1111")),TH!D1452,""),"")</f>
        <v/>
      </c>
      <c r="B1442" s="36">
        <f t="shared" si="204"/>
        <v>9</v>
      </c>
      <c r="C1442" s="190">
        <f t="shared" si="205"/>
        <v>42618</v>
      </c>
      <c r="D1442" s="37" t="s">
        <v>1632</v>
      </c>
      <c r="E1442" s="734">
        <v>42618</v>
      </c>
      <c r="F1442" s="780" t="s">
        <v>430</v>
      </c>
      <c r="G1442" s="828" t="s">
        <v>1789</v>
      </c>
      <c r="H1442" s="192" t="s">
        <v>422</v>
      </c>
      <c r="I1442" s="248"/>
      <c r="J1442" s="248"/>
      <c r="K1442" s="578">
        <v>108669</v>
      </c>
      <c r="L1442" s="193" t="s">
        <v>9</v>
      </c>
      <c r="M1442" s="579" t="s">
        <v>8</v>
      </c>
      <c r="N1442" s="52" t="str">
        <f>IF(AND('331-CT'!$E$7=TH!H1452,OR(L1442="331",M1442="331")),"331",IF(AND(OR(L1442="131",M1442="131"),H1442='131-CT'!$E$7),"131",""))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IF(OR(TH!L1452=TH!$V$7,M1442=TH!$V$7),"x","")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IF(AND(OR(LEFT(TH!L1452,2)="15",LEFT(TH!M1452,2)="15"),'152-CT'!$J$8=TH!F1452),"x","")</f>
        <v/>
      </c>
      <c r="Y1442" s="52" t="str">
        <f>IF(AND(OR(LEFT(TH!L1452,2)="15",LEFT(TH!M1452,2)="15"),TK!$E$7=TH!F1452),"x","")</f>
        <v/>
      </c>
      <c r="Z1442" s="52" t="str">
        <f>IF(AND(B1442&lt;=NKC!$N$8,B1442&gt;=NKC!$M$8),"x","")</f>
        <v>x</v>
      </c>
      <c r="AA1442" s="817">
        <v>3</v>
      </c>
      <c r="AB1442" s="570"/>
    </row>
    <row r="1443" spans="1:31" ht="15.75" hidden="1" customHeight="1">
      <c r="A1443" s="818" t="str">
        <f>IF(B1443&lt;&gt;"",IF(AND(B1443&gt;=_TM1,B1443&lt;=_TM2,OR(TH!L1441="1111",TH!M1441="1111")),TH!D1441,""),"")</f>
        <v/>
      </c>
      <c r="B1443" s="36">
        <f t="shared" si="204"/>
        <v>9</v>
      </c>
      <c r="C1443" s="190">
        <f t="shared" si="205"/>
        <v>42619</v>
      </c>
      <c r="D1443" s="37" t="s">
        <v>1633</v>
      </c>
      <c r="E1443" s="734">
        <v>42619</v>
      </c>
      <c r="F1443" s="780" t="s">
        <v>1780</v>
      </c>
      <c r="G1443" s="828" t="s">
        <v>1779</v>
      </c>
      <c r="H1443" s="192" t="s">
        <v>422</v>
      </c>
      <c r="I1443" s="248">
        <v>167</v>
      </c>
      <c r="J1443" s="248">
        <v>12632</v>
      </c>
      <c r="K1443" s="578">
        <f t="shared" ref="K1443:K1451" si="206">ROUND(I1443*J1443,0)</f>
        <v>2109544</v>
      </c>
      <c r="L1443" s="579" t="s">
        <v>844</v>
      </c>
      <c r="M1443" s="579" t="s">
        <v>8</v>
      </c>
      <c r="N1443" s="52" t="str">
        <f>IF(AND('331-CT'!$E$7=TH!H1441,OR(L1443="331",M1443="331")),"331",IF(AND(OR(L1443="131",M1443="131"),H1443='131-CT'!$E$7),"131",""))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IF(AND(OR(LEFT(TH!L1441,2)="15",LEFT(TH!M1441,2)="15"),'152-CT'!$J$8=TH!F1441),"x","")</f>
        <v/>
      </c>
      <c r="Y1443" s="52" t="str">
        <f>IF(AND(OR(LEFT(TH!L1441,2)="15",LEFT(TH!M1441,2)="15"),TK!$E$7=TH!F1441),"x","")</f>
        <v/>
      </c>
      <c r="Z1443" s="52" t="str">
        <f>IF(AND(B1443&lt;=NKC!$N$8,B1443&gt;=NKC!$M$8),"x","")</f>
        <v>x</v>
      </c>
      <c r="AA1443" s="817">
        <v>3</v>
      </c>
      <c r="AB1443" s="570" t="str">
        <f>IF(VLOOKUP(F1443,NXT!$C$12:$C$795,1,0)=F1443,"","x")</f>
        <v/>
      </c>
    </row>
    <row r="1444" spans="1:31" ht="15.75" hidden="1" customHeight="1">
      <c r="A1444" s="818" t="str">
        <f>IF(B1444&lt;&gt;"",IF(AND(B1444&gt;=_TM1,B1444&lt;=_TM2,OR(TH!L1442="1111",TH!M1442="1111")),TH!D1442,""),"")</f>
        <v/>
      </c>
      <c r="B1444" s="36">
        <f t="shared" si="204"/>
        <v>9</v>
      </c>
      <c r="C1444" s="190">
        <f t="shared" si="205"/>
        <v>42619</v>
      </c>
      <c r="D1444" s="37" t="s">
        <v>1633</v>
      </c>
      <c r="E1444" s="734">
        <v>42619</v>
      </c>
      <c r="F1444" s="780" t="s">
        <v>1781</v>
      </c>
      <c r="G1444" s="828" t="s">
        <v>1779</v>
      </c>
      <c r="H1444" s="192" t="s">
        <v>422</v>
      </c>
      <c r="I1444" s="248">
        <v>125</v>
      </c>
      <c r="J1444" s="248">
        <v>12798</v>
      </c>
      <c r="K1444" s="578">
        <f t="shared" si="206"/>
        <v>1599750</v>
      </c>
      <c r="L1444" s="579" t="s">
        <v>844</v>
      </c>
      <c r="M1444" s="579" t="s">
        <v>8</v>
      </c>
      <c r="N1444" s="52" t="str">
        <f>IF(AND('331-CT'!$E$7=TH!H1442,OR(L1444="331",M1444="331")),"331",IF(AND(OR(L1444="131",M1444="131"),H1444='131-CT'!$E$7),"131",""))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IF(AND(OR(LEFT(TH!L1442,2)="15",LEFT(TH!M1442,2)="15"),'152-CT'!$J$8=TH!F1442),"x","")</f>
        <v/>
      </c>
      <c r="Y1444" s="52" t="str">
        <f>IF(AND(OR(LEFT(TH!L1442,2)="15",LEFT(TH!M1442,2)="15"),TK!$E$7=TH!F1442),"x","")</f>
        <v/>
      </c>
      <c r="Z1444" s="52" t="str">
        <f>IF(AND(B1444&lt;=NKC!$N$8,B1444&gt;=NKC!$M$8),"x","")</f>
        <v>x</v>
      </c>
      <c r="AA1444" s="817">
        <v>3</v>
      </c>
      <c r="AB1444" s="570" t="str">
        <f>IF(VLOOKUP(F1444,NXT!$C$12:$C$795,1,0)=F1444,"","x")</f>
        <v/>
      </c>
    </row>
    <row r="1445" spans="1:31" ht="15.75" hidden="1" customHeight="1">
      <c r="A1445" s="818" t="str">
        <f>IF(B1445&lt;&gt;"",IF(AND(B1445&gt;=_TM1,B1445&lt;=_TM2,OR(TH!L1443="1111",TH!M1443="1111")),TH!D1443,""),"")</f>
        <v/>
      </c>
      <c r="B1445" s="36">
        <f t="shared" si="204"/>
        <v>9</v>
      </c>
      <c r="C1445" s="190">
        <f t="shared" si="205"/>
        <v>42619</v>
      </c>
      <c r="D1445" s="37" t="s">
        <v>1633</v>
      </c>
      <c r="E1445" s="734">
        <v>42619</v>
      </c>
      <c r="F1445" s="780" t="s">
        <v>1782</v>
      </c>
      <c r="G1445" s="828" t="s">
        <v>1779</v>
      </c>
      <c r="H1445" s="192" t="s">
        <v>422</v>
      </c>
      <c r="I1445" s="248">
        <v>50</v>
      </c>
      <c r="J1445" s="248">
        <v>29344</v>
      </c>
      <c r="K1445" s="578">
        <f t="shared" si="206"/>
        <v>1467200</v>
      </c>
      <c r="L1445" s="579" t="s">
        <v>844</v>
      </c>
      <c r="M1445" s="579" t="s">
        <v>8</v>
      </c>
      <c r="N1445" s="52" t="str">
        <f>IF(AND('331-CT'!$E$7=TH!H1443,OR(L1445="331",M1445="331")),"331",IF(AND(OR(L1445="131",M1445="131"),H1445='131-CT'!$E$7),"131",""))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IF(AND(OR(LEFT(TH!L1443,2)="15",LEFT(TH!M1443,2)="15"),'152-CT'!$J$8=TH!F1443),"x","")</f>
        <v/>
      </c>
      <c r="Y1445" s="52" t="str">
        <f>IF(AND(OR(LEFT(TH!L1443,2)="15",LEFT(TH!M1443,2)="15"),TK!$E$7=TH!F1443),"x","")</f>
        <v/>
      </c>
      <c r="Z1445" s="52" t="str">
        <f>IF(AND(B1445&lt;=NKC!$N$8,B1445&gt;=NKC!$M$8),"x","")</f>
        <v>x</v>
      </c>
      <c r="AA1445" s="817">
        <v>3</v>
      </c>
      <c r="AB1445" s="570" t="str">
        <f>IF(VLOOKUP(F1445,NXT!$C$12:$C$795,1,0)=F1445,"","x")</f>
        <v/>
      </c>
    </row>
    <row r="1446" spans="1:31" ht="15.75" hidden="1" customHeight="1">
      <c r="A1446" s="818" t="str">
        <f>IF(B1446&lt;&gt;"",IF(AND(B1446&gt;=_TM1,B1446&lt;=_TM2,OR(TH!L1444="1111",TH!M1444="1111")),TH!D1444,""),"")</f>
        <v/>
      </c>
      <c r="B1446" s="36">
        <f t="shared" si="204"/>
        <v>9</v>
      </c>
      <c r="C1446" s="190">
        <f t="shared" si="205"/>
        <v>42619</v>
      </c>
      <c r="D1446" s="37" t="s">
        <v>1633</v>
      </c>
      <c r="E1446" s="734">
        <v>42619</v>
      </c>
      <c r="F1446" s="780" t="s">
        <v>1783</v>
      </c>
      <c r="G1446" s="828" t="s">
        <v>1779</v>
      </c>
      <c r="H1446" s="192" t="s">
        <v>422</v>
      </c>
      <c r="I1446" s="248">
        <v>24</v>
      </c>
      <c r="J1446" s="248">
        <v>30272</v>
      </c>
      <c r="K1446" s="578">
        <f t="shared" si="206"/>
        <v>726528</v>
      </c>
      <c r="L1446" s="579" t="s">
        <v>844</v>
      </c>
      <c r="M1446" s="579" t="s">
        <v>8</v>
      </c>
      <c r="N1446" s="52" t="str">
        <f>IF(AND('331-CT'!$E$7=TH!H1444,OR(L1446="331",M1446="331")),"331",IF(AND(OR(L1446="131",M1446="131"),H1446='131-CT'!$E$7),"131",""))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IF(AND(OR(LEFT(TH!L1444,2)="15",LEFT(TH!M1444,2)="15"),'152-CT'!$J$8=TH!F1444),"x","")</f>
        <v/>
      </c>
      <c r="Y1446" s="52" t="str">
        <f>IF(AND(OR(LEFT(TH!L1444,2)="15",LEFT(TH!M1444,2)="15"),TK!$E$7=TH!F1444),"x","")</f>
        <v/>
      </c>
      <c r="Z1446" s="52" t="str">
        <f>IF(AND(B1446&lt;=NKC!$N$8,B1446&gt;=NKC!$M$8),"x","")</f>
        <v>x</v>
      </c>
      <c r="AA1446" s="817">
        <v>3</v>
      </c>
      <c r="AB1446" s="570" t="str">
        <f>IF(VLOOKUP(F1446,NXT!$C$12:$C$795,1,0)=F1446,"","x")</f>
        <v/>
      </c>
    </row>
    <row r="1447" spans="1:31" ht="15.75" hidden="1" customHeight="1">
      <c r="A1447" s="818" t="str">
        <f>IF(B1447&lt;&gt;"",IF(AND(B1447&gt;=_TM1,B1447&lt;=_TM2,OR(TH!L1445="1111",TH!M1445="1111")),TH!D1445,""),"")</f>
        <v/>
      </c>
      <c r="B1447" s="36">
        <f t="shared" si="204"/>
        <v>9</v>
      </c>
      <c r="C1447" s="190">
        <f t="shared" si="205"/>
        <v>42619</v>
      </c>
      <c r="D1447" s="37" t="s">
        <v>1633</v>
      </c>
      <c r="E1447" s="734">
        <v>42619</v>
      </c>
      <c r="F1447" s="780" t="s">
        <v>1784</v>
      </c>
      <c r="G1447" s="828" t="s">
        <v>1779</v>
      </c>
      <c r="H1447" s="192" t="s">
        <v>422</v>
      </c>
      <c r="I1447" s="248">
        <v>25</v>
      </c>
      <c r="J1447" s="248">
        <v>27090</v>
      </c>
      <c r="K1447" s="578">
        <f t="shared" si="206"/>
        <v>677250</v>
      </c>
      <c r="L1447" s="579" t="s">
        <v>844</v>
      </c>
      <c r="M1447" s="579" t="s">
        <v>8</v>
      </c>
      <c r="N1447" s="52" t="str">
        <f>IF(AND('331-CT'!$E$7=TH!H1445,OR(L1447="331",M1447="331")),"331",IF(AND(OR(L1447="131",M1447="131"),H1447='131-CT'!$E$7),"131",""))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IF(AND(OR(LEFT(TH!L1445,2)="15",LEFT(TH!M1445,2)="15"),'152-CT'!$J$8=TH!F1445),"x","")</f>
        <v/>
      </c>
      <c r="Y1447" s="52" t="str">
        <f>IF(AND(OR(LEFT(TH!L1445,2)="15",LEFT(TH!M1445,2)="15"),TK!$E$7=TH!F1445),"x","")</f>
        <v/>
      </c>
      <c r="Z1447" s="52" t="str">
        <f>IF(AND(B1447&lt;=NKC!$N$8,B1447&gt;=NKC!$M$8),"x","")</f>
        <v>x</v>
      </c>
      <c r="AA1447" s="817">
        <v>3</v>
      </c>
      <c r="AB1447" s="570" t="str">
        <f>IF(VLOOKUP(F1447,NXT!$C$12:$C$795,1,0)=F1447,"","x")</f>
        <v/>
      </c>
    </row>
    <row r="1448" spans="1:31" ht="15.75" hidden="1" customHeight="1">
      <c r="A1448" s="818" t="str">
        <f>IF(B1448&lt;&gt;"",IF(AND(B1448&gt;=_TM1,B1448&lt;=_TM2,OR(TH!L1446="1111",TH!M1446="1111")),TH!D1446,""),"")</f>
        <v/>
      </c>
      <c r="B1448" s="36">
        <f t="shared" si="204"/>
        <v>9</v>
      </c>
      <c r="C1448" s="190">
        <f t="shared" si="205"/>
        <v>42619</v>
      </c>
      <c r="D1448" s="37" t="s">
        <v>1633</v>
      </c>
      <c r="E1448" s="734">
        <v>42619</v>
      </c>
      <c r="F1448" s="780" t="s">
        <v>1785</v>
      </c>
      <c r="G1448" s="828" t="s">
        <v>1779</v>
      </c>
      <c r="H1448" s="192" t="s">
        <v>422</v>
      </c>
      <c r="I1448" s="248">
        <v>35</v>
      </c>
      <c r="J1448" s="248">
        <v>18929</v>
      </c>
      <c r="K1448" s="578">
        <f t="shared" si="206"/>
        <v>662515</v>
      </c>
      <c r="L1448" s="579" t="s">
        <v>844</v>
      </c>
      <c r="M1448" s="579" t="s">
        <v>8</v>
      </c>
      <c r="N1448" s="52" t="str">
        <f>IF(AND('331-CT'!$E$7=TH!H1446,OR(L1448="331",M1448="331")),"331",IF(AND(OR(L1448="131",M1448="131"),H1448='131-CT'!$E$7),"131",""))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IF(OR(TH!L1446=TH!$V$7,M1448=TH!$V$7),"x","")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IF(AND(OR(LEFT(TH!L1446,2)="15",LEFT(TH!M1446,2)="15"),'152-CT'!$J$8=TH!F1446),"x","")</f>
        <v/>
      </c>
      <c r="Y1448" s="52" t="str">
        <f>IF(AND(OR(LEFT(TH!L1446,2)="15",LEFT(TH!M1446,2)="15"),TK!$E$7=TH!F1446),"x","")</f>
        <v/>
      </c>
      <c r="Z1448" s="52" t="str">
        <f>IF(AND(B1448&lt;=NKC!$N$8,B1448&gt;=NKC!$M$8),"x","")</f>
        <v>x</v>
      </c>
      <c r="AA1448" s="817">
        <v>3</v>
      </c>
      <c r="AB1448" s="570" t="str">
        <f>IF(VLOOKUP(F1448,NXT!$C$12:$C$795,1,0)=F1448,"","x")</f>
        <v/>
      </c>
    </row>
    <row r="1449" spans="1:31" ht="15.75" hidden="1" customHeight="1">
      <c r="A1449" s="818" t="str">
        <f>IF(B1449&lt;&gt;"",IF(AND(B1449&gt;=_TM1,B1449&lt;=_TM2,OR(TH!L1447="1111",TH!M1447="1111")),TH!D1447,""),"")</f>
        <v/>
      </c>
      <c r="B1449" s="36">
        <f t="shared" si="204"/>
        <v>9</v>
      </c>
      <c r="C1449" s="190">
        <f t="shared" si="205"/>
        <v>42619</v>
      </c>
      <c r="D1449" s="37" t="s">
        <v>1633</v>
      </c>
      <c r="E1449" s="734">
        <v>42619</v>
      </c>
      <c r="F1449" s="780" t="s">
        <v>1786</v>
      </c>
      <c r="G1449" s="828" t="s">
        <v>1779</v>
      </c>
      <c r="H1449" s="192" t="s">
        <v>422</v>
      </c>
      <c r="I1449" s="248">
        <v>35</v>
      </c>
      <c r="J1449" s="248">
        <v>19350</v>
      </c>
      <c r="K1449" s="578">
        <f t="shared" si="206"/>
        <v>677250</v>
      </c>
      <c r="L1449" s="579" t="s">
        <v>844</v>
      </c>
      <c r="M1449" s="579" t="s">
        <v>8</v>
      </c>
      <c r="N1449" s="52" t="str">
        <f>IF(AND('331-CT'!$E$7=TH!H1447,OR(L1449="331",M1449="331")),"331",IF(AND(OR(L1449="131",M1449="131"),H1449='131-CT'!$E$7),"131",""))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IF(OR(TH!L1447=TH!$V$7,M1449=TH!$V$7),"x","")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IF(AND(OR(LEFT(TH!L1447,2)="15",LEFT(TH!M1447,2)="15"),'152-CT'!$J$8=TH!F1447),"x","")</f>
        <v/>
      </c>
      <c r="Y1449" s="52" t="str">
        <f>IF(AND(OR(LEFT(TH!L1447,2)="15",LEFT(TH!M1447,2)="15"),TK!$E$7=TH!F1447),"x","")</f>
        <v/>
      </c>
      <c r="Z1449" s="52" t="str">
        <f>IF(AND(B1449&lt;=NKC!$N$8,B1449&gt;=NKC!$M$8),"x","")</f>
        <v>x</v>
      </c>
      <c r="AA1449" s="817">
        <v>3</v>
      </c>
      <c r="AB1449" s="570" t="str">
        <f>IF(VLOOKUP(F1449,NXT!$C$12:$C$795,1,0)=F1449,"","x")</f>
        <v/>
      </c>
    </row>
    <row r="1450" spans="1:31" ht="15.75" hidden="1" customHeight="1">
      <c r="A1450" s="818" t="str">
        <f>IF(B1450&lt;&gt;"",IF(AND(B1450&gt;=_TM1,B1450&lt;=_TM2,OR(TH!L1448="1111",TH!M1448="1111")),TH!D1448,""),"")</f>
        <v/>
      </c>
      <c r="B1450" s="36">
        <f t="shared" si="204"/>
        <v>9</v>
      </c>
      <c r="C1450" s="190">
        <f t="shared" si="205"/>
        <v>42619</v>
      </c>
      <c r="D1450" s="37" t="s">
        <v>1633</v>
      </c>
      <c r="E1450" s="734">
        <v>42619</v>
      </c>
      <c r="F1450" s="188" t="s">
        <v>1787</v>
      </c>
      <c r="G1450" s="828" t="s">
        <v>1779</v>
      </c>
      <c r="H1450" s="192" t="s">
        <v>422</v>
      </c>
      <c r="I1450" s="248">
        <v>20</v>
      </c>
      <c r="J1450" s="248">
        <v>38005</v>
      </c>
      <c r="K1450" s="578">
        <f t="shared" si="206"/>
        <v>760100</v>
      </c>
      <c r="L1450" s="579" t="s">
        <v>844</v>
      </c>
      <c r="M1450" s="579" t="s">
        <v>8</v>
      </c>
      <c r="N1450" s="52" t="str">
        <f>IF(AND('331-CT'!$E$7=TH!H1448,OR(L1450="331",M1450="331")),"331",IF(AND(OR(L1450="131",M1450="131"),H1450='131-CT'!$E$7),"131",""))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IF(OR(TH!L1448=TH!$V$7,M1450=TH!$V$7),"x","")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IF(AND(OR(LEFT(TH!L1448,2)="15",LEFT(TH!M1448,2)="15"),'152-CT'!$J$8=TH!F1448),"x","")</f>
        <v/>
      </c>
      <c r="Y1450" s="52" t="str">
        <f>IF(AND(OR(LEFT(TH!L1448,2)="15",LEFT(TH!M1448,2)="15"),TK!$E$7=TH!F1448),"x","")</f>
        <v/>
      </c>
      <c r="Z1450" s="52" t="str">
        <f>IF(AND(B1450&lt;=NKC!$N$8,B1450&gt;=NKC!$M$8),"x","")</f>
        <v>x</v>
      </c>
      <c r="AA1450" s="817">
        <v>3</v>
      </c>
      <c r="AB1450" s="570" t="str">
        <f>IF(VLOOKUP(F1450,NXT!$C$12:$C$795,1,0)=F1450,"","x")</f>
        <v/>
      </c>
    </row>
    <row r="1451" spans="1:31" ht="15.75" hidden="1" customHeight="1">
      <c r="A1451" s="818" t="str">
        <f>IF(B1451&lt;&gt;"",IF(AND(B1451&gt;=_TM1,B1451&lt;=_TM2,OR(TH!L1449="1111",TH!M1449="1111")),TH!D1449,""),"")</f>
        <v/>
      </c>
      <c r="B1451" s="36">
        <f t="shared" si="204"/>
        <v>9</v>
      </c>
      <c r="C1451" s="190">
        <f t="shared" si="205"/>
        <v>42619</v>
      </c>
      <c r="D1451" s="37" t="s">
        <v>1633</v>
      </c>
      <c r="E1451" s="734">
        <v>42619</v>
      </c>
      <c r="F1451" s="780" t="s">
        <v>1787</v>
      </c>
      <c r="G1451" s="828" t="s">
        <v>1779</v>
      </c>
      <c r="H1451" s="192" t="s">
        <v>422</v>
      </c>
      <c r="I1451" s="248">
        <v>20</v>
      </c>
      <c r="J1451" s="248">
        <v>26003</v>
      </c>
      <c r="K1451" s="578">
        <f t="shared" si="206"/>
        <v>520060</v>
      </c>
      <c r="L1451" s="579" t="s">
        <v>844</v>
      </c>
      <c r="M1451" s="579" t="s">
        <v>8</v>
      </c>
      <c r="N1451" s="52" t="str">
        <f>IF(AND('331-CT'!$E$7=TH!H1449,OR(L1451="331",M1451="331")),"331",IF(AND(OR(L1451="131",M1451="131"),H1451='131-CT'!$E$7),"131",""))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IF(OR(TH!L1449=TH!$V$7,M1451=TH!$V$7),"x","")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IF(AND(OR(LEFT(TH!L1449,2)="15",LEFT(TH!M1449,2)="15"),'152-CT'!$J$8=TH!F1449),"x","")</f>
        <v/>
      </c>
      <c r="Y1451" s="52" t="str">
        <f>IF(AND(OR(LEFT(TH!L1449,2)="15",LEFT(TH!M1449,2)="15"),TK!$E$7=TH!F1449),"x","")</f>
        <v/>
      </c>
      <c r="Z1451" s="52" t="str">
        <f>IF(AND(B1451&lt;=NKC!$N$8,B1451&gt;=NKC!$M$8),"x","")</f>
        <v>x</v>
      </c>
      <c r="AA1451" s="817">
        <v>3</v>
      </c>
      <c r="AB1451" s="570" t="str">
        <f>IF(VLOOKUP(F1451,NXT!$C$12:$C$795,1,0)=F1451,"","x")</f>
        <v/>
      </c>
    </row>
    <row r="1452" spans="1:31" ht="15.75" hidden="1" customHeight="1">
      <c r="A1452" s="818" t="str">
        <f>IF(B1452&lt;&gt;"",IF(AND(B1452&gt;=_TM1,B1452&lt;=_TM2,OR(TH!L1450="1111",TH!M1450="1111")),TH!D1450,""),"")</f>
        <v/>
      </c>
      <c r="B1452" s="36">
        <f t="shared" si="204"/>
        <v>9</v>
      </c>
      <c r="C1452" s="190">
        <f t="shared" si="205"/>
        <v>42619</v>
      </c>
      <c r="D1452" s="37" t="s">
        <v>1633</v>
      </c>
      <c r="E1452" s="734">
        <v>42619</v>
      </c>
      <c r="F1452" s="188" t="s">
        <v>430</v>
      </c>
      <c r="G1452" s="828" t="s">
        <v>1779</v>
      </c>
      <c r="H1452" s="192" t="s">
        <v>422</v>
      </c>
      <c r="I1452" s="248"/>
      <c r="J1452" s="248"/>
      <c r="K1452" s="578">
        <v>920020</v>
      </c>
      <c r="L1452" s="193" t="s">
        <v>9</v>
      </c>
      <c r="M1452" s="579" t="s">
        <v>8</v>
      </c>
      <c r="N1452" s="52" t="str">
        <f>IF(AND('331-CT'!$E$7=TH!H1450,OR(L1452="331",M1452="331")),"331",IF(AND(OR(L1452="131",M1452="131"),H1452='131-CT'!$E$7),"131",""))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IF(OR(TH!L1450=TH!$V$7,M1452=TH!$V$7),"x","")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IF(AND(OR(LEFT(TH!L1450,2)="15",LEFT(TH!M1450,2)="15"),'152-CT'!$J$8=TH!F1450),"x","")</f>
        <v/>
      </c>
      <c r="Y1452" s="52" t="str">
        <f>IF(AND(OR(LEFT(TH!L1450,2)="15",LEFT(TH!M1450,2)="15"),TK!$E$7=TH!F1450),"x","")</f>
        <v/>
      </c>
      <c r="Z1452" s="52" t="str">
        <f>IF(AND(B1452&lt;=NKC!$N$8,B1452&gt;=NKC!$M$8),"x","")</f>
        <v>x</v>
      </c>
      <c r="AA1452" s="817">
        <v>3</v>
      </c>
    </row>
    <row r="1453" spans="1:31" ht="15.75" hidden="1" customHeight="1">
      <c r="A1453" s="818" t="str">
        <f>IF(B1453&lt;&gt;"",IF(AND(B1453&gt;=_TM1,B1453&lt;=_TM2,OR(TH!L1455="1111",TH!M1455="1111")),TH!D1455,""),"")</f>
        <v/>
      </c>
      <c r="B1453" s="36">
        <f t="shared" si="204"/>
        <v>9</v>
      </c>
      <c r="C1453" s="190">
        <f t="shared" si="205"/>
        <v>42622</v>
      </c>
      <c r="D1453" s="37" t="s">
        <v>1634</v>
      </c>
      <c r="E1453" s="734">
        <v>42622</v>
      </c>
      <c r="F1453" s="780" t="s">
        <v>1798</v>
      </c>
      <c r="G1453" s="828" t="s">
        <v>1797</v>
      </c>
      <c r="H1453" s="192" t="s">
        <v>422</v>
      </c>
      <c r="I1453" s="248">
        <v>26</v>
      </c>
      <c r="J1453" s="248">
        <v>36432</v>
      </c>
      <c r="K1453" s="578">
        <f>ROUND(I1453*J1453,0)</f>
        <v>947232</v>
      </c>
      <c r="L1453" s="579" t="s">
        <v>844</v>
      </c>
      <c r="M1453" s="579" t="s">
        <v>8</v>
      </c>
      <c r="N1453" s="52" t="str">
        <f>IF(AND('331-CT'!$E$7=TH!H1455,OR(L1453="331",M1453="331")),"331",IF(AND(OR(L1453="131",M1453="131"),H1453='131-CT'!$E$7),"131",""))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IF(OR(TH!L1455=TH!$V$7,M1453=TH!$V$7),"x","")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IF(AND(OR(LEFT(TH!L1455,2)="15",LEFT(TH!M1455,2)="15"),'152-CT'!$J$8=TH!F1455),"x","")</f>
        <v/>
      </c>
      <c r="Y1453" s="52" t="str">
        <f>IF(AND(OR(LEFT(TH!L1455,2)="15",LEFT(TH!M1455,2)="15"),TK!$E$7=TH!F1455),"x","")</f>
        <v/>
      </c>
      <c r="Z1453" s="52" t="str">
        <f>IF(AND(B1453&lt;=NKC!$N$8,B1453&gt;=NKC!$M$8),"x","")</f>
        <v>x</v>
      </c>
      <c r="AA1453" s="817">
        <v>3</v>
      </c>
      <c r="AB1453" s="570" t="str">
        <f>IF(VLOOKUP(F1453,NXT!$C$12:$C$795,1,0)=F1453,"","x")</f>
        <v/>
      </c>
    </row>
    <row r="1454" spans="1:31" ht="15.75" hidden="1" customHeight="1">
      <c r="A1454" s="818" t="str">
        <f>IF(B1454&lt;&gt;"",IF(AND(B1454&gt;=_TM1,B1454&lt;=_TM2,OR(TH!L1456="1111",TH!M1456="1111")),TH!D1456,""),"")</f>
        <v/>
      </c>
      <c r="B1454" s="36">
        <f t="shared" si="204"/>
        <v>9</v>
      </c>
      <c r="C1454" s="190">
        <f t="shared" si="205"/>
        <v>42622</v>
      </c>
      <c r="D1454" s="37" t="s">
        <v>1634</v>
      </c>
      <c r="E1454" s="734">
        <v>42622</v>
      </c>
      <c r="F1454" s="188" t="s">
        <v>1799</v>
      </c>
      <c r="G1454" s="828" t="s">
        <v>1797</v>
      </c>
      <c r="H1454" s="192" t="s">
        <v>422</v>
      </c>
      <c r="I1454" s="248">
        <v>100</v>
      </c>
      <c r="J1454" s="248">
        <v>13919</v>
      </c>
      <c r="K1454" s="578">
        <f>ROUND(I1454*J1454,0)</f>
        <v>1391900</v>
      </c>
      <c r="L1454" s="579" t="s">
        <v>844</v>
      </c>
      <c r="M1454" s="579" t="s">
        <v>8</v>
      </c>
      <c r="N1454" s="52" t="str">
        <f>IF(AND('331-CT'!$E$7=TH!H1456,OR(L1454="331",M1454="331")),"331",IF(AND(OR(L1454="131",M1454="131"),H1454='131-CT'!$E$7),"131",""))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IF(AND(OR(LEFT(TH!L1456,2)="15",LEFT(TH!M1456,2)="15"),'152-CT'!$J$8=TH!F1456),"x","")</f>
        <v/>
      </c>
      <c r="Y1454" s="52" t="str">
        <f>IF(AND(OR(LEFT(TH!L1456,2)="15",LEFT(TH!M1456,2)="15"),TK!$E$7=TH!F1456),"x","")</f>
        <v/>
      </c>
      <c r="Z1454" s="52" t="str">
        <f>IF(AND(B1454&lt;=NKC!$N$8,B1454&gt;=NKC!$M$8),"x","")</f>
        <v>x</v>
      </c>
      <c r="AA1454" s="817">
        <v>3</v>
      </c>
      <c r="AB1454" s="570" t="str">
        <f>IF(VLOOKUP(F1454,NXT!$C$12:$C$795,1,0)=F1454,"","x")</f>
        <v/>
      </c>
    </row>
    <row r="1455" spans="1:31" ht="15.75" hidden="1" customHeight="1">
      <c r="A1455" s="818" t="str">
        <f>IF(B1455&lt;&gt;"",IF(AND(B1455&gt;=_TM1,B1455&lt;=_TM2,OR(TH!L1457="1111",TH!M1457="1111")),TH!D1457,""),"")</f>
        <v/>
      </c>
      <c r="B1455" s="36">
        <f t="shared" si="204"/>
        <v>9</v>
      </c>
      <c r="C1455" s="190">
        <f t="shared" si="205"/>
        <v>42622</v>
      </c>
      <c r="D1455" s="37" t="s">
        <v>1634</v>
      </c>
      <c r="E1455" s="734">
        <v>42622</v>
      </c>
      <c r="F1455" s="780" t="s">
        <v>430</v>
      </c>
      <c r="G1455" s="828" t="s">
        <v>1797</v>
      </c>
      <c r="H1455" s="192" t="s">
        <v>422</v>
      </c>
      <c r="I1455" s="248"/>
      <c r="J1455" s="248"/>
      <c r="K1455" s="578">
        <v>233913</v>
      </c>
      <c r="L1455" s="193" t="s">
        <v>9</v>
      </c>
      <c r="M1455" s="579" t="s">
        <v>8</v>
      </c>
      <c r="N1455" s="52" t="str">
        <f>IF(AND('331-CT'!$E$7=TH!H1457,OR(L1455="331",M1455="331")),"331",IF(AND(OR(L1455="131",M1455="131"),H1455='131-CT'!$E$7),"131",""))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IF(AND(OR(LEFT(TH!L1457,2)="15",LEFT(TH!M1457,2)="15"),'152-CT'!$J$8=TH!F1457),"x","")</f>
        <v/>
      </c>
      <c r="Y1455" s="52" t="str">
        <f>IF(AND(OR(LEFT(TH!L1457,2)="15",LEFT(TH!M1457,2)="15"),TK!$E$7=TH!F1457),"x","")</f>
        <v/>
      </c>
      <c r="Z1455" s="52" t="str">
        <f>IF(AND(B1455&lt;=NKC!$N$8,B1455&gt;=NKC!$M$8),"x","")</f>
        <v>x</v>
      </c>
      <c r="AA1455" s="817">
        <v>3</v>
      </c>
    </row>
    <row r="1456" spans="1:31" ht="15.75" hidden="1" customHeight="1">
      <c r="A1456" s="818" t="str">
        <f>IF(B1456&lt;&gt;"",IF(AND(B1456&gt;=_TM1,B1456&lt;=_TM2,OR(TH!L1458="1111",TH!M1458="1111")),TH!D1458,""),"")</f>
        <v/>
      </c>
      <c r="B1456" s="829">
        <f t="shared" si="204"/>
        <v>9</v>
      </c>
      <c r="C1456" s="830">
        <f t="shared" si="205"/>
        <v>42629</v>
      </c>
      <c r="D1456" s="37" t="s">
        <v>1635</v>
      </c>
      <c r="E1456" s="884">
        <v>42629</v>
      </c>
      <c r="F1456" s="924" t="s">
        <v>1668</v>
      </c>
      <c r="G1456" s="914" t="s">
        <v>1691</v>
      </c>
      <c r="H1456" s="832" t="s">
        <v>432</v>
      </c>
      <c r="I1456" s="833">
        <v>6</v>
      </c>
      <c r="J1456" s="833">
        <v>42719</v>
      </c>
      <c r="K1456" s="578">
        <f t="shared" ref="K1456:K1466" si="207">ROUND(I1456*J1456,0)</f>
        <v>256314</v>
      </c>
      <c r="L1456" s="915" t="s">
        <v>844</v>
      </c>
      <c r="M1456" s="915" t="s">
        <v>8</v>
      </c>
      <c r="N1456" s="52" t="str">
        <f>IF(AND('331-CT'!$E$7=TH!H1458,OR(L1456="331",M1456="331")),"331",IF(AND(OR(L1456="131",M1456="131"),H1456='131-CT'!$E$7),"131",""))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IF(AND(OR(LEFT(TH!L1458,2)="15",LEFT(TH!M1458,2)="15"),'152-CT'!$J$8=TH!F1458),"x","")</f>
        <v/>
      </c>
      <c r="Y1456" s="52" t="str">
        <f>IF(AND(OR(LEFT(TH!L1458,2)="15",LEFT(TH!M1458,2)="15"),TK!$E$7=TH!F1458),"x","")</f>
        <v/>
      </c>
      <c r="Z1456" s="52" t="str">
        <f>IF(AND(B1456&lt;=NKC!$N$8,B1456&gt;=NKC!$M$8),"x","")</f>
        <v>x</v>
      </c>
      <c r="AA1456" s="836">
        <v>3</v>
      </c>
      <c r="AB1456" s="837" t="str">
        <f>IF(VLOOKUP(F1456,NXT!$C$12:$C$795,1,0)=F1456,"","x")</f>
        <v/>
      </c>
      <c r="AC1456" s="838"/>
      <c r="AD1456" s="838"/>
      <c r="AE1456" s="838"/>
    </row>
    <row r="1457" spans="1:31" ht="15.75" hidden="1" customHeight="1">
      <c r="A1457" s="818" t="str">
        <f>IF(B1457&lt;&gt;"",IF(AND(B1457&gt;=_TM1,B1457&lt;=_TM2,OR(TH!L1459="1111",TH!M1459="1111")),TH!D1459,""),"")</f>
        <v/>
      </c>
      <c r="B1457" s="829">
        <f t="shared" si="204"/>
        <v>9</v>
      </c>
      <c r="C1457" s="830">
        <f t="shared" si="205"/>
        <v>42629</v>
      </c>
      <c r="D1457" s="37" t="s">
        <v>1635</v>
      </c>
      <c r="E1457" s="884">
        <v>42629</v>
      </c>
      <c r="F1457" s="841" t="s">
        <v>1669</v>
      </c>
      <c r="G1457" s="914" t="s">
        <v>1691</v>
      </c>
      <c r="H1457" s="832" t="s">
        <v>432</v>
      </c>
      <c r="I1457" s="833">
        <v>1</v>
      </c>
      <c r="J1457" s="833">
        <v>61456</v>
      </c>
      <c r="K1457" s="578">
        <f t="shared" si="207"/>
        <v>61456</v>
      </c>
      <c r="L1457" s="915" t="s">
        <v>844</v>
      </c>
      <c r="M1457" s="915" t="s">
        <v>8</v>
      </c>
      <c r="N1457" s="52" t="str">
        <f>IF(AND('331-CT'!$E$7=TH!H1459,OR(L1457="331",M1457="331")),"331",IF(AND(OR(L1457="131",M1457="131"),H1457='131-CT'!$E$7),"131",""))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IF(AND(OR(LEFT(TH!L1459,2)="15",LEFT(TH!M1459,2)="15"),'152-CT'!$J$8=TH!F1459),"x","")</f>
        <v/>
      </c>
      <c r="Y1457" s="52" t="str">
        <f>IF(AND(OR(LEFT(TH!L1459,2)="15",LEFT(TH!M1459,2)="15"),TK!$E$7=TH!F1459),"x","")</f>
        <v/>
      </c>
      <c r="Z1457" s="52" t="str">
        <f>IF(AND(B1457&lt;=NKC!$N$8,B1457&gt;=NKC!$M$8),"x","")</f>
        <v>x</v>
      </c>
      <c r="AA1457" s="836">
        <v>3</v>
      </c>
      <c r="AB1457" s="837" t="str">
        <f>IF(VLOOKUP(F1457,NXT!$C$12:$C$795,1,0)=F1457,"","x")</f>
        <v/>
      </c>
      <c r="AC1457" s="838"/>
      <c r="AD1457" s="838"/>
      <c r="AE1457" s="838"/>
    </row>
    <row r="1458" spans="1:31" s="838" customFormat="1" ht="15.75" hidden="1" customHeight="1">
      <c r="A1458" s="818" t="str">
        <f>IF(B1458&lt;&gt;"",IF(AND(B1458&gt;=_TM1,B1458&lt;=_TM2,OR(TH!L1460="1111",TH!M1460="1111")),TH!D1460,""),"")</f>
        <v/>
      </c>
      <c r="B1458" s="829">
        <f t="shared" si="204"/>
        <v>9</v>
      </c>
      <c r="C1458" s="830">
        <f t="shared" si="205"/>
        <v>42629</v>
      </c>
      <c r="D1458" s="37" t="s">
        <v>1635</v>
      </c>
      <c r="E1458" s="884">
        <v>42629</v>
      </c>
      <c r="F1458" s="841" t="s">
        <v>1670</v>
      </c>
      <c r="G1458" s="914" t="s">
        <v>1691</v>
      </c>
      <c r="H1458" s="832" t="s">
        <v>432</v>
      </c>
      <c r="I1458" s="833">
        <v>1</v>
      </c>
      <c r="J1458" s="833">
        <v>92950</v>
      </c>
      <c r="K1458" s="578">
        <f t="shared" si="207"/>
        <v>92950</v>
      </c>
      <c r="L1458" s="915" t="s">
        <v>844</v>
      </c>
      <c r="M1458" s="915" t="s">
        <v>8</v>
      </c>
      <c r="N1458" s="52" t="str">
        <f>IF(AND('331-CT'!$E$7=TH!H1460,OR(L1458="331",M1458="331")),"331",IF(AND(OR(L1458="131",M1458="131"),H1458='131-CT'!$E$7),"131",""))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IF(OR(TH!L1460=TH!$V$7,M1458=TH!$V$7),"x","")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IF(AND(OR(LEFT(TH!L1460,2)="15",LEFT(TH!M1460,2)="15"),'152-CT'!$J$8=TH!F1460),"x","")</f>
        <v/>
      </c>
      <c r="Y1458" s="52" t="str">
        <f>IF(AND(OR(LEFT(TH!L1460,2)="15",LEFT(TH!M1460,2)="15"),TK!$E$7=TH!F1460),"x","")</f>
        <v/>
      </c>
      <c r="Z1458" s="52" t="str">
        <f>IF(AND(B1458&lt;=NKC!$N$8,B1458&gt;=NKC!$M$8),"x","")</f>
        <v>x</v>
      </c>
      <c r="AA1458" s="836">
        <v>3</v>
      </c>
      <c r="AB1458" s="837" t="str">
        <f>IF(VLOOKUP(F1458,NXT!$C$12:$C$795,1,0)=F1458,"","x")</f>
        <v/>
      </c>
    </row>
    <row r="1459" spans="1:31" s="838" customFormat="1" ht="15.75" hidden="1" customHeight="1">
      <c r="A1459" s="818" t="str">
        <f>IF(B1459&lt;&gt;"",IF(AND(B1459&gt;=_TM1,B1459&lt;=_TM2,OR(TH!L1461="1111",TH!M1461="1111")),TH!D1461,""),"")</f>
        <v/>
      </c>
      <c r="B1459" s="829">
        <f t="shared" si="204"/>
        <v>9</v>
      </c>
      <c r="C1459" s="830">
        <f t="shared" si="205"/>
        <v>42629</v>
      </c>
      <c r="D1459" s="37" t="s">
        <v>1635</v>
      </c>
      <c r="E1459" s="884">
        <v>42629</v>
      </c>
      <c r="F1459" s="841" t="s">
        <v>706</v>
      </c>
      <c r="G1459" s="914" t="s">
        <v>1691</v>
      </c>
      <c r="H1459" s="832" t="s">
        <v>432</v>
      </c>
      <c r="I1459" s="833">
        <v>4</v>
      </c>
      <c r="J1459" s="833">
        <v>26468</v>
      </c>
      <c r="K1459" s="578">
        <f t="shared" si="207"/>
        <v>105872</v>
      </c>
      <c r="L1459" s="915" t="s">
        <v>844</v>
      </c>
      <c r="M1459" s="915" t="s">
        <v>8</v>
      </c>
      <c r="N1459" s="52" t="str">
        <f>IF(AND('331-CT'!$E$7=TH!H1461,OR(L1459="331",M1459="331")),"331",IF(AND(OR(L1459="131",M1459="131"),H1459='131-CT'!$E$7),"131",""))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IF(OR(TH!L1461=TH!$V$7,M1459=TH!$V$7),"x","")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IF(AND(OR(LEFT(TH!L1461,2)="15",LEFT(TH!M1461,2)="15"),'152-CT'!$J$8=TH!F1461),"x","")</f>
        <v/>
      </c>
      <c r="Y1459" s="52" t="str">
        <f>IF(AND(OR(LEFT(TH!L1461,2)="15",LEFT(TH!M1461,2)="15"),TK!$E$7=TH!F1461),"x","")</f>
        <v/>
      </c>
      <c r="Z1459" s="52" t="str">
        <f>IF(AND(B1459&lt;=NKC!$N$8,B1459&gt;=NKC!$M$8),"x","")</f>
        <v>x</v>
      </c>
      <c r="AA1459" s="836">
        <v>3</v>
      </c>
      <c r="AB1459" s="837" t="str">
        <f>IF(VLOOKUP(F1459,NXT!$C$12:$C$795,1,0)=F1459,"","x")</f>
        <v/>
      </c>
    </row>
    <row r="1460" spans="1:31" s="838" customFormat="1" ht="15.75" hidden="1" customHeight="1">
      <c r="A1460" s="818" t="str">
        <f>IF(B1460&lt;&gt;"",IF(AND(B1460&gt;=_TM1,B1460&lt;=_TM2,OR(TH!L1462="1111",TH!M1462="1111")),TH!D1462,""),"")</f>
        <v/>
      </c>
      <c r="B1460" s="829">
        <f t="shared" si="204"/>
        <v>9</v>
      </c>
      <c r="C1460" s="830">
        <f t="shared" si="205"/>
        <v>42629</v>
      </c>
      <c r="D1460" s="37" t="s">
        <v>1635</v>
      </c>
      <c r="E1460" s="884">
        <v>42629</v>
      </c>
      <c r="F1460" s="841" t="s">
        <v>1671</v>
      </c>
      <c r="G1460" s="914" t="s">
        <v>1691</v>
      </c>
      <c r="H1460" s="832" t="s">
        <v>432</v>
      </c>
      <c r="I1460" s="833">
        <v>1</v>
      </c>
      <c r="J1460" s="833">
        <v>74374</v>
      </c>
      <c r="K1460" s="578">
        <f t="shared" si="207"/>
        <v>74374</v>
      </c>
      <c r="L1460" s="915" t="s">
        <v>844</v>
      </c>
      <c r="M1460" s="915" t="s">
        <v>8</v>
      </c>
      <c r="N1460" s="52" t="str">
        <f>IF(AND('331-CT'!$E$7=TH!H1462,OR(L1460="331",M1460="331")),"331",IF(AND(OR(L1460="131",M1460="131"),H1460='131-CT'!$E$7),"131",""))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IF(OR(TH!L1462=TH!$V$7,M1460=TH!$V$7),"x","")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IF(AND(OR(LEFT(TH!L1462,2)="15",LEFT(TH!M1462,2)="15"),'152-CT'!$J$8=TH!F1462),"x","")</f>
        <v/>
      </c>
      <c r="Y1460" s="52" t="str">
        <f>IF(AND(OR(LEFT(TH!L1462,2)="15",LEFT(TH!M1462,2)="15"),TK!$E$7=TH!F1462),"x","")</f>
        <v/>
      </c>
      <c r="Z1460" s="52" t="str">
        <f>IF(AND(B1460&lt;=NKC!$N$8,B1460&gt;=NKC!$M$8),"x","")</f>
        <v>x</v>
      </c>
      <c r="AA1460" s="836">
        <v>3</v>
      </c>
      <c r="AB1460" s="837" t="str">
        <f>IF(VLOOKUP(F1460,NXT!$C$12:$C$795,1,0)=F1460,"","x")</f>
        <v/>
      </c>
    </row>
    <row r="1461" spans="1:31" s="838" customFormat="1" ht="15.75" hidden="1" customHeight="1">
      <c r="A1461" s="818" t="str">
        <f>IF(B1461&lt;&gt;"",IF(AND(B1461&gt;=_TM1,B1461&lt;=_TM2,OR(TH!L1463="1111",TH!M1463="1111")),TH!D1463,""),"")</f>
        <v/>
      </c>
      <c r="B1461" s="829">
        <f t="shared" si="204"/>
        <v>9</v>
      </c>
      <c r="C1461" s="830">
        <f t="shared" si="205"/>
        <v>42629</v>
      </c>
      <c r="D1461" s="37" t="s">
        <v>1635</v>
      </c>
      <c r="E1461" s="884">
        <v>42629</v>
      </c>
      <c r="F1461" s="841" t="s">
        <v>1673</v>
      </c>
      <c r="G1461" s="914" t="s">
        <v>1691</v>
      </c>
      <c r="H1461" s="832" t="s">
        <v>432</v>
      </c>
      <c r="I1461" s="833">
        <v>4950</v>
      </c>
      <c r="J1461" s="833">
        <v>8550</v>
      </c>
      <c r="K1461" s="578">
        <f t="shared" si="207"/>
        <v>42322500</v>
      </c>
      <c r="L1461" s="915" t="s">
        <v>844</v>
      </c>
      <c r="M1461" s="915" t="s">
        <v>8</v>
      </c>
      <c r="N1461" s="52" t="str">
        <f>IF(AND('331-CT'!$E$7=TH!H1463,OR(L1461="331",M1461="331")),"331",IF(AND(OR(L1461="131",M1461="131"),H1461='131-CT'!$E$7),"131",""))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IF(OR(TH!L1463=TH!$V$7,M1461=TH!$V$7),"x","")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IF(AND(OR(LEFT(TH!L1463,2)="15",LEFT(TH!M1463,2)="15"),'152-CT'!$J$8=TH!F1463),"x","")</f>
        <v>x</v>
      </c>
      <c r="Y1461" s="52" t="str">
        <f>IF(AND(OR(LEFT(TH!L1463,2)="15",LEFT(TH!M1463,2)="15"),TK!$E$7=TH!F1463),"x","")</f>
        <v/>
      </c>
      <c r="Z1461" s="52" t="str">
        <f>IF(AND(B1461&lt;=NKC!$N$8,B1461&gt;=NKC!$M$8),"x","")</f>
        <v>x</v>
      </c>
      <c r="AA1461" s="836">
        <v>3</v>
      </c>
      <c r="AB1461" s="837" t="str">
        <f>IF(VLOOKUP(F1461,NXT!$C$12:$C$795,1,0)=F1461,"","x")</f>
        <v/>
      </c>
    </row>
    <row r="1462" spans="1:31" s="838" customFormat="1" ht="15.75" hidden="1" customHeight="1">
      <c r="A1462" s="818" t="str">
        <f>IF(B1462&lt;&gt;"",IF(AND(B1462&gt;=_TM1,B1462&lt;=_TM2,OR(TH!L1464="1111",TH!M1464="1111")),TH!D1464,""),"")</f>
        <v/>
      </c>
      <c r="B1462" s="829">
        <f t="shared" si="204"/>
        <v>9</v>
      </c>
      <c r="C1462" s="830">
        <f t="shared" si="205"/>
        <v>42629</v>
      </c>
      <c r="D1462" s="37" t="s">
        <v>1635</v>
      </c>
      <c r="E1462" s="884">
        <v>42629</v>
      </c>
      <c r="F1462" s="841" t="s">
        <v>1663</v>
      </c>
      <c r="G1462" s="914" t="s">
        <v>1691</v>
      </c>
      <c r="H1462" s="832" t="s">
        <v>432</v>
      </c>
      <c r="I1462" s="833">
        <v>500</v>
      </c>
      <c r="J1462" s="833">
        <v>12312</v>
      </c>
      <c r="K1462" s="578">
        <f t="shared" si="207"/>
        <v>6156000</v>
      </c>
      <c r="L1462" s="915" t="s">
        <v>844</v>
      </c>
      <c r="M1462" s="915" t="s">
        <v>8</v>
      </c>
      <c r="N1462" s="52" t="str">
        <f>IF(AND('331-CT'!$E$7=TH!H1464,OR(L1462="331",M1462="331")),"331",IF(AND(OR(L1462="131",M1462="131"),H1462='131-CT'!$E$7),"131",""))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IF(OR(TH!L1464=TH!$V$7,M1462=TH!$V$7),"x","")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IF(AND(OR(LEFT(TH!L1464,2)="15",LEFT(TH!M1464,2)="15"),'152-CT'!$J$8=TH!F1464),"x","")</f>
        <v/>
      </c>
      <c r="Y1462" s="52" t="str">
        <f>IF(AND(OR(LEFT(TH!L1464,2)="15",LEFT(TH!M1464,2)="15"),TK!$E$7=TH!F1464),"x","")</f>
        <v/>
      </c>
      <c r="Z1462" s="52" t="str">
        <f>IF(AND(B1462&lt;=NKC!$N$8,B1462&gt;=NKC!$M$8),"x","")</f>
        <v>x</v>
      </c>
      <c r="AA1462" s="836">
        <v>3</v>
      </c>
      <c r="AB1462" s="837" t="str">
        <f>IF(VLOOKUP(F1462,NXT!$C$12:$C$795,1,0)=F1462,"","x")</f>
        <v/>
      </c>
    </row>
    <row r="1463" spans="1:31" s="838" customFormat="1" ht="15.75" hidden="1" customHeight="1">
      <c r="A1463" s="818" t="str">
        <f>IF(B1463&lt;&gt;"",IF(AND(B1463&gt;=_TM1,B1463&lt;=_TM2,OR(TH!L1465="1111",TH!M1465="1111")),TH!D1465,""),"")</f>
        <v/>
      </c>
      <c r="B1463" s="829">
        <f t="shared" si="204"/>
        <v>9</v>
      </c>
      <c r="C1463" s="830">
        <f t="shared" si="205"/>
        <v>42629</v>
      </c>
      <c r="D1463" s="37" t="s">
        <v>1635</v>
      </c>
      <c r="E1463" s="884">
        <v>42629</v>
      </c>
      <c r="F1463" s="841" t="s">
        <v>438</v>
      </c>
      <c r="G1463" s="914" t="s">
        <v>1691</v>
      </c>
      <c r="H1463" s="832" t="s">
        <v>432</v>
      </c>
      <c r="I1463" s="833">
        <v>1490</v>
      </c>
      <c r="J1463" s="833">
        <v>9975</v>
      </c>
      <c r="K1463" s="578">
        <f t="shared" si="207"/>
        <v>14862750</v>
      </c>
      <c r="L1463" s="915" t="s">
        <v>844</v>
      </c>
      <c r="M1463" s="915" t="s">
        <v>8</v>
      </c>
      <c r="N1463" s="52" t="str">
        <f>IF(AND('331-CT'!$E$7=TH!H1465,OR(L1463="331",M1463="331")),"331",IF(AND(OR(L1463="131",M1463="131"),H1463='131-CT'!$E$7),"131",""))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IF(OR(TH!L1465=TH!$V$7,M1463=TH!$V$7),"x","")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IF(AND(OR(LEFT(TH!L1465,2)="15",LEFT(TH!M1465,2)="15"),'152-CT'!$J$8=TH!F1465),"x","")</f>
        <v/>
      </c>
      <c r="Y1463" s="52" t="str">
        <f>IF(AND(OR(LEFT(TH!L1465,2)="15",LEFT(TH!M1465,2)="15"),TK!$E$7=TH!F1465),"x","")</f>
        <v/>
      </c>
      <c r="Z1463" s="52" t="str">
        <f>IF(AND(B1463&lt;=NKC!$N$8,B1463&gt;=NKC!$M$8),"x","")</f>
        <v>x</v>
      </c>
      <c r="AA1463" s="836">
        <v>3</v>
      </c>
      <c r="AB1463" s="837" t="str">
        <f>IF(VLOOKUP(F1463,NXT!$C$12:$C$795,1,0)=F1463,"","x")</f>
        <v/>
      </c>
    </row>
    <row r="1464" spans="1:31" s="838" customFormat="1" ht="15.75" hidden="1" customHeight="1">
      <c r="A1464" s="818" t="str">
        <f>IF(B1464&lt;&gt;"",IF(AND(B1464&gt;=_TM1,B1464&lt;=_TM2,OR(TH!L1466="1111",TH!M1466="1111")),TH!D1466,""),"")</f>
        <v/>
      </c>
      <c r="B1464" s="829">
        <f t="shared" si="204"/>
        <v>9</v>
      </c>
      <c r="C1464" s="830">
        <f t="shared" si="205"/>
        <v>42629</v>
      </c>
      <c r="D1464" s="37" t="s">
        <v>1635</v>
      </c>
      <c r="E1464" s="884">
        <v>42629</v>
      </c>
      <c r="F1464" s="841" t="s">
        <v>1661</v>
      </c>
      <c r="G1464" s="914" t="s">
        <v>1691</v>
      </c>
      <c r="H1464" s="832" t="s">
        <v>432</v>
      </c>
      <c r="I1464" s="833">
        <v>980</v>
      </c>
      <c r="J1464" s="833">
        <v>11827</v>
      </c>
      <c r="K1464" s="578">
        <f t="shared" si="207"/>
        <v>11590460</v>
      </c>
      <c r="L1464" s="915" t="s">
        <v>844</v>
      </c>
      <c r="M1464" s="915" t="s">
        <v>8</v>
      </c>
      <c r="N1464" s="52" t="str">
        <f>IF(AND('331-CT'!$E$7=TH!H1466,OR(L1464="331",M1464="331")),"331",IF(AND(OR(L1464="131",M1464="131"),H1464='131-CT'!$E$7),"131",""))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IF(OR(TH!L1466=TH!$V$7,M1464=TH!$V$7),"x","")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IF(AND(OR(LEFT(TH!L1466,2)="15",LEFT(TH!M1466,2)="15"),'152-CT'!$J$8=TH!F1466),"x","")</f>
        <v/>
      </c>
      <c r="Y1464" s="52" t="str">
        <f>IF(AND(OR(LEFT(TH!L1466,2)="15",LEFT(TH!M1466,2)="15"),TK!$E$7=TH!F1466),"x","")</f>
        <v/>
      </c>
      <c r="Z1464" s="52" t="str">
        <f>IF(AND(B1464&lt;=NKC!$N$8,B1464&gt;=NKC!$M$8),"x","")</f>
        <v>x</v>
      </c>
      <c r="AA1464" s="836">
        <v>3</v>
      </c>
      <c r="AB1464" s="837" t="str">
        <f>IF(VLOOKUP(F1464,NXT!$C$12:$C$795,1,0)=F1464,"","x")</f>
        <v/>
      </c>
    </row>
    <row r="1465" spans="1:31" s="838" customFormat="1" ht="15.75" hidden="1" customHeight="1">
      <c r="A1465" s="818" t="str">
        <f>IF(B1465&lt;&gt;"",IF(AND(B1465&gt;=_TM1,B1465&lt;=_TM2,OR(TH!L1467="1111",TH!M1467="1111")),TH!D1467,""),"")</f>
        <v/>
      </c>
      <c r="B1465" s="829">
        <f t="shared" si="204"/>
        <v>9</v>
      </c>
      <c r="C1465" s="830">
        <f t="shared" si="205"/>
        <v>42629</v>
      </c>
      <c r="D1465" s="37" t="s">
        <v>1635</v>
      </c>
      <c r="E1465" s="884">
        <v>42629</v>
      </c>
      <c r="F1465" s="841" t="s">
        <v>1656</v>
      </c>
      <c r="G1465" s="914" t="s">
        <v>1691</v>
      </c>
      <c r="H1465" s="832" t="s">
        <v>432</v>
      </c>
      <c r="I1465" s="833">
        <v>1000</v>
      </c>
      <c r="J1465" s="833">
        <v>16102</v>
      </c>
      <c r="K1465" s="578">
        <f t="shared" si="207"/>
        <v>16102000</v>
      </c>
      <c r="L1465" s="915" t="s">
        <v>844</v>
      </c>
      <c r="M1465" s="915" t="s">
        <v>8</v>
      </c>
      <c r="N1465" s="52" t="str">
        <f>IF(AND('331-CT'!$E$7=TH!H1467,OR(L1465="331",M1465="331")),"331",IF(AND(OR(L1465="131",M1465="131"),H1465='131-CT'!$E$7),"131",""))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IF(OR(TH!L1467=TH!$V$7,M1465=TH!$V$7),"x","")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IF(AND(OR(LEFT(TH!L1467,2)="15",LEFT(TH!M1467,2)="15"),'152-CT'!$J$8=TH!F1467),"x","")</f>
        <v/>
      </c>
      <c r="Y1465" s="52" t="str">
        <f>IF(AND(OR(LEFT(TH!L1467,2)="15",LEFT(TH!M1467,2)="15"),TK!$E$7=TH!F1467),"x","")</f>
        <v/>
      </c>
      <c r="Z1465" s="52" t="str">
        <f>IF(AND(B1465&lt;=NKC!$N$8,B1465&gt;=NKC!$M$8),"x","")</f>
        <v>x</v>
      </c>
      <c r="AA1465" s="836">
        <v>3</v>
      </c>
      <c r="AB1465" s="837" t="str">
        <f>IF(VLOOKUP(F1465,NXT!$C$12:$C$795,1,0)=F1465,"","x")</f>
        <v/>
      </c>
    </row>
    <row r="1466" spans="1:31" s="838" customFormat="1" ht="15.75" hidden="1" customHeight="1">
      <c r="A1466" s="818" t="str">
        <f>IF(B1466&lt;&gt;"",IF(AND(B1466&gt;=_TM1,B1466&lt;=_TM2,OR(TH!L1468="1111",TH!M1468="1111")),TH!D1468,""),"")</f>
        <v/>
      </c>
      <c r="B1466" s="829">
        <f t="shared" si="204"/>
        <v>9</v>
      </c>
      <c r="C1466" s="830">
        <f t="shared" si="205"/>
        <v>42629</v>
      </c>
      <c r="D1466" s="37" t="s">
        <v>1635</v>
      </c>
      <c r="E1466" s="884">
        <v>42629</v>
      </c>
      <c r="F1466" s="841" t="s">
        <v>1667</v>
      </c>
      <c r="G1466" s="914" t="s">
        <v>1691</v>
      </c>
      <c r="H1466" s="832" t="s">
        <v>432</v>
      </c>
      <c r="I1466" s="833">
        <v>570</v>
      </c>
      <c r="J1466" s="833">
        <v>10500</v>
      </c>
      <c r="K1466" s="578">
        <f t="shared" si="207"/>
        <v>5985000</v>
      </c>
      <c r="L1466" s="915" t="s">
        <v>844</v>
      </c>
      <c r="M1466" s="915" t="s">
        <v>8</v>
      </c>
      <c r="N1466" s="52" t="str">
        <f>IF(AND('331-CT'!$E$7=TH!H1468,OR(L1466="331",M1466="331")),"331",IF(AND(OR(L1466="131",M1466="131"),H1466='131-CT'!$E$7),"131",""))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IF(OR(TH!L1468=TH!$V$7,M1466=TH!$V$7),"x","")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IF(AND(OR(LEFT(TH!L1468,2)="15",LEFT(TH!M1468,2)="15"),'152-CT'!$J$8=TH!F1468),"x","")</f>
        <v/>
      </c>
      <c r="Y1466" s="52" t="str">
        <f>IF(AND(OR(LEFT(TH!L1468,2)="15",LEFT(TH!M1468,2)="15"),TK!$E$7=TH!F1468),"x","")</f>
        <v/>
      </c>
      <c r="Z1466" s="52" t="str">
        <f>IF(AND(B1466&lt;=NKC!$N$8,B1466&gt;=NKC!$M$8),"x","")</f>
        <v>x</v>
      </c>
      <c r="AA1466" s="836">
        <v>3</v>
      </c>
      <c r="AB1466" s="837" t="str">
        <f>IF(VLOOKUP(F1466,NXT!$C$12:$C$795,1,0)=F1466,"","x")</f>
        <v/>
      </c>
    </row>
    <row r="1467" spans="1:31" s="838" customFormat="1" ht="15.75" hidden="1" customHeight="1">
      <c r="A1467" s="818" t="str">
        <f>IF(B1467&lt;&gt;"",IF(AND(B1467&gt;=_TM1,B1467&lt;=_TM2,OR(TH!L1469="1111",TH!M1469="1111")),TH!D1469,""),"")</f>
        <v/>
      </c>
      <c r="B1467" s="829">
        <f t="shared" si="204"/>
        <v>9</v>
      </c>
      <c r="C1467" s="830">
        <f t="shared" si="205"/>
        <v>42629</v>
      </c>
      <c r="D1467" s="37" t="s">
        <v>1635</v>
      </c>
      <c r="E1467" s="884">
        <v>42629</v>
      </c>
      <c r="F1467" s="191" t="s">
        <v>448</v>
      </c>
      <c r="G1467" s="914" t="s">
        <v>1691</v>
      </c>
      <c r="H1467" s="832" t="s">
        <v>432</v>
      </c>
      <c r="I1467" s="833"/>
      <c r="J1467" s="833"/>
      <c r="K1467" s="834">
        <v>9760968</v>
      </c>
      <c r="L1467" s="916" t="s">
        <v>9</v>
      </c>
      <c r="M1467" s="915" t="s">
        <v>8</v>
      </c>
      <c r="N1467" s="52" t="str">
        <f>IF(AND('331-CT'!$E$7=TH!H1469,OR(L1467="331",M1467="331")),"331",IF(AND(OR(L1467="131",M1467="131"),H1467='131-CT'!$E$7),"131",""))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IF(OR(TH!L1469=TH!$V$7,M1467=TH!$V$7),"x","")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IF(AND(OR(LEFT(TH!L1469,2)="15",LEFT(TH!M1469,2)="15"),'152-CT'!$J$8=TH!F1469),"x","")</f>
        <v/>
      </c>
      <c r="Y1467" s="52" t="str">
        <f>IF(AND(OR(LEFT(TH!L1469,2)="15",LEFT(TH!M1469,2)="15"),TK!$E$7=TH!F1469),"x","")</f>
        <v/>
      </c>
      <c r="Z1467" s="52" t="str">
        <f>IF(AND(B1467&lt;=NKC!$N$8,B1467&gt;=NKC!$M$8),"x","")</f>
        <v>x</v>
      </c>
      <c r="AA1467" s="836">
        <v>3</v>
      </c>
      <c r="AB1467" s="837"/>
    </row>
    <row r="1468" spans="1:31" s="838" customFormat="1" ht="15.75" hidden="1" customHeight="1">
      <c r="A1468" s="818" t="str">
        <f>IF(B1468&lt;&gt;"",IF(AND(B1468&gt;=_TM1,B1468&lt;=_TM2,OR(TH!L1470="1111",TH!M1470="1111")),TH!D1470,""),"")</f>
        <v/>
      </c>
      <c r="B1468" s="829">
        <f t="shared" si="204"/>
        <v>9</v>
      </c>
      <c r="C1468" s="830">
        <f t="shared" si="205"/>
        <v>42633</v>
      </c>
      <c r="D1468" s="37" t="s">
        <v>1636</v>
      </c>
      <c r="E1468" s="884">
        <v>42633</v>
      </c>
      <c r="F1468" s="191" t="s">
        <v>1165</v>
      </c>
      <c r="G1468" s="914" t="s">
        <v>1692</v>
      </c>
      <c r="H1468" s="832" t="s">
        <v>432</v>
      </c>
      <c r="I1468" s="833">
        <v>1550</v>
      </c>
      <c r="J1468" s="833">
        <v>33250</v>
      </c>
      <c r="K1468" s="578">
        <f t="shared" ref="K1468:K1476" si="208">ROUND(I1468*J1468,0)</f>
        <v>51537500</v>
      </c>
      <c r="L1468" s="915" t="s">
        <v>844</v>
      </c>
      <c r="M1468" s="915" t="s">
        <v>8</v>
      </c>
      <c r="N1468" s="52" t="str">
        <f>IF(AND('331-CT'!$E$7=TH!H1470,OR(L1468="331",M1468="331")),"331",IF(AND(OR(L1468="131",M1468="131"),H1468='131-CT'!$E$7),"131",""))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IF(OR(TH!L1470=TH!$V$7,M1468=TH!$V$7),"x","")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IF(AND(OR(LEFT(TH!L1470,2)="15",LEFT(TH!M1470,2)="15"),'152-CT'!$J$8=TH!F1470),"x","")</f>
        <v>x</v>
      </c>
      <c r="Y1468" s="52" t="str">
        <f>IF(AND(OR(LEFT(TH!L1470,2)="15",LEFT(TH!M1470,2)="15"),TK!$E$7=TH!F1470),"x","")</f>
        <v/>
      </c>
      <c r="Z1468" s="52" t="str">
        <f>IF(AND(B1468&lt;=NKC!$N$8,B1468&gt;=NKC!$M$8),"x","")</f>
        <v>x</v>
      </c>
      <c r="AA1468" s="836">
        <v>3</v>
      </c>
      <c r="AB1468" s="837" t="str">
        <f>IF(VLOOKUP(F1468,NXT!$C$12:$C$795,1,0)=F1468,"","x")</f>
        <v/>
      </c>
    </row>
    <row r="1469" spans="1:31" s="838" customFormat="1" ht="15.75" hidden="1" customHeight="1">
      <c r="A1469" s="818" t="str">
        <f>IF(B1469&lt;&gt;"",IF(AND(B1469&gt;=_TM1,B1469&lt;=_TM2,OR(TH!L1471="1111",TH!M1471="1111")),TH!D1471,""),"")</f>
        <v/>
      </c>
      <c r="B1469" s="829">
        <f t="shared" si="204"/>
        <v>9</v>
      </c>
      <c r="C1469" s="830">
        <f t="shared" si="205"/>
        <v>42633</v>
      </c>
      <c r="D1469" s="37" t="s">
        <v>1636</v>
      </c>
      <c r="E1469" s="884">
        <v>42633</v>
      </c>
      <c r="F1469" s="191" t="s">
        <v>1166</v>
      </c>
      <c r="G1469" s="914" t="s">
        <v>1692</v>
      </c>
      <c r="H1469" s="832" t="s">
        <v>432</v>
      </c>
      <c r="I1469" s="833">
        <v>1500</v>
      </c>
      <c r="J1469" s="833">
        <v>30875</v>
      </c>
      <c r="K1469" s="578">
        <f t="shared" si="208"/>
        <v>46312500</v>
      </c>
      <c r="L1469" s="915" t="s">
        <v>844</v>
      </c>
      <c r="M1469" s="915" t="s">
        <v>8</v>
      </c>
      <c r="N1469" s="52" t="str">
        <f>IF(AND('331-CT'!$E$7=TH!H1471,OR(L1469="331",M1469="331")),"331",IF(AND(OR(L1469="131",M1469="131"),H1469='131-CT'!$E$7),"131",""))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IF(OR(TH!L1471=TH!$V$7,M1469=TH!$V$7),"x","")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IF(AND(OR(LEFT(TH!L1471,2)="15",LEFT(TH!M1471,2)="15"),'152-CT'!$J$8=TH!F1471),"x","")</f>
        <v/>
      </c>
      <c r="Y1469" s="52" t="str">
        <f>IF(AND(OR(LEFT(TH!L1471,2)="15",LEFT(TH!M1471,2)="15"),TK!$E$7=TH!F1471),"x","")</f>
        <v/>
      </c>
      <c r="Z1469" s="52" t="str">
        <f>IF(AND(B1469&lt;=NKC!$N$8,B1469&gt;=NKC!$M$8),"x","")</f>
        <v>x</v>
      </c>
      <c r="AA1469" s="836">
        <v>3</v>
      </c>
      <c r="AB1469" s="837" t="str">
        <f>IF(VLOOKUP(F1469,NXT!$C$12:$C$795,1,0)=F1469,"","x")</f>
        <v/>
      </c>
    </row>
    <row r="1470" spans="1:31" s="838" customFormat="1" ht="15.75" hidden="1" customHeight="1">
      <c r="A1470" s="818" t="str">
        <f>IF(B1470&lt;&gt;"",IF(AND(B1470&gt;=_TM1,B1470&lt;=_TM2,OR(TH!L1472="1111",TH!M1472="1111")),TH!D1472,""),"")</f>
        <v/>
      </c>
      <c r="B1470" s="829">
        <f t="shared" si="204"/>
        <v>9</v>
      </c>
      <c r="C1470" s="830">
        <f t="shared" si="205"/>
        <v>42633</v>
      </c>
      <c r="D1470" s="37" t="s">
        <v>1636</v>
      </c>
      <c r="E1470" s="884">
        <v>42633</v>
      </c>
      <c r="F1470" s="841" t="s">
        <v>438</v>
      </c>
      <c r="G1470" s="914" t="s">
        <v>1692</v>
      </c>
      <c r="H1470" s="832" t="s">
        <v>432</v>
      </c>
      <c r="I1470" s="833">
        <v>4400</v>
      </c>
      <c r="J1470" s="833">
        <v>17575</v>
      </c>
      <c r="K1470" s="578">
        <f t="shared" si="208"/>
        <v>77330000</v>
      </c>
      <c r="L1470" s="915" t="s">
        <v>844</v>
      </c>
      <c r="M1470" s="915" t="s">
        <v>8</v>
      </c>
      <c r="N1470" s="52" t="str">
        <f>IF(AND('331-CT'!$E$7=TH!H1472,OR(L1470="331",M1470="331")),"331",IF(AND(OR(L1470="131",M1470="131"),H1470='131-CT'!$E$7),"131",""))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IF(OR(TH!L1472=TH!$V$7,M1470=TH!$V$7),"x","")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IF(AND(OR(LEFT(TH!L1472,2)="15",LEFT(TH!M1472,2)="15"),'152-CT'!$J$8=TH!F1472),"x","")</f>
        <v/>
      </c>
      <c r="Y1470" s="52" t="str">
        <f>IF(AND(OR(LEFT(TH!L1472,2)="15",LEFT(TH!M1472,2)="15"),TK!$E$7=TH!F1472),"x","")</f>
        <v/>
      </c>
      <c r="Z1470" s="52" t="str">
        <f>IF(AND(B1470&lt;=NKC!$N$8,B1470&gt;=NKC!$M$8),"x","")</f>
        <v>x</v>
      </c>
      <c r="AA1470" s="836">
        <v>3</v>
      </c>
      <c r="AB1470" s="837" t="str">
        <f>IF(VLOOKUP(F1470,NXT!$C$12:$C$795,1,0)=F1470,"","x")</f>
        <v/>
      </c>
    </row>
    <row r="1471" spans="1:31" s="838" customFormat="1" ht="15.75" hidden="1" customHeight="1">
      <c r="A1471" s="818" t="str">
        <f>IF(B1471&lt;&gt;"",IF(AND(B1471&gt;=_TM1,B1471&lt;=_TM2,OR(TH!L1473="1111",TH!M1473="1111")),TH!D1473,""),"")</f>
        <v/>
      </c>
      <c r="B1471" s="829">
        <f t="shared" si="204"/>
        <v>9</v>
      </c>
      <c r="C1471" s="830">
        <f t="shared" si="205"/>
        <v>42633</v>
      </c>
      <c r="D1471" s="37" t="s">
        <v>1636</v>
      </c>
      <c r="E1471" s="884">
        <v>42633</v>
      </c>
      <c r="F1471" s="287" t="s">
        <v>437</v>
      </c>
      <c r="G1471" s="914" t="s">
        <v>1692</v>
      </c>
      <c r="H1471" s="832" t="s">
        <v>432</v>
      </c>
      <c r="I1471" s="833">
        <v>4200</v>
      </c>
      <c r="J1471" s="833">
        <v>17575</v>
      </c>
      <c r="K1471" s="578">
        <f t="shared" si="208"/>
        <v>73815000</v>
      </c>
      <c r="L1471" s="915" t="s">
        <v>844</v>
      </c>
      <c r="M1471" s="915" t="s">
        <v>8</v>
      </c>
      <c r="N1471" s="52" t="str">
        <f>IF(AND('331-CT'!$E$7=TH!H1473,OR(L1471="331",M1471="331")),"331",IF(AND(OR(L1471="131",M1471="131"),H1471='131-CT'!$E$7),"131",""))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IF(OR(TH!L1473=TH!$V$7,M1471=TH!$V$7),"x","")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IF(AND(OR(LEFT(TH!L1473,2)="15",LEFT(TH!M1473,2)="15"),'152-CT'!$J$8=TH!F1473),"x","")</f>
        <v/>
      </c>
      <c r="Y1471" s="52" t="str">
        <f>IF(AND(OR(LEFT(TH!L1473,2)="15",LEFT(TH!M1473,2)="15"),TK!$E$7=TH!F1473),"x","")</f>
        <v/>
      </c>
      <c r="Z1471" s="52" t="str">
        <f>IF(AND(B1471&lt;=NKC!$N$8,B1471&gt;=NKC!$M$8),"x","")</f>
        <v>x</v>
      </c>
      <c r="AA1471" s="836">
        <v>3</v>
      </c>
      <c r="AB1471" s="837" t="str">
        <f>IF(VLOOKUP(F1471,NXT!$C$12:$C$795,1,0)=F1471,"","x")</f>
        <v/>
      </c>
    </row>
    <row r="1472" spans="1:31" s="838" customFormat="1" ht="15.75" hidden="1" customHeight="1">
      <c r="A1472" s="818" t="str">
        <f>IF(B1472&lt;&gt;"",IF(AND(B1472&gt;=_TM1,B1472&lt;=_TM2,OR(TH!L1474="1111",TH!M1474="1111")),TH!D1474,""),"")</f>
        <v/>
      </c>
      <c r="B1472" s="829">
        <f t="shared" si="204"/>
        <v>9</v>
      </c>
      <c r="C1472" s="830">
        <f t="shared" si="205"/>
        <v>42633</v>
      </c>
      <c r="D1472" s="37" t="s">
        <v>1636</v>
      </c>
      <c r="E1472" s="884">
        <v>42633</v>
      </c>
      <c r="F1472" s="841" t="s">
        <v>466</v>
      </c>
      <c r="G1472" s="914" t="s">
        <v>1692</v>
      </c>
      <c r="H1472" s="832" t="s">
        <v>432</v>
      </c>
      <c r="I1472" s="833">
        <v>300</v>
      </c>
      <c r="J1472" s="833">
        <v>7628</v>
      </c>
      <c r="K1472" s="578">
        <f t="shared" si="208"/>
        <v>2288400</v>
      </c>
      <c r="L1472" s="915" t="s">
        <v>844</v>
      </c>
      <c r="M1472" s="915" t="s">
        <v>8</v>
      </c>
      <c r="N1472" s="52" t="str">
        <f>IF(AND('331-CT'!$E$7=TH!H1474,OR(L1472="331",M1472="331")),"331",IF(AND(OR(L1472="131",M1472="131"),H1472='131-CT'!$E$7),"131",""))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IF(OR(TH!L1474=TH!$V$7,M1472=TH!$V$7),"x","")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IF(AND(OR(LEFT(TH!L1474,2)="15",LEFT(TH!M1474,2)="15"),'152-CT'!$J$8=TH!F1474),"x","")</f>
        <v>x</v>
      </c>
      <c r="Y1472" s="52" t="str">
        <f>IF(AND(OR(LEFT(TH!L1474,2)="15",LEFT(TH!M1474,2)="15"),TK!$E$7=TH!F1474),"x","")</f>
        <v/>
      </c>
      <c r="Z1472" s="52" t="str">
        <f>IF(AND(B1472&lt;=NKC!$N$8,B1472&gt;=NKC!$M$8),"x","")</f>
        <v>x</v>
      </c>
      <c r="AA1472" s="836">
        <v>3</v>
      </c>
      <c r="AB1472" s="837" t="str">
        <f>IF(VLOOKUP(F1472,NXT!$C$12:$C$795,1,0)=F1472,"","x")</f>
        <v/>
      </c>
    </row>
    <row r="1473" spans="1:28" s="838" customFormat="1" ht="15.75" hidden="1" customHeight="1">
      <c r="A1473" s="818" t="str">
        <f>IF(B1473&lt;&gt;"",IF(AND(B1473&gt;=_TM1,B1473&lt;=_TM2,OR(TH!L1475="1111",TH!M1475="1111")),TH!D1475,""),"")</f>
        <v/>
      </c>
      <c r="B1473" s="829">
        <f t="shared" si="204"/>
        <v>9</v>
      </c>
      <c r="C1473" s="830">
        <f t="shared" si="205"/>
        <v>42633</v>
      </c>
      <c r="D1473" s="37" t="s">
        <v>1636</v>
      </c>
      <c r="E1473" s="884">
        <v>42633</v>
      </c>
      <c r="F1473" s="777" t="s">
        <v>1165</v>
      </c>
      <c r="G1473" s="914" t="s">
        <v>1692</v>
      </c>
      <c r="H1473" s="832" t="s">
        <v>432</v>
      </c>
      <c r="I1473" s="833">
        <v>420</v>
      </c>
      <c r="J1473" s="833">
        <v>35625</v>
      </c>
      <c r="K1473" s="578">
        <f t="shared" si="208"/>
        <v>14962500</v>
      </c>
      <c r="L1473" s="915" t="s">
        <v>844</v>
      </c>
      <c r="M1473" s="915" t="s">
        <v>8</v>
      </c>
      <c r="N1473" s="52" t="str">
        <f>IF(AND('331-CT'!$E$7=TH!H1475,OR(L1473="331",M1473="331")),"331",IF(AND(OR(L1473="131",M1473="131"),H1473='131-CT'!$E$7),"131",""))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IF(OR(TH!L1475=TH!$V$7,M1473=TH!$V$7),"x","")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IF(AND(OR(LEFT(TH!L1475,2)="15",LEFT(TH!M1475,2)="15"),'152-CT'!$J$8=TH!F1475),"x","")</f>
        <v/>
      </c>
      <c r="Y1473" s="52" t="str">
        <f>IF(AND(OR(LEFT(TH!L1475,2)="15",LEFT(TH!M1475,2)="15"),TK!$E$7=TH!F1475),"x","")</f>
        <v/>
      </c>
      <c r="Z1473" s="52" t="str">
        <f>IF(AND(B1473&lt;=NKC!$N$8,B1473&gt;=NKC!$M$8),"x","")</f>
        <v>x</v>
      </c>
      <c r="AA1473" s="836">
        <v>3</v>
      </c>
      <c r="AB1473" s="837" t="str">
        <f>IF(VLOOKUP(F1473,NXT!$C$12:$C$795,1,0)=F1473,"","x")</f>
        <v/>
      </c>
    </row>
    <row r="1474" spans="1:28" s="838" customFormat="1" ht="15.75" hidden="1" customHeight="1">
      <c r="A1474" s="818" t="str">
        <f>IF(B1474&lt;&gt;"",IF(AND(B1474&gt;=_TM1,B1474&lt;=_TM2,OR(TH!L1476="1111",TH!M1476="1111")),TH!D1476,""),"")</f>
        <v/>
      </c>
      <c r="B1474" s="829">
        <f t="shared" si="204"/>
        <v>9</v>
      </c>
      <c r="C1474" s="830">
        <f t="shared" si="205"/>
        <v>42633</v>
      </c>
      <c r="D1474" s="37" t="s">
        <v>1636</v>
      </c>
      <c r="E1474" s="884">
        <v>42633</v>
      </c>
      <c r="F1474" s="841" t="s">
        <v>438</v>
      </c>
      <c r="G1474" s="914" t="s">
        <v>1692</v>
      </c>
      <c r="H1474" s="832" t="s">
        <v>432</v>
      </c>
      <c r="I1474" s="833">
        <v>120</v>
      </c>
      <c r="J1474" s="833">
        <v>17575</v>
      </c>
      <c r="K1474" s="578">
        <f t="shared" si="208"/>
        <v>2109000</v>
      </c>
      <c r="L1474" s="915" t="s">
        <v>844</v>
      </c>
      <c r="M1474" s="915" t="s">
        <v>8</v>
      </c>
      <c r="N1474" s="52" t="str">
        <f>IF(AND('331-CT'!$E$7=TH!H1476,OR(L1474="331",M1474="331")),"331",IF(AND(OR(L1474="131",M1474="131"),H1474='131-CT'!$E$7),"131",""))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IF(OR(TH!L1476=TH!$V$7,M1474=TH!$V$7),"x","")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IF(AND(OR(LEFT(TH!L1476,2)="15",LEFT(TH!M1476,2)="15"),'152-CT'!$J$8=TH!F1476),"x","")</f>
        <v/>
      </c>
      <c r="Y1474" s="52" t="str">
        <f>IF(AND(OR(LEFT(TH!L1476,2)="15",LEFT(TH!M1476,2)="15"),TK!$E$7=TH!F1476),"x","")</f>
        <v/>
      </c>
      <c r="Z1474" s="52" t="str">
        <f>IF(AND(B1474&lt;=NKC!$N$8,B1474&gt;=NKC!$M$8),"x","")</f>
        <v>x</v>
      </c>
      <c r="AA1474" s="836">
        <v>3</v>
      </c>
      <c r="AB1474" s="837" t="str">
        <f>IF(VLOOKUP(F1474,NXT!$C$12:$C$795,1,0)=F1474,"","x")</f>
        <v/>
      </c>
    </row>
    <row r="1475" spans="1:28" s="838" customFormat="1" ht="15.75" hidden="1" customHeight="1">
      <c r="A1475" s="818" t="str">
        <f>IF(B1475&lt;&gt;"",IF(AND(B1475&gt;=_TM1,B1475&lt;=_TM2,OR(TH!L1477="1111",TH!M1477="1111")),TH!D1477,""),"")</f>
        <v/>
      </c>
      <c r="B1475" s="829">
        <f t="shared" si="204"/>
        <v>9</v>
      </c>
      <c r="C1475" s="830">
        <f t="shared" si="205"/>
        <v>42633</v>
      </c>
      <c r="D1475" s="37" t="s">
        <v>1636</v>
      </c>
      <c r="E1475" s="884">
        <v>42633</v>
      </c>
      <c r="F1475" s="841" t="s">
        <v>1682</v>
      </c>
      <c r="G1475" s="914" t="s">
        <v>1692</v>
      </c>
      <c r="H1475" s="832" t="s">
        <v>432</v>
      </c>
      <c r="I1475" s="833">
        <v>5000</v>
      </c>
      <c r="J1475" s="833">
        <v>7220</v>
      </c>
      <c r="K1475" s="578">
        <f t="shared" si="208"/>
        <v>36100000</v>
      </c>
      <c r="L1475" s="915" t="s">
        <v>844</v>
      </c>
      <c r="M1475" s="915" t="s">
        <v>8</v>
      </c>
      <c r="N1475" s="52" t="str">
        <f>IF(AND('331-CT'!$E$7=TH!H1477,OR(L1475="331",M1475="331")),"331",IF(AND(OR(L1475="131",M1475="131"),H1475='131-CT'!$E$7),"131",""))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IF(OR(TH!L1477=TH!$V$7,M1475=TH!$V$7),"x","")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IF(AND(OR(LEFT(TH!L1477,2)="15",LEFT(TH!M1477,2)="15"),'152-CT'!$J$8=TH!F1477),"x","")</f>
        <v/>
      </c>
      <c r="Y1475" s="52" t="str">
        <f>IF(AND(OR(LEFT(TH!L1477,2)="15",LEFT(TH!M1477,2)="15"),TK!$E$7=TH!F1477),"x","")</f>
        <v/>
      </c>
      <c r="Z1475" s="52" t="str">
        <f>IF(AND(B1475&lt;=NKC!$N$8,B1475&gt;=NKC!$M$8),"x","")</f>
        <v>x</v>
      </c>
      <c r="AA1475" s="836">
        <v>3</v>
      </c>
      <c r="AB1475" s="837" t="str">
        <f>IF(VLOOKUP(F1475,NXT!$C$12:$C$795,1,0)=F1475,"","x")</f>
        <v/>
      </c>
    </row>
    <row r="1476" spans="1:28" s="838" customFormat="1" ht="15.75" hidden="1" customHeight="1">
      <c r="A1476" s="818" t="str">
        <f>IF(B1476&lt;&gt;"",IF(AND(B1476&gt;=_TM1,B1476&lt;=_TM2,OR(TH!L1478="1111",TH!M1478="1111")),TH!D1478,""),"")</f>
        <v/>
      </c>
      <c r="B1476" s="829">
        <f t="shared" si="204"/>
        <v>9</v>
      </c>
      <c r="C1476" s="830">
        <f t="shared" si="205"/>
        <v>42633</v>
      </c>
      <c r="D1476" s="37" t="s">
        <v>1636</v>
      </c>
      <c r="E1476" s="884">
        <v>42633</v>
      </c>
      <c r="F1476" s="841" t="s">
        <v>1676</v>
      </c>
      <c r="G1476" s="914" t="s">
        <v>1692</v>
      </c>
      <c r="H1476" s="832" t="s">
        <v>432</v>
      </c>
      <c r="I1476" s="833">
        <v>4100</v>
      </c>
      <c r="J1476" s="833">
        <v>7300</v>
      </c>
      <c r="K1476" s="578">
        <f t="shared" si="208"/>
        <v>29930000</v>
      </c>
      <c r="L1476" s="915" t="s">
        <v>844</v>
      </c>
      <c r="M1476" s="915" t="s">
        <v>8</v>
      </c>
      <c r="N1476" s="52" t="str">
        <f>IF(AND('331-CT'!$E$7=TH!H1478,OR(L1476="331",M1476="331")),"331",IF(AND(OR(L1476="131",M1476="131"),H1476='131-CT'!$E$7),"131",""))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IF(OR(TH!L1478=TH!$V$7,M1476=TH!$V$7),"x","")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IF(AND(OR(LEFT(TH!L1478,2)="15",LEFT(TH!M1478,2)="15"),'152-CT'!$J$8=TH!F1478),"x","")</f>
        <v/>
      </c>
      <c r="Y1476" s="52" t="str">
        <f>IF(AND(OR(LEFT(TH!L1478,2)="15",LEFT(TH!M1478,2)="15"),TK!$E$7=TH!F1478),"x","")</f>
        <v/>
      </c>
      <c r="Z1476" s="52" t="str">
        <f>IF(AND(B1476&lt;=NKC!$N$8,B1476&gt;=NKC!$M$8),"x","")</f>
        <v>x</v>
      </c>
      <c r="AA1476" s="836">
        <v>3</v>
      </c>
      <c r="AB1476" s="837" t="str">
        <f>IF(VLOOKUP(F1476,NXT!$C$12:$C$795,1,0)=F1476,"","x")</f>
        <v/>
      </c>
    </row>
    <row r="1477" spans="1:28" s="838" customFormat="1" ht="15.75" hidden="1" customHeight="1">
      <c r="A1477" s="818" t="str">
        <f>IF(B1477&lt;&gt;"",IF(AND(B1477&gt;=_TM1,B1477&lt;=_TM2,OR(TH!L1479="1111",TH!M1479="1111")),TH!D1479,""),"")</f>
        <v/>
      </c>
      <c r="B1477" s="829">
        <f t="shared" si="204"/>
        <v>9</v>
      </c>
      <c r="C1477" s="830">
        <f t="shared" si="205"/>
        <v>42633</v>
      </c>
      <c r="D1477" s="37" t="s">
        <v>1636</v>
      </c>
      <c r="E1477" s="884">
        <v>42633</v>
      </c>
      <c r="F1477" s="191" t="s">
        <v>448</v>
      </c>
      <c r="G1477" s="914" t="s">
        <v>1692</v>
      </c>
      <c r="H1477" s="832" t="s">
        <v>432</v>
      </c>
      <c r="I1477" s="833"/>
      <c r="J1477" s="833"/>
      <c r="K1477" s="834">
        <v>33438490</v>
      </c>
      <c r="L1477" s="916" t="s">
        <v>9</v>
      </c>
      <c r="M1477" s="915" t="s">
        <v>8</v>
      </c>
      <c r="N1477" s="52" t="str">
        <f>IF(AND('331-CT'!$E$7=TH!H1479,OR(L1477="331",M1477="331")),"331",IF(AND(OR(L1477="131",M1477="131"),H1477='131-CT'!$E$7),"131",""))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IF(OR(TH!L1479=TH!$V$7,M1477=TH!$V$7),"x","")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IF(AND(OR(LEFT(TH!L1479,2)="15",LEFT(TH!M1479,2)="15"),'152-CT'!$J$8=TH!F1479),"x","")</f>
        <v/>
      </c>
      <c r="Y1477" s="52" t="str">
        <f>IF(AND(OR(LEFT(TH!L1479,2)="15",LEFT(TH!M1479,2)="15"),TK!$E$7=TH!F1479),"x","")</f>
        <v/>
      </c>
      <c r="Z1477" s="52" t="str">
        <f>IF(AND(B1477&lt;=NKC!$N$8,B1477&gt;=NKC!$M$8),"x","")</f>
        <v>x</v>
      </c>
      <c r="AA1477" s="836">
        <v>3</v>
      </c>
      <c r="AB1477" s="837"/>
    </row>
    <row r="1478" spans="1:28" s="838" customFormat="1" ht="15.75" hidden="1" customHeight="1">
      <c r="A1478" s="818" t="str">
        <f>IF(B1478&lt;&gt;"",IF(AND(B1478&gt;=_TM1,B1478&lt;=_TM2,OR(TH!L1480="1111",TH!M1480="1111")),TH!D1480,""),"")</f>
        <v/>
      </c>
      <c r="B1478" s="829">
        <f t="shared" si="204"/>
        <v>9</v>
      </c>
      <c r="C1478" s="830">
        <f t="shared" si="205"/>
        <v>42635</v>
      </c>
      <c r="D1478" s="37" t="s">
        <v>1637</v>
      </c>
      <c r="E1478" s="884">
        <v>42635</v>
      </c>
      <c r="F1478" s="191" t="s">
        <v>1165</v>
      </c>
      <c r="G1478" s="914" t="s">
        <v>1802</v>
      </c>
      <c r="H1478" s="832" t="s">
        <v>432</v>
      </c>
      <c r="I1478" s="833">
        <v>1850</v>
      </c>
      <c r="J1478" s="833">
        <v>33250</v>
      </c>
      <c r="K1478" s="578">
        <f>ROUND(I1478*J1478,0)</f>
        <v>61512500</v>
      </c>
      <c r="L1478" s="915" t="s">
        <v>844</v>
      </c>
      <c r="M1478" s="915" t="s">
        <v>8</v>
      </c>
      <c r="N1478" s="52" t="str">
        <f>IF(AND('331-CT'!$E$7=TH!H1480,OR(L1478="331",M1478="331")),"331",IF(AND(OR(L1478="131",M1478="131"),H1478='131-CT'!$E$7),"131",""))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IF(OR(TH!L1480=TH!$V$7,M1478=TH!$V$7),"x","")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IF(AND(OR(LEFT(TH!L1480,2)="15",LEFT(TH!M1480,2)="15"),'152-CT'!$J$8=TH!F1480),"x","")</f>
        <v/>
      </c>
      <c r="Y1478" s="52" t="str">
        <f>IF(AND(OR(LEFT(TH!L1480,2)="15",LEFT(TH!M1480,2)="15"),TK!$E$7=TH!F1480),"x","")</f>
        <v/>
      </c>
      <c r="Z1478" s="52" t="str">
        <f>IF(AND(B1478&lt;=NKC!$N$8,B1478&gt;=NKC!$M$8),"x","")</f>
        <v>x</v>
      </c>
      <c r="AA1478" s="836">
        <v>3</v>
      </c>
      <c r="AB1478" s="837" t="str">
        <f>IF(VLOOKUP(F1478,NXT!$C$12:$C$795,1,0)=F1478,"","x")</f>
        <v/>
      </c>
    </row>
    <row r="1479" spans="1:28" s="838" customFormat="1" ht="15.75" hidden="1" customHeight="1">
      <c r="A1479" s="818" t="str">
        <f>IF(B1479&lt;&gt;"",IF(AND(B1479&gt;=_TM1,B1479&lt;=_TM2,OR(TH!L1481="1111",TH!M1481="1111")),TH!D1481,""),"")</f>
        <v/>
      </c>
      <c r="B1479" s="829">
        <f t="shared" si="204"/>
        <v>9</v>
      </c>
      <c r="C1479" s="830">
        <f t="shared" si="205"/>
        <v>42635</v>
      </c>
      <c r="D1479" s="37" t="s">
        <v>1637</v>
      </c>
      <c r="E1479" s="884">
        <v>42635</v>
      </c>
      <c r="F1479" s="191" t="s">
        <v>448</v>
      </c>
      <c r="G1479" s="914" t="s">
        <v>1802</v>
      </c>
      <c r="H1479" s="832" t="s">
        <v>432</v>
      </c>
      <c r="I1479" s="833"/>
      <c r="J1479" s="833"/>
      <c r="K1479" s="834">
        <v>6151250</v>
      </c>
      <c r="L1479" s="916" t="s">
        <v>9</v>
      </c>
      <c r="M1479" s="915" t="s">
        <v>8</v>
      </c>
      <c r="N1479" s="52" t="str">
        <f>IF(AND('331-CT'!$E$7=TH!H1481,OR(L1479="331",M1479="331")),"331",IF(AND(OR(L1479="131",M1479="131"),H1479='131-CT'!$E$7),"131",""))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IF(OR(TH!L1481=TH!$V$7,M1479=TH!$V$7),"x","")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IF(AND(OR(LEFT(TH!L1481,2)="15",LEFT(TH!M1481,2)="15"),'152-CT'!$J$8=TH!F1481),"x","")</f>
        <v/>
      </c>
      <c r="Y1479" s="52" t="str">
        <f>IF(AND(OR(LEFT(TH!L1481,2)="15",LEFT(TH!M1481,2)="15"),TK!$E$7=TH!F1481),"x","")</f>
        <v/>
      </c>
      <c r="Z1479" s="52" t="str">
        <f>IF(AND(B1479&lt;=NKC!$N$8,B1479&gt;=NKC!$M$8),"x","")</f>
        <v>x</v>
      </c>
      <c r="AA1479" s="836">
        <v>3</v>
      </c>
      <c r="AB1479" s="837"/>
    </row>
    <row r="1480" spans="1:28" s="838" customFormat="1" ht="15.75" hidden="1" customHeight="1">
      <c r="A1480" s="818" t="str">
        <f>IF(B1480&lt;&gt;"",IF(AND(B1480&gt;=_TM1,B1480&lt;=_TM2,OR(TH!L1482="1111",TH!M1482="1111")),TH!D1482,""),"")</f>
        <v/>
      </c>
      <c r="B1480" s="829">
        <f t="shared" si="204"/>
        <v>9</v>
      </c>
      <c r="C1480" s="830">
        <f t="shared" si="205"/>
        <v>42638</v>
      </c>
      <c r="D1480" s="37" t="s">
        <v>1638</v>
      </c>
      <c r="E1480" s="884">
        <v>42638</v>
      </c>
      <c r="F1480" s="841" t="s">
        <v>1687</v>
      </c>
      <c r="G1480" s="914" t="s">
        <v>1693</v>
      </c>
      <c r="H1480" s="832" t="s">
        <v>432</v>
      </c>
      <c r="I1480" s="833">
        <v>1600</v>
      </c>
      <c r="J1480" s="833">
        <v>5150</v>
      </c>
      <c r="K1480" s="578">
        <f t="shared" ref="K1480:K1511" si="209">ROUND(I1480*J1480,0)</f>
        <v>8240000</v>
      </c>
      <c r="L1480" s="915" t="s">
        <v>844</v>
      </c>
      <c r="M1480" s="915" t="s">
        <v>8</v>
      </c>
      <c r="N1480" s="52" t="str">
        <f>IF(AND('331-CT'!$E$7=TH!H1482,OR(L1480="331",M1480="331")),"331",IF(AND(OR(L1480="131",M1480="131"),H1480='131-CT'!$E$7),"131",""))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IF(OR(TH!L1482=TH!$V$7,M1480=TH!$V$7),"x","")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IF(AND(OR(LEFT(TH!L1482,2)="15",LEFT(TH!M1482,2)="15"),'152-CT'!$J$8=TH!F1482),"x","")</f>
        <v/>
      </c>
      <c r="Y1480" s="52" t="str">
        <f>IF(AND(OR(LEFT(TH!L1482,2)="15",LEFT(TH!M1482,2)="15"),TK!$E$7=TH!F1482),"x","")</f>
        <v/>
      </c>
      <c r="Z1480" s="52" t="str">
        <f>IF(AND(B1480&lt;=NKC!$N$8,B1480&gt;=NKC!$M$8),"x","")</f>
        <v>x</v>
      </c>
      <c r="AA1480" s="836">
        <v>3</v>
      </c>
      <c r="AB1480" s="837" t="str">
        <f>IF(VLOOKUP(F1480,NXT!$C$12:$C$795,1,0)=F1480,"","x")</f>
        <v/>
      </c>
    </row>
    <row r="1481" spans="1:28" s="838" customFormat="1" ht="15.75" hidden="1" customHeight="1">
      <c r="A1481" s="818" t="str">
        <f>IF(B1481&lt;&gt;"",IF(AND(B1481&gt;=_TM1,B1481&lt;=_TM2,OR(TH!L1483="1111",TH!M1483="1111")),TH!D1483,""),"")</f>
        <v/>
      </c>
      <c r="B1481" s="829">
        <f t="shared" si="204"/>
        <v>9</v>
      </c>
      <c r="C1481" s="830">
        <f t="shared" si="205"/>
        <v>42638</v>
      </c>
      <c r="D1481" s="37" t="s">
        <v>1638</v>
      </c>
      <c r="E1481" s="884">
        <v>42638</v>
      </c>
      <c r="F1481" s="841" t="s">
        <v>1663</v>
      </c>
      <c r="G1481" s="914" t="s">
        <v>1693</v>
      </c>
      <c r="H1481" s="832" t="s">
        <v>432</v>
      </c>
      <c r="I1481" s="833">
        <v>500</v>
      </c>
      <c r="J1481" s="833">
        <v>21300</v>
      </c>
      <c r="K1481" s="578">
        <f t="shared" si="209"/>
        <v>10650000</v>
      </c>
      <c r="L1481" s="915" t="s">
        <v>844</v>
      </c>
      <c r="M1481" s="915" t="s">
        <v>8</v>
      </c>
      <c r="N1481" s="52" t="str">
        <f>IF(AND('331-CT'!$E$7=TH!H1483,OR(L1481="331",M1481="331")),"331",IF(AND(OR(L1481="131",M1481="131"),H1481='131-CT'!$E$7),"131",""))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IF(OR(TH!L1483=TH!$V$7,M1481=TH!$V$7),"x","")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IF(AND(OR(LEFT(TH!L1483,2)="15",LEFT(TH!M1483,2)="15"),'152-CT'!$J$8=TH!F1483),"x","")</f>
        <v/>
      </c>
      <c r="Y1481" s="52" t="str">
        <f>IF(AND(OR(LEFT(TH!L1483,2)="15",LEFT(TH!M1483,2)="15"),TK!$E$7=TH!F1483),"x","")</f>
        <v/>
      </c>
      <c r="Z1481" s="52" t="str">
        <f>IF(AND(B1481&lt;=NKC!$N$8,B1481&gt;=NKC!$M$8),"x","")</f>
        <v>x</v>
      </c>
      <c r="AA1481" s="836">
        <v>3</v>
      </c>
      <c r="AB1481" s="837" t="str">
        <f>IF(VLOOKUP(F1481,NXT!$C$12:$C$795,1,0)=F1481,"","x")</f>
        <v/>
      </c>
    </row>
    <row r="1482" spans="1:28" s="838" customFormat="1" ht="15.75" hidden="1" customHeight="1">
      <c r="A1482" s="818" t="str">
        <f>IF(B1482&lt;&gt;"",IF(AND(B1482&gt;=_TM1,B1482&lt;=_TM2,OR(TH!L1484="1111",TH!M1484="1111")),TH!D1484,""),"")</f>
        <v/>
      </c>
      <c r="B1482" s="829">
        <f t="shared" si="204"/>
        <v>9</v>
      </c>
      <c r="C1482" s="830">
        <f t="shared" si="205"/>
        <v>42638</v>
      </c>
      <c r="D1482" s="37" t="s">
        <v>1638</v>
      </c>
      <c r="E1482" s="884">
        <v>42638</v>
      </c>
      <c r="F1482" s="841" t="s">
        <v>1683</v>
      </c>
      <c r="G1482" s="914" t="s">
        <v>1693</v>
      </c>
      <c r="H1482" s="832" t="s">
        <v>432</v>
      </c>
      <c r="I1482" s="833">
        <v>2300</v>
      </c>
      <c r="J1482" s="833">
        <v>5700</v>
      </c>
      <c r="K1482" s="578">
        <f t="shared" si="209"/>
        <v>13110000</v>
      </c>
      <c r="L1482" s="915" t="s">
        <v>844</v>
      </c>
      <c r="M1482" s="915" t="s">
        <v>8</v>
      </c>
      <c r="N1482" s="52" t="str">
        <f>IF(AND('331-CT'!$E$7=TH!H1484,OR(L1482="331",M1482="331")),"331",IF(AND(OR(L1482="131",M1482="131"),H1482='131-CT'!$E$7),"131",""))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IF(OR(TH!L1484=TH!$V$7,M1482=TH!$V$7),"x","")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IF(AND(OR(LEFT(TH!L1484,2)="15",LEFT(TH!M1484,2)="15"),'152-CT'!$J$8=TH!F1484),"x","")</f>
        <v/>
      </c>
      <c r="Y1482" s="52" t="str">
        <f>IF(AND(OR(LEFT(TH!L1484,2)="15",LEFT(TH!M1484,2)="15"),TK!$E$7=TH!F1484),"x","")</f>
        <v/>
      </c>
      <c r="Z1482" s="52" t="str">
        <f>IF(AND(B1482&lt;=NKC!$N$8,B1482&gt;=NKC!$M$8),"x","")</f>
        <v>x</v>
      </c>
      <c r="AA1482" s="836">
        <v>3</v>
      </c>
      <c r="AB1482" s="837" t="str">
        <f>IF(VLOOKUP(F1482,NXT!$C$12:$C$795,1,0)=F1482,"","x")</f>
        <v/>
      </c>
    </row>
    <row r="1483" spans="1:28" s="838" customFormat="1" ht="15.75" hidden="1" customHeight="1">
      <c r="A1483" s="818" t="str">
        <f>IF(B1483&lt;&gt;"",IF(AND(B1483&gt;=_TM1,B1483&lt;=_TM2,OR(TH!L1485="1111",TH!M1485="1111")),TH!D1485,""),"")</f>
        <v/>
      </c>
      <c r="B1483" s="829">
        <f t="shared" si="204"/>
        <v>9</v>
      </c>
      <c r="C1483" s="830">
        <f t="shared" si="205"/>
        <v>42638</v>
      </c>
      <c r="D1483" s="37" t="s">
        <v>1638</v>
      </c>
      <c r="E1483" s="884">
        <v>42638</v>
      </c>
      <c r="F1483" s="841" t="s">
        <v>1684</v>
      </c>
      <c r="G1483" s="914" t="s">
        <v>1693</v>
      </c>
      <c r="H1483" s="832" t="s">
        <v>432</v>
      </c>
      <c r="I1483" s="833">
        <v>6200</v>
      </c>
      <c r="J1483" s="833">
        <v>12400</v>
      </c>
      <c r="K1483" s="578">
        <f t="shared" si="209"/>
        <v>76880000</v>
      </c>
      <c r="L1483" s="915" t="s">
        <v>844</v>
      </c>
      <c r="M1483" s="915" t="s">
        <v>8</v>
      </c>
      <c r="N1483" s="52" t="str">
        <f>IF(AND('331-CT'!$E$7=TH!H1485,OR(L1483="331",M1483="331")),"331",IF(AND(OR(L1483="131",M1483="131"),H1483='131-CT'!$E$7),"131",""))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IF(OR(TH!L1485=TH!$V$7,M1483=TH!$V$7),"x","")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IF(AND(OR(LEFT(TH!L1485,2)="15",LEFT(TH!M1485,2)="15"),'152-CT'!$J$8=TH!F1485),"x","")</f>
        <v/>
      </c>
      <c r="Y1483" s="52" t="str">
        <f>IF(AND(OR(LEFT(TH!L1485,2)="15",LEFT(TH!M1485,2)="15"),TK!$E$7=TH!F1485),"x","")</f>
        <v/>
      </c>
      <c r="Z1483" s="52" t="str">
        <f>IF(AND(B1483&lt;=NKC!$N$8,B1483&gt;=NKC!$M$8),"x","")</f>
        <v>x</v>
      </c>
      <c r="AA1483" s="836">
        <v>3</v>
      </c>
      <c r="AB1483" s="837" t="str">
        <f>IF(VLOOKUP(F1483,NXT!$C$12:$C$795,1,0)=F1483,"","x")</f>
        <v/>
      </c>
    </row>
    <row r="1484" spans="1:28" s="838" customFormat="1" ht="15.75" hidden="1" customHeight="1">
      <c r="A1484" s="818" t="str">
        <f>IF(B1484&lt;&gt;"",IF(AND(B1484&gt;=_TM1,B1484&lt;=_TM2,OR(TH!L1486="1111",TH!M1486="1111")),TH!D1486,""),"")</f>
        <v/>
      </c>
      <c r="B1484" s="829">
        <f t="shared" si="204"/>
        <v>9</v>
      </c>
      <c r="C1484" s="830">
        <f t="shared" si="205"/>
        <v>42638</v>
      </c>
      <c r="D1484" s="37" t="s">
        <v>1638</v>
      </c>
      <c r="E1484" s="884">
        <v>42638</v>
      </c>
      <c r="F1484" s="841" t="s">
        <v>1685</v>
      </c>
      <c r="G1484" s="914" t="s">
        <v>1693</v>
      </c>
      <c r="H1484" s="832" t="s">
        <v>432</v>
      </c>
      <c r="I1484" s="833">
        <v>2500</v>
      </c>
      <c r="J1484" s="833">
        <v>8400</v>
      </c>
      <c r="K1484" s="578">
        <f t="shared" si="209"/>
        <v>21000000</v>
      </c>
      <c r="L1484" s="915" t="s">
        <v>844</v>
      </c>
      <c r="M1484" s="915" t="s">
        <v>8</v>
      </c>
      <c r="N1484" s="52" t="str">
        <f>IF(AND('331-CT'!$E$7=TH!H1486,OR(L1484="331",M1484="331")),"331",IF(AND(OR(L1484="131",M1484="131"),H1484='131-CT'!$E$7),"131",""))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IF(OR(TH!L1486=TH!$V$7,M1484=TH!$V$7),"x","")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IF(AND(OR(LEFT(TH!L1486,2)="15",LEFT(TH!M1486,2)="15"),'152-CT'!$J$8=TH!F1486),"x","")</f>
        <v/>
      </c>
      <c r="Y1484" s="52" t="str">
        <f>IF(AND(OR(LEFT(TH!L1486,2)="15",LEFT(TH!M1486,2)="15"),TK!$E$7=TH!F1486),"x","")</f>
        <v/>
      </c>
      <c r="Z1484" s="52" t="str">
        <f>IF(AND(B1484&lt;=NKC!$N$8,B1484&gt;=NKC!$M$8),"x","")</f>
        <v>x</v>
      </c>
      <c r="AA1484" s="836">
        <v>3</v>
      </c>
      <c r="AB1484" s="837" t="str">
        <f>IF(VLOOKUP(F1484,NXT!$C$12:$C$795,1,0)=F1484,"","x")</f>
        <v/>
      </c>
    </row>
    <row r="1485" spans="1:28" s="838" customFormat="1" ht="15.75" hidden="1" customHeight="1">
      <c r="A1485" s="818" t="str">
        <f>IF(B1485&lt;&gt;"",IF(AND(B1485&gt;=_TM1,B1485&lt;=_TM2,OR(TH!L1487="1111",TH!M1487="1111")),TH!D1487,""),"")</f>
        <v/>
      </c>
      <c r="B1485" s="829">
        <f t="shared" si="204"/>
        <v>9</v>
      </c>
      <c r="C1485" s="830">
        <f t="shared" si="205"/>
        <v>42638</v>
      </c>
      <c r="D1485" s="37" t="s">
        <v>1638</v>
      </c>
      <c r="E1485" s="884">
        <v>42638</v>
      </c>
      <c r="F1485" s="841" t="s">
        <v>1679</v>
      </c>
      <c r="G1485" s="914" t="s">
        <v>1693</v>
      </c>
      <c r="H1485" s="832" t="s">
        <v>432</v>
      </c>
      <c r="I1485" s="833">
        <v>300</v>
      </c>
      <c r="J1485" s="833">
        <v>7900</v>
      </c>
      <c r="K1485" s="578">
        <f t="shared" si="209"/>
        <v>2370000</v>
      </c>
      <c r="L1485" s="915" t="s">
        <v>844</v>
      </c>
      <c r="M1485" s="915" t="s">
        <v>8</v>
      </c>
      <c r="N1485" s="52" t="str">
        <f>IF(AND('331-CT'!$E$7=TH!H1487,OR(L1485="331",M1485="331")),"331",IF(AND(OR(L1485="131",M1485="131"),H1485='131-CT'!$E$7),"131",""))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IF(OR(TH!L1487=TH!$V$7,M1485=TH!$V$7),"x","")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IF(AND(OR(LEFT(TH!L1487,2)="15",LEFT(TH!M1487,2)="15"),'152-CT'!$J$8=TH!F1487),"x","")</f>
        <v/>
      </c>
      <c r="Y1485" s="52" t="str">
        <f>IF(AND(OR(LEFT(TH!L1487,2)="15",LEFT(TH!M1487,2)="15"),TK!$E$7=TH!F1487),"x","")</f>
        <v/>
      </c>
      <c r="Z1485" s="52" t="str">
        <f>IF(AND(B1485&lt;=NKC!$N$8,B1485&gt;=NKC!$M$8),"x","")</f>
        <v>x</v>
      </c>
      <c r="AA1485" s="836">
        <v>3</v>
      </c>
      <c r="AB1485" s="837" t="str">
        <f>IF(VLOOKUP(F1485,NXT!$C$12:$C$795,1,0)=F1485,"","x")</f>
        <v/>
      </c>
    </row>
    <row r="1486" spans="1:28" s="838" customFormat="1" ht="15.75" hidden="1" customHeight="1">
      <c r="A1486" s="818" t="str">
        <f>IF(B1486&lt;&gt;"",IF(AND(B1486&gt;=_TM1,B1486&lt;=_TM2,OR(TH!L1488="1111",TH!M1488="1111")),TH!D1488,""),"")</f>
        <v/>
      </c>
      <c r="B1486" s="829">
        <f t="shared" si="204"/>
        <v>9</v>
      </c>
      <c r="C1486" s="830">
        <f t="shared" si="205"/>
        <v>42638</v>
      </c>
      <c r="D1486" s="37" t="s">
        <v>1638</v>
      </c>
      <c r="E1486" s="884">
        <v>42638</v>
      </c>
      <c r="F1486" s="841" t="s">
        <v>483</v>
      </c>
      <c r="G1486" s="914" t="s">
        <v>1693</v>
      </c>
      <c r="H1486" s="832" t="s">
        <v>432</v>
      </c>
      <c r="I1486" s="833">
        <v>140</v>
      </c>
      <c r="J1486" s="833">
        <v>17100</v>
      </c>
      <c r="K1486" s="578">
        <f t="shared" si="209"/>
        <v>2394000</v>
      </c>
      <c r="L1486" s="915" t="s">
        <v>844</v>
      </c>
      <c r="M1486" s="915" t="s">
        <v>8</v>
      </c>
      <c r="N1486" s="52" t="str">
        <f>IF(AND('331-CT'!$E$7=TH!H1488,OR(L1486="331",M1486="331")),"331",IF(AND(OR(L1486="131",M1486="131"),H1486='131-CT'!$E$7),"131",""))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IF(OR(TH!L1488=TH!$V$7,M1486=TH!$V$7),"x","")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IF(AND(OR(LEFT(TH!L1488,2)="15",LEFT(TH!M1488,2)="15"),'152-CT'!$J$8=TH!F1488),"x","")</f>
        <v/>
      </c>
      <c r="Y1486" s="52" t="str">
        <f>IF(AND(OR(LEFT(TH!L1488,2)="15",LEFT(TH!M1488,2)="15"),TK!$E$7=TH!F1488),"x","")</f>
        <v/>
      </c>
      <c r="Z1486" s="52" t="str">
        <f>IF(AND(B1486&lt;=NKC!$N$8,B1486&gt;=NKC!$M$8),"x","")</f>
        <v>x</v>
      </c>
      <c r="AA1486" s="836">
        <v>3</v>
      </c>
      <c r="AB1486" s="837" t="str">
        <f>IF(VLOOKUP(F1486,NXT!$C$12:$C$795,1,0)=F1486,"","x")</f>
        <v/>
      </c>
    </row>
    <row r="1487" spans="1:28" s="838" customFormat="1" ht="15.75" hidden="1" customHeight="1">
      <c r="A1487" s="818" t="str">
        <f>IF(B1487&lt;&gt;"",IF(AND(B1487&gt;=_TM1,B1487&lt;=_TM2,OR(TH!L1489="1111",TH!M1489="1111")),TH!D1489,""),"")</f>
        <v/>
      </c>
      <c r="B1487" s="829">
        <f t="shared" si="204"/>
        <v>9</v>
      </c>
      <c r="C1487" s="830">
        <f t="shared" si="205"/>
        <v>42638</v>
      </c>
      <c r="D1487" s="37" t="s">
        <v>1638</v>
      </c>
      <c r="E1487" s="884">
        <v>42638</v>
      </c>
      <c r="F1487" s="841" t="s">
        <v>1715</v>
      </c>
      <c r="G1487" s="914" t="s">
        <v>1693</v>
      </c>
      <c r="H1487" s="832" t="s">
        <v>432</v>
      </c>
      <c r="I1487" s="833">
        <v>54</v>
      </c>
      <c r="J1487" s="833">
        <v>19000</v>
      </c>
      <c r="K1487" s="578">
        <f t="shared" si="209"/>
        <v>1026000</v>
      </c>
      <c r="L1487" s="915" t="s">
        <v>844</v>
      </c>
      <c r="M1487" s="915" t="s">
        <v>8</v>
      </c>
      <c r="N1487" s="52" t="str">
        <f>IF(AND('331-CT'!$E$7=TH!H1489,OR(L1487="331",M1487="331")),"331",IF(AND(OR(L1487="131",M1487="131"),H1487='131-CT'!$E$7),"131",""))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IF(OR(TH!L1489=TH!$V$7,M1487=TH!$V$7),"x","")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IF(AND(OR(LEFT(TH!L1489,2)="15",LEFT(TH!M1489,2)="15"),'152-CT'!$J$8=TH!F1489),"x","")</f>
        <v/>
      </c>
      <c r="Y1487" s="52" t="str">
        <f>IF(AND(OR(LEFT(TH!L1489,2)="15",LEFT(TH!M1489,2)="15"),TK!$E$7=TH!F1489),"x","")</f>
        <v/>
      </c>
      <c r="Z1487" s="52" t="str">
        <f>IF(AND(B1487&lt;=NKC!$N$8,B1487&gt;=NKC!$M$8),"x","")</f>
        <v>x</v>
      </c>
      <c r="AA1487" s="836">
        <v>3</v>
      </c>
      <c r="AB1487" s="837" t="str">
        <f>IF(VLOOKUP(F1487,NXT!$C$12:$C$795,1,0)=F1487,"","x")</f>
        <v/>
      </c>
    </row>
    <row r="1488" spans="1:28" s="838" customFormat="1" ht="15.75" hidden="1" customHeight="1">
      <c r="A1488" s="818" t="str">
        <f>IF(B1488&lt;&gt;"",IF(AND(B1488&gt;=_TM1,B1488&lt;=_TM2,OR(TH!L1490="1111",TH!M1490="1111")),TH!D1490,""),"")</f>
        <v/>
      </c>
      <c r="B1488" s="829">
        <f t="shared" si="204"/>
        <v>9</v>
      </c>
      <c r="C1488" s="830">
        <f t="shared" si="205"/>
        <v>42638</v>
      </c>
      <c r="D1488" s="37" t="s">
        <v>1638</v>
      </c>
      <c r="E1488" s="884">
        <v>42638</v>
      </c>
      <c r="F1488" s="841" t="s">
        <v>1716</v>
      </c>
      <c r="G1488" s="914" t="s">
        <v>1693</v>
      </c>
      <c r="H1488" s="832" t="s">
        <v>432</v>
      </c>
      <c r="I1488" s="833">
        <v>14</v>
      </c>
      <c r="J1488" s="833">
        <v>19100</v>
      </c>
      <c r="K1488" s="578">
        <f t="shared" si="209"/>
        <v>267400</v>
      </c>
      <c r="L1488" s="915" t="s">
        <v>844</v>
      </c>
      <c r="M1488" s="915" t="s">
        <v>8</v>
      </c>
      <c r="N1488" s="52" t="str">
        <f>IF(AND('331-CT'!$E$7=TH!H1490,OR(L1488="331",M1488="331")),"331",IF(AND(OR(L1488="131",M1488="131"),H1488='131-CT'!$E$7),"131",""))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IF(OR(TH!L1490=TH!$V$7,M1488=TH!$V$7),"x","")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IF(AND(OR(LEFT(TH!L1490,2)="15",LEFT(TH!M1490,2)="15"),'152-CT'!$J$8=TH!F1490),"x","")</f>
        <v/>
      </c>
      <c r="Y1488" s="52" t="str">
        <f>IF(AND(OR(LEFT(TH!L1490,2)="15",LEFT(TH!M1490,2)="15"),TK!$E$7=TH!F1490),"x","")</f>
        <v/>
      </c>
      <c r="Z1488" s="52" t="str">
        <f>IF(AND(B1488&lt;=NKC!$N$8,B1488&gt;=NKC!$M$8),"x","")</f>
        <v>x</v>
      </c>
      <c r="AA1488" s="836">
        <v>3</v>
      </c>
      <c r="AB1488" s="837" t="str">
        <f>IF(VLOOKUP(F1488,NXT!$C$12:$C$795,1,0)=F1488,"","x")</f>
        <v/>
      </c>
    </row>
    <row r="1489" spans="1:28" s="838" customFormat="1" ht="15.75" hidden="1" customHeight="1">
      <c r="A1489" s="818" t="str">
        <f>IF(B1489&lt;&gt;"",IF(AND(B1489&gt;=_TM1,B1489&lt;=_TM2,OR(TH!L1491="1111",TH!M1491="1111")),TH!D1491,""),"")</f>
        <v/>
      </c>
      <c r="B1489" s="829">
        <f t="shared" si="204"/>
        <v>9</v>
      </c>
      <c r="C1489" s="830">
        <f t="shared" si="205"/>
        <v>42638</v>
      </c>
      <c r="D1489" s="37" t="s">
        <v>1638</v>
      </c>
      <c r="E1489" s="884">
        <v>42638</v>
      </c>
      <c r="F1489" s="841" t="s">
        <v>1717</v>
      </c>
      <c r="G1489" s="914" t="s">
        <v>1693</v>
      </c>
      <c r="H1489" s="832" t="s">
        <v>432</v>
      </c>
      <c r="I1489" s="833">
        <v>280</v>
      </c>
      <c r="J1489" s="833">
        <v>20000</v>
      </c>
      <c r="K1489" s="578">
        <f t="shared" si="209"/>
        <v>5600000</v>
      </c>
      <c r="L1489" s="915" t="s">
        <v>844</v>
      </c>
      <c r="M1489" s="915" t="s">
        <v>8</v>
      </c>
      <c r="N1489" s="52" t="str">
        <f>IF(AND('331-CT'!$E$7=TH!H1491,OR(L1489="331",M1489="331")),"331",IF(AND(OR(L1489="131",M1489="131"),H1489='131-CT'!$E$7),"131",""))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IF(OR(TH!L1491=TH!$V$7,M1489=TH!$V$7),"x","")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IF(AND(OR(LEFT(TH!L1491,2)="15",LEFT(TH!M1491,2)="15"),'152-CT'!$J$8=TH!F1491),"x","")</f>
        <v/>
      </c>
      <c r="Y1489" s="52" t="str">
        <f>IF(AND(OR(LEFT(TH!L1491,2)="15",LEFT(TH!M1491,2)="15"),TK!$E$7=TH!F1491),"x","")</f>
        <v/>
      </c>
      <c r="Z1489" s="52" t="str">
        <f>IF(AND(B1489&lt;=NKC!$N$8,B1489&gt;=NKC!$M$8),"x","")</f>
        <v>x</v>
      </c>
      <c r="AA1489" s="836">
        <v>3</v>
      </c>
      <c r="AB1489" s="837" t="str">
        <f>IF(VLOOKUP(F1489,NXT!$C$12:$C$795,1,0)=F1489,"","x")</f>
        <v/>
      </c>
    </row>
    <row r="1490" spans="1:28" s="838" customFormat="1" ht="15.75" hidden="1" customHeight="1">
      <c r="A1490" s="818" t="str">
        <f>IF(B1490&lt;&gt;"",IF(AND(B1490&gt;=_TM1,B1490&lt;=_TM2,OR(TH!L1492="1111",TH!M1492="1111")),TH!D1492,""),"")</f>
        <v/>
      </c>
      <c r="B1490" s="829">
        <f t="shared" si="204"/>
        <v>9</v>
      </c>
      <c r="C1490" s="830">
        <f t="shared" si="205"/>
        <v>42638</v>
      </c>
      <c r="D1490" s="37" t="s">
        <v>1638</v>
      </c>
      <c r="E1490" s="884">
        <v>42638</v>
      </c>
      <c r="F1490" s="841" t="s">
        <v>498</v>
      </c>
      <c r="G1490" s="914" t="s">
        <v>1693</v>
      </c>
      <c r="H1490" s="832" t="s">
        <v>432</v>
      </c>
      <c r="I1490" s="833">
        <v>115</v>
      </c>
      <c r="J1490" s="833">
        <v>20000</v>
      </c>
      <c r="K1490" s="578">
        <f t="shared" si="209"/>
        <v>2300000</v>
      </c>
      <c r="L1490" s="915" t="s">
        <v>844</v>
      </c>
      <c r="M1490" s="915" t="s">
        <v>8</v>
      </c>
      <c r="N1490" s="52" t="str">
        <f>IF(AND('331-CT'!$E$7=TH!H1492,OR(L1490="331",M1490="331")),"331",IF(AND(OR(L1490="131",M1490="131"),H1490='131-CT'!$E$7),"131",""))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IF(OR(TH!L1492=TH!$V$7,M1490=TH!$V$7),"x","")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IF(AND(OR(LEFT(TH!L1492,2)="15",LEFT(TH!M1492,2)="15"),'152-CT'!$J$8=TH!F1492),"x","")</f>
        <v/>
      </c>
      <c r="Y1490" s="52" t="str">
        <f>IF(AND(OR(LEFT(TH!L1492,2)="15",LEFT(TH!M1492,2)="15"),TK!$E$7=TH!F1492),"x","")</f>
        <v/>
      </c>
      <c r="Z1490" s="52" t="str">
        <f>IF(AND(B1490&lt;=NKC!$N$8,B1490&gt;=NKC!$M$8),"x","")</f>
        <v>x</v>
      </c>
      <c r="AA1490" s="836">
        <v>3</v>
      </c>
      <c r="AB1490" s="837" t="str">
        <f>IF(VLOOKUP(F1490,NXT!$C$12:$C$795,1,0)=F1490,"","x")</f>
        <v/>
      </c>
    </row>
    <row r="1491" spans="1:28" s="838" customFormat="1" ht="15.75" hidden="1" customHeight="1">
      <c r="A1491" s="818" t="str">
        <f>IF(B1491&lt;&gt;"",IF(AND(B1491&gt;=_TM1,B1491&lt;=_TM2,OR(TH!L1493="1111",TH!M1493="1111")),TH!D1493,""),"")</f>
        <v/>
      </c>
      <c r="B1491" s="829">
        <f t="shared" si="204"/>
        <v>9</v>
      </c>
      <c r="C1491" s="830">
        <f t="shared" si="205"/>
        <v>42638</v>
      </c>
      <c r="D1491" s="37" t="s">
        <v>1638</v>
      </c>
      <c r="E1491" s="884">
        <v>42638</v>
      </c>
      <c r="F1491" s="841" t="s">
        <v>1718</v>
      </c>
      <c r="G1491" s="914" t="s">
        <v>1693</v>
      </c>
      <c r="H1491" s="832" t="s">
        <v>432</v>
      </c>
      <c r="I1491" s="833">
        <v>4</v>
      </c>
      <c r="J1491" s="833">
        <v>20100</v>
      </c>
      <c r="K1491" s="578">
        <f t="shared" si="209"/>
        <v>80400</v>
      </c>
      <c r="L1491" s="915" t="s">
        <v>844</v>
      </c>
      <c r="M1491" s="915" t="s">
        <v>8</v>
      </c>
      <c r="N1491" s="52" t="str">
        <f>IF(AND('331-CT'!$E$7=TH!H1493,OR(L1491="331",M1491="331")),"331",IF(AND(OR(L1491="131",M1491="131"),H1491='131-CT'!$E$7),"131",""))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IF(OR(TH!L1493=TH!$V$7,M1491=TH!$V$7),"x","")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IF(AND(OR(LEFT(TH!L1493,2)="15",LEFT(TH!M1493,2)="15"),'152-CT'!$J$8=TH!F1493),"x","")</f>
        <v/>
      </c>
      <c r="Y1491" s="52" t="str">
        <f>IF(AND(OR(LEFT(TH!L1493,2)="15",LEFT(TH!M1493,2)="15"),TK!$E$7=TH!F1493),"x","")</f>
        <v/>
      </c>
      <c r="Z1491" s="52" t="str">
        <f>IF(AND(B1491&lt;=NKC!$N$8,B1491&gt;=NKC!$M$8),"x","")</f>
        <v>x</v>
      </c>
      <c r="AA1491" s="836">
        <v>3</v>
      </c>
      <c r="AB1491" s="837" t="str">
        <f>IF(VLOOKUP(F1491,NXT!$C$12:$C$795,1,0)=F1491,"","x")</f>
        <v/>
      </c>
    </row>
    <row r="1492" spans="1:28" s="838" customFormat="1" ht="15.75" hidden="1" customHeight="1">
      <c r="A1492" s="818" t="str">
        <f>IF(B1492&lt;&gt;"",IF(AND(B1492&gt;=_TM1,B1492&lt;=_TM2,OR(TH!L1494="1111",TH!M1494="1111")),TH!D1494,""),"")</f>
        <v/>
      </c>
      <c r="B1492" s="829">
        <f t="shared" si="204"/>
        <v>9</v>
      </c>
      <c r="C1492" s="830">
        <f t="shared" si="205"/>
        <v>42638</v>
      </c>
      <c r="D1492" s="37" t="s">
        <v>1638</v>
      </c>
      <c r="E1492" s="884">
        <v>42638</v>
      </c>
      <c r="F1492" s="841" t="s">
        <v>687</v>
      </c>
      <c r="G1492" s="914" t="s">
        <v>1693</v>
      </c>
      <c r="H1492" s="832" t="s">
        <v>432</v>
      </c>
      <c r="I1492" s="833">
        <v>48</v>
      </c>
      <c r="J1492" s="833">
        <v>20200</v>
      </c>
      <c r="K1492" s="578">
        <f t="shared" si="209"/>
        <v>969600</v>
      </c>
      <c r="L1492" s="915" t="s">
        <v>844</v>
      </c>
      <c r="M1492" s="915" t="s">
        <v>8</v>
      </c>
      <c r="N1492" s="52" t="str">
        <f>IF(AND('331-CT'!$E$7=TH!H1494,OR(L1492="331",M1492="331")),"331",IF(AND(OR(L1492="131",M1492="131"),H1492='131-CT'!$E$7),"131",""))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IF(OR(TH!L1494=TH!$V$7,M1492=TH!$V$7),"x","")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IF(AND(OR(LEFT(TH!L1494,2)="15",LEFT(TH!M1494,2)="15"),'152-CT'!$J$8=TH!F1494),"x","")</f>
        <v/>
      </c>
      <c r="Y1492" s="52" t="str">
        <f>IF(AND(OR(LEFT(TH!L1494,2)="15",LEFT(TH!M1494,2)="15"),TK!$E$7=TH!F1494),"x","")</f>
        <v/>
      </c>
      <c r="Z1492" s="52" t="str">
        <f>IF(AND(B1492&lt;=NKC!$N$8,B1492&gt;=NKC!$M$8),"x","")</f>
        <v>x</v>
      </c>
      <c r="AA1492" s="836">
        <v>3</v>
      </c>
      <c r="AB1492" s="837" t="str">
        <f>IF(VLOOKUP(F1492,NXT!$C$12:$C$795,1,0)=F1492,"","x")</f>
        <v/>
      </c>
    </row>
    <row r="1493" spans="1:28" s="838" customFormat="1" ht="15.75" hidden="1" customHeight="1">
      <c r="A1493" s="818" t="str">
        <f>IF(B1493&lt;&gt;"",IF(AND(B1493&gt;=_TM1,B1493&lt;=_TM2,OR(TH!L1495="1111",TH!M1495="1111")),TH!D1495,""),"")</f>
        <v/>
      </c>
      <c r="B1493" s="829">
        <f t="shared" si="204"/>
        <v>9</v>
      </c>
      <c r="C1493" s="830">
        <f t="shared" si="205"/>
        <v>42638</v>
      </c>
      <c r="D1493" s="37" t="s">
        <v>1638</v>
      </c>
      <c r="E1493" s="884">
        <v>42638</v>
      </c>
      <c r="F1493" s="841" t="s">
        <v>1719</v>
      </c>
      <c r="G1493" s="914" t="s">
        <v>1693</v>
      </c>
      <c r="H1493" s="832" t="s">
        <v>432</v>
      </c>
      <c r="I1493" s="833">
        <v>30</v>
      </c>
      <c r="J1493" s="833">
        <v>20300</v>
      </c>
      <c r="K1493" s="578">
        <f t="shared" si="209"/>
        <v>609000</v>
      </c>
      <c r="L1493" s="915" t="s">
        <v>844</v>
      </c>
      <c r="M1493" s="915" t="s">
        <v>8</v>
      </c>
      <c r="N1493" s="52" t="str">
        <f>IF(AND('331-CT'!$E$7=TH!H1495,OR(L1493="331",M1493="331")),"331",IF(AND(OR(L1493="131",M1493="131"),H1493='131-CT'!$E$7),"131",""))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IF(OR(TH!L1495=TH!$V$7,M1493=TH!$V$7),"x","")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IF(AND(OR(LEFT(TH!L1495,2)="15",LEFT(TH!M1495,2)="15"),'152-CT'!$J$8=TH!F1495),"x","")</f>
        <v/>
      </c>
      <c r="Y1493" s="52" t="str">
        <f>IF(AND(OR(LEFT(TH!L1495,2)="15",LEFT(TH!M1495,2)="15"),TK!$E$7=TH!F1495),"x","")</f>
        <v/>
      </c>
      <c r="Z1493" s="52" t="str">
        <f>IF(AND(B1493&lt;=NKC!$N$8,B1493&gt;=NKC!$M$8),"x","")</f>
        <v>x</v>
      </c>
      <c r="AA1493" s="836">
        <v>3</v>
      </c>
      <c r="AB1493" s="837" t="str">
        <f>IF(VLOOKUP(F1493,NXT!$C$12:$C$795,1,0)=F1493,"","x")</f>
        <v/>
      </c>
    </row>
    <row r="1494" spans="1:28" s="838" customFormat="1" ht="15.75" hidden="1" customHeight="1">
      <c r="A1494" s="818" t="str">
        <f>IF(B1494&lt;&gt;"",IF(AND(B1494&gt;=_TM1,B1494&lt;=_TM2,OR(TH!L1496="1111",TH!M1496="1111")),TH!D1496,""),"")</f>
        <v/>
      </c>
      <c r="B1494" s="829">
        <f t="shared" si="204"/>
        <v>9</v>
      </c>
      <c r="C1494" s="830">
        <f t="shared" si="205"/>
        <v>42638</v>
      </c>
      <c r="D1494" s="37" t="s">
        <v>1638</v>
      </c>
      <c r="E1494" s="884">
        <v>42638</v>
      </c>
      <c r="F1494" s="841" t="s">
        <v>1720</v>
      </c>
      <c r="G1494" s="914" t="s">
        <v>1693</v>
      </c>
      <c r="H1494" s="832" t="s">
        <v>432</v>
      </c>
      <c r="I1494" s="833">
        <v>12</v>
      </c>
      <c r="J1494" s="833">
        <v>20500</v>
      </c>
      <c r="K1494" s="578">
        <f t="shared" si="209"/>
        <v>246000</v>
      </c>
      <c r="L1494" s="915" t="s">
        <v>844</v>
      </c>
      <c r="M1494" s="915" t="s">
        <v>8</v>
      </c>
      <c r="N1494" s="52" t="str">
        <f>IF(AND('331-CT'!$E$7=TH!H1496,OR(L1494="331",M1494="331")),"331",IF(AND(OR(L1494="131",M1494="131"),H1494='131-CT'!$E$7),"131",""))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IF(OR(TH!L1496=TH!$V$7,M1494=TH!$V$7),"x","")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IF(AND(OR(LEFT(TH!L1496,2)="15",LEFT(TH!M1496,2)="15"),'152-CT'!$J$8=TH!F1496),"x","")</f>
        <v/>
      </c>
      <c r="Y1494" s="52" t="str">
        <f>IF(AND(OR(LEFT(TH!L1496,2)="15",LEFT(TH!M1496,2)="15"),TK!$E$7=TH!F1496),"x","")</f>
        <v/>
      </c>
      <c r="Z1494" s="52" t="str">
        <f>IF(AND(B1494&lt;=NKC!$N$8,B1494&gt;=NKC!$M$8),"x","")</f>
        <v>x</v>
      </c>
      <c r="AA1494" s="836">
        <v>3</v>
      </c>
      <c r="AB1494" s="837" t="str">
        <f>IF(VLOOKUP(F1494,NXT!$C$12:$C$795,1,0)=F1494,"","x")</f>
        <v/>
      </c>
    </row>
    <row r="1495" spans="1:28" s="838" customFormat="1" ht="15.75" hidden="1" customHeight="1">
      <c r="A1495" s="818" t="str">
        <f>IF(B1495&lt;&gt;"",IF(AND(B1495&gt;=_TM1,B1495&lt;=_TM2,OR(TH!L1497="1111",TH!M1497="1111")),TH!D1497,""),"")</f>
        <v/>
      </c>
      <c r="B1495" s="829">
        <f t="shared" si="204"/>
        <v>9</v>
      </c>
      <c r="C1495" s="830">
        <f t="shared" si="205"/>
        <v>42638</v>
      </c>
      <c r="D1495" s="37" t="s">
        <v>1638</v>
      </c>
      <c r="E1495" s="884">
        <v>42638</v>
      </c>
      <c r="F1495" s="841" t="s">
        <v>1721</v>
      </c>
      <c r="G1495" s="914" t="s">
        <v>1693</v>
      </c>
      <c r="H1495" s="832" t="s">
        <v>432</v>
      </c>
      <c r="I1495" s="833">
        <v>14</v>
      </c>
      <c r="J1495" s="833">
        <v>20700</v>
      </c>
      <c r="K1495" s="578">
        <f t="shared" si="209"/>
        <v>289800</v>
      </c>
      <c r="L1495" s="915" t="s">
        <v>844</v>
      </c>
      <c r="M1495" s="915" t="s">
        <v>8</v>
      </c>
      <c r="N1495" s="52" t="str">
        <f>IF(AND('331-CT'!$E$7=TH!H1497,OR(L1495="331",M1495="331")),"331",IF(AND(OR(L1495="131",M1495="131"),H1495='131-CT'!$E$7),"131",""))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IF(OR(TH!L1497=TH!$V$7,M1495=TH!$V$7),"x","")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IF(AND(OR(LEFT(TH!L1497,2)="15",LEFT(TH!M1497,2)="15"),'152-CT'!$J$8=TH!F1497),"x","")</f>
        <v/>
      </c>
      <c r="Y1495" s="52" t="str">
        <f>IF(AND(OR(LEFT(TH!L1497,2)="15",LEFT(TH!M1497,2)="15"),TK!$E$7=TH!F1497),"x","")</f>
        <v/>
      </c>
      <c r="Z1495" s="52" t="str">
        <f>IF(AND(B1495&lt;=NKC!$N$8,B1495&gt;=NKC!$M$8),"x","")</f>
        <v>x</v>
      </c>
      <c r="AA1495" s="836">
        <v>3</v>
      </c>
      <c r="AB1495" s="837" t="str">
        <f>IF(VLOOKUP(F1495,NXT!$C$12:$C$795,1,0)=F1495,"","x")</f>
        <v/>
      </c>
    </row>
    <row r="1496" spans="1:28" s="838" customFormat="1" ht="15.75" hidden="1" customHeight="1">
      <c r="A1496" s="818" t="str">
        <f>IF(B1496&lt;&gt;"",IF(AND(B1496&gt;=_TM1,B1496&lt;=_TM2,OR(TH!L1498="1111",TH!M1498="1111")),TH!D1498,""),"")</f>
        <v/>
      </c>
      <c r="B1496" s="829">
        <f t="shared" si="204"/>
        <v>9</v>
      </c>
      <c r="C1496" s="830">
        <f t="shared" si="205"/>
        <v>42638</v>
      </c>
      <c r="D1496" s="37" t="s">
        <v>1638</v>
      </c>
      <c r="E1496" s="884">
        <v>42638</v>
      </c>
      <c r="F1496" s="841" t="s">
        <v>1722</v>
      </c>
      <c r="G1496" s="914" t="s">
        <v>1693</v>
      </c>
      <c r="H1496" s="832" t="s">
        <v>432</v>
      </c>
      <c r="I1496" s="833">
        <v>14</v>
      </c>
      <c r="J1496" s="833">
        <v>21000</v>
      </c>
      <c r="K1496" s="578">
        <f t="shared" si="209"/>
        <v>294000</v>
      </c>
      <c r="L1496" s="915" t="s">
        <v>844</v>
      </c>
      <c r="M1496" s="915" t="s">
        <v>8</v>
      </c>
      <c r="N1496" s="52" t="str">
        <f>IF(AND('331-CT'!$E$7=TH!H1498,OR(L1496="331",M1496="331")),"331",IF(AND(OR(L1496="131",M1496="131"),H1496='131-CT'!$E$7),"131",""))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IF(OR(TH!L1498=TH!$V$7,M1496=TH!$V$7),"x","")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IF(AND(OR(LEFT(TH!L1498,2)="15",LEFT(TH!M1498,2)="15"),'152-CT'!$J$8=TH!F1498),"x","")</f>
        <v/>
      </c>
      <c r="Y1496" s="52" t="str">
        <f>IF(AND(OR(LEFT(TH!L1498,2)="15",LEFT(TH!M1498,2)="15"),TK!$E$7=TH!F1498),"x","")</f>
        <v/>
      </c>
      <c r="Z1496" s="52" t="str">
        <f>IF(AND(B1496&lt;=NKC!$N$8,B1496&gt;=NKC!$M$8),"x","")</f>
        <v>x</v>
      </c>
      <c r="AA1496" s="836">
        <v>3</v>
      </c>
      <c r="AB1496" s="837" t="str">
        <f>IF(VLOOKUP(F1496,NXT!$C$12:$C$795,1,0)=F1496,"","x")</f>
        <v/>
      </c>
    </row>
    <row r="1497" spans="1:28" s="838" customFormat="1" ht="15.75" hidden="1" customHeight="1">
      <c r="A1497" s="818" t="str">
        <f>IF(B1497&lt;&gt;"",IF(AND(B1497&gt;=_TM1,B1497&lt;=_TM2,OR(TH!L1499="1111",TH!M1499="1111")),TH!D1499,""),"")</f>
        <v/>
      </c>
      <c r="B1497" s="829">
        <f t="shared" si="204"/>
        <v>9</v>
      </c>
      <c r="C1497" s="830">
        <f t="shared" si="205"/>
        <v>42638</v>
      </c>
      <c r="D1497" s="37" t="s">
        <v>1638</v>
      </c>
      <c r="E1497" s="884">
        <v>42638</v>
      </c>
      <c r="F1497" s="841" t="s">
        <v>1723</v>
      </c>
      <c r="G1497" s="914" t="s">
        <v>1693</v>
      </c>
      <c r="H1497" s="832" t="s">
        <v>432</v>
      </c>
      <c r="I1497" s="833">
        <v>12</v>
      </c>
      <c r="J1497" s="833">
        <v>21000</v>
      </c>
      <c r="K1497" s="578">
        <f t="shared" si="209"/>
        <v>252000</v>
      </c>
      <c r="L1497" s="915" t="s">
        <v>844</v>
      </c>
      <c r="M1497" s="915" t="s">
        <v>8</v>
      </c>
      <c r="N1497" s="52" t="str">
        <f>IF(AND('331-CT'!$E$7=TH!H1499,OR(L1497="331",M1497="331")),"331",IF(AND(OR(L1497="131",M1497="131"),H1497='131-CT'!$E$7),"131",""))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IF(AND(OR(LEFT(TH!L1499,2)="15",LEFT(TH!M1499,2)="15"),'152-CT'!$J$8=TH!F1499),"x","")</f>
        <v/>
      </c>
      <c r="Y1497" s="52" t="str">
        <f>IF(AND(OR(LEFT(TH!L1499,2)="15",LEFT(TH!M1499,2)="15"),TK!$E$7=TH!F1499),"x","")</f>
        <v/>
      </c>
      <c r="Z1497" s="52" t="str">
        <f>IF(AND(B1497&lt;=NKC!$N$8,B1497&gt;=NKC!$M$8),"x","")</f>
        <v>x</v>
      </c>
      <c r="AA1497" s="836">
        <v>3</v>
      </c>
      <c r="AB1497" s="837" t="str">
        <f>IF(VLOOKUP(F1497,NXT!$C$12:$C$795,1,0)=F1497,"","x")</f>
        <v/>
      </c>
    </row>
    <row r="1498" spans="1:28" s="838" customFormat="1" ht="15.75" hidden="1" customHeight="1">
      <c r="A1498" s="818" t="str">
        <f>IF(B1498&lt;&gt;"",IF(AND(B1498&gt;=_TM1,B1498&lt;=_TM2,OR(TH!L1500="1111",TH!M1500="1111")),TH!D1500,""),"")</f>
        <v/>
      </c>
      <c r="B1498" s="829">
        <f t="shared" si="204"/>
        <v>9</v>
      </c>
      <c r="C1498" s="830">
        <f t="shared" si="205"/>
        <v>42638</v>
      </c>
      <c r="D1498" s="37" t="s">
        <v>1638</v>
      </c>
      <c r="E1498" s="884">
        <v>42638</v>
      </c>
      <c r="F1498" s="841" t="s">
        <v>1723</v>
      </c>
      <c r="G1498" s="914" t="s">
        <v>1693</v>
      </c>
      <c r="H1498" s="832" t="s">
        <v>432</v>
      </c>
      <c r="I1498" s="833">
        <v>60</v>
      </c>
      <c r="J1498" s="833">
        <v>21000</v>
      </c>
      <c r="K1498" s="578">
        <f t="shared" si="209"/>
        <v>1260000</v>
      </c>
      <c r="L1498" s="915" t="s">
        <v>844</v>
      </c>
      <c r="M1498" s="915" t="s">
        <v>8</v>
      </c>
      <c r="N1498" s="52" t="str">
        <f>IF(AND('331-CT'!$E$7=TH!H1500,OR(L1498="331",M1498="331")),"331",IF(AND(OR(L1498="131",M1498="131"),H1498='131-CT'!$E$7),"131",""))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IF(OR(TH!L1500=TH!$V$7,M1498=TH!$V$7),"x","")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IF(AND(OR(LEFT(TH!L1500,2)="15",LEFT(TH!M1500,2)="15"),'152-CT'!$J$8=TH!F1500),"x","")</f>
        <v/>
      </c>
      <c r="Y1498" s="52" t="str">
        <f>IF(AND(OR(LEFT(TH!L1500,2)="15",LEFT(TH!M1500,2)="15"),TK!$E$7=TH!F1500),"x","")</f>
        <v/>
      </c>
      <c r="Z1498" s="52" t="str">
        <f>IF(AND(B1498&lt;=NKC!$N$8,B1498&gt;=NKC!$M$8),"x","")</f>
        <v>x</v>
      </c>
      <c r="AA1498" s="836">
        <v>3</v>
      </c>
      <c r="AB1498" s="837" t="str">
        <f>IF(VLOOKUP(F1498,NXT!$C$12:$C$795,1,0)=F1498,"","x")</f>
        <v/>
      </c>
    </row>
    <row r="1499" spans="1:28" s="838" customFormat="1" ht="15.75" hidden="1" customHeight="1">
      <c r="A1499" s="818" t="str">
        <f>IF(B1499&lt;&gt;"",IF(AND(B1499&gt;=_TM1,B1499&lt;=_TM2,OR(TH!L1501="1111",TH!M1501="1111")),TH!D1501,""),"")</f>
        <v/>
      </c>
      <c r="B1499" s="829">
        <f t="shared" si="204"/>
        <v>9</v>
      </c>
      <c r="C1499" s="830">
        <f t="shared" si="205"/>
        <v>42638</v>
      </c>
      <c r="D1499" s="37" t="s">
        <v>1638</v>
      </c>
      <c r="E1499" s="884">
        <v>42638</v>
      </c>
      <c r="F1499" s="841" t="s">
        <v>1724</v>
      </c>
      <c r="G1499" s="914" t="s">
        <v>1693</v>
      </c>
      <c r="H1499" s="832" t="s">
        <v>432</v>
      </c>
      <c r="I1499" s="833">
        <v>120</v>
      </c>
      <c r="J1499" s="833">
        <v>22000</v>
      </c>
      <c r="K1499" s="578">
        <f t="shared" si="209"/>
        <v>2640000</v>
      </c>
      <c r="L1499" s="915" t="s">
        <v>844</v>
      </c>
      <c r="M1499" s="915" t="s">
        <v>8</v>
      </c>
      <c r="N1499" s="52" t="str">
        <f>IF(AND('331-CT'!$E$7=TH!H1501,OR(L1499="331",M1499="331")),"331",IF(AND(OR(L1499="131",M1499="131"),H1499='131-CT'!$E$7),"131",""))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IF(OR(TH!L1501=TH!$V$7,M1499=TH!$V$7),"x","")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IF(AND(OR(LEFT(TH!L1501,2)="15",LEFT(TH!M1501,2)="15"),'152-CT'!$J$8=TH!F1501),"x","")</f>
        <v/>
      </c>
      <c r="Y1499" s="52" t="str">
        <f>IF(AND(OR(LEFT(TH!L1501,2)="15",LEFT(TH!M1501,2)="15"),TK!$E$7=TH!F1501),"x","")</f>
        <v/>
      </c>
      <c r="Z1499" s="52" t="str">
        <f>IF(AND(B1499&lt;=NKC!$N$8,B1499&gt;=NKC!$M$8),"x","")</f>
        <v>x</v>
      </c>
      <c r="AA1499" s="836">
        <v>3</v>
      </c>
      <c r="AB1499" s="837" t="str">
        <f>IF(VLOOKUP(F1499,NXT!$C$12:$C$795,1,0)=F1499,"","x")</f>
        <v/>
      </c>
    </row>
    <row r="1500" spans="1:28" s="838" customFormat="1" ht="15.75" hidden="1" customHeight="1">
      <c r="A1500" s="818" t="str">
        <f>IF(B1500&lt;&gt;"",IF(AND(B1500&gt;=_TM1,B1500&lt;=_TM2,OR(TH!L1502="1111",TH!M1502="1111")),TH!D1502,""),"")</f>
        <v/>
      </c>
      <c r="B1500" s="829">
        <f t="shared" si="204"/>
        <v>9</v>
      </c>
      <c r="C1500" s="830">
        <f t="shared" si="205"/>
        <v>42638</v>
      </c>
      <c r="D1500" s="37" t="s">
        <v>1638</v>
      </c>
      <c r="E1500" s="884">
        <v>42638</v>
      </c>
      <c r="F1500" s="841" t="s">
        <v>485</v>
      </c>
      <c r="G1500" s="914" t="s">
        <v>1693</v>
      </c>
      <c r="H1500" s="832" t="s">
        <v>432</v>
      </c>
      <c r="I1500" s="833">
        <v>85</v>
      </c>
      <c r="J1500" s="833">
        <v>22100</v>
      </c>
      <c r="K1500" s="578">
        <f t="shared" si="209"/>
        <v>1878500</v>
      </c>
      <c r="L1500" s="915" t="s">
        <v>844</v>
      </c>
      <c r="M1500" s="915" t="s">
        <v>8</v>
      </c>
      <c r="N1500" s="52" t="str">
        <f>IF(AND('331-CT'!$E$7=TH!H1502,OR(L1500="331",M1500="331")),"331",IF(AND(OR(L1500="131",M1500="131"),H1500='131-CT'!$E$7),"131",""))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IF(AND(OR(LEFT(TH!L1502,2)="15",LEFT(TH!M1502,2)="15"),'152-CT'!$J$8=TH!F1502),"x","")</f>
        <v/>
      </c>
      <c r="Y1500" s="52" t="str">
        <f>IF(AND(OR(LEFT(TH!L1502,2)="15",LEFT(TH!M1502,2)="15"),TK!$E$7=TH!F1502),"x","")</f>
        <v/>
      </c>
      <c r="Z1500" s="52" t="str">
        <f>IF(AND(B1500&lt;=NKC!$N$8,B1500&gt;=NKC!$M$8),"x","")</f>
        <v>x</v>
      </c>
      <c r="AA1500" s="836">
        <v>3</v>
      </c>
      <c r="AB1500" s="837" t="str">
        <f>IF(VLOOKUP(F1500,NXT!$C$12:$C$795,1,0)=F1500,"","x")</f>
        <v/>
      </c>
    </row>
    <row r="1501" spans="1:28" s="838" customFormat="1" ht="15.75" hidden="1" customHeight="1">
      <c r="A1501" s="818" t="str">
        <f>IF(B1501&lt;&gt;"",IF(AND(B1501&gt;=_TM1,B1501&lt;=_TM2,OR(TH!L1503="1111",TH!M1503="1111")),TH!D1503,""),"")</f>
        <v/>
      </c>
      <c r="B1501" s="829">
        <f t="shared" si="204"/>
        <v>9</v>
      </c>
      <c r="C1501" s="830">
        <f t="shared" si="205"/>
        <v>42638</v>
      </c>
      <c r="D1501" s="37" t="s">
        <v>1638</v>
      </c>
      <c r="E1501" s="884">
        <v>42638</v>
      </c>
      <c r="F1501" s="841" t="s">
        <v>539</v>
      </c>
      <c r="G1501" s="914" t="s">
        <v>1693</v>
      </c>
      <c r="H1501" s="832" t="s">
        <v>432</v>
      </c>
      <c r="I1501" s="833">
        <v>40</v>
      </c>
      <c r="J1501" s="833">
        <v>22700</v>
      </c>
      <c r="K1501" s="578">
        <f t="shared" si="209"/>
        <v>908000</v>
      </c>
      <c r="L1501" s="915" t="s">
        <v>844</v>
      </c>
      <c r="M1501" s="915" t="s">
        <v>8</v>
      </c>
      <c r="N1501" s="52" t="str">
        <f>IF(AND('331-CT'!$E$7=TH!H1503,OR(L1501="331",M1501="331")),"331",IF(AND(OR(L1501="131",M1501="131"),H1501='131-CT'!$E$7),"131",""))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IF(AND(OR(LEFT(TH!L1503,2)="15",LEFT(TH!M1503,2)="15"),'152-CT'!$J$8=TH!F1503),"x","")</f>
        <v/>
      </c>
      <c r="Y1501" s="52" t="str">
        <f>IF(AND(OR(LEFT(TH!L1503,2)="15",LEFT(TH!M1503,2)="15"),TK!$E$7=TH!F1503),"x","")</f>
        <v/>
      </c>
      <c r="Z1501" s="52" t="str">
        <f>IF(AND(B1501&lt;=NKC!$N$8,B1501&gt;=NKC!$M$8),"x","")</f>
        <v>x</v>
      </c>
      <c r="AA1501" s="836">
        <v>3</v>
      </c>
      <c r="AB1501" s="837" t="str">
        <f>IF(VLOOKUP(F1501,NXT!$C$12:$C$795,1,0)=F1501,"","x")</f>
        <v/>
      </c>
    </row>
    <row r="1502" spans="1:28" s="838" customFormat="1" ht="15.75" hidden="1" customHeight="1">
      <c r="A1502" s="818" t="str">
        <f>IF(B1502&lt;&gt;"",IF(AND(B1502&gt;=_TM1,B1502&lt;=_TM2,OR(TH!L1504="1111",TH!M1504="1111")),TH!D1504,""),"")</f>
        <v/>
      </c>
      <c r="B1502" s="829">
        <f t="shared" si="204"/>
        <v>9</v>
      </c>
      <c r="C1502" s="830">
        <f t="shared" si="205"/>
        <v>42638</v>
      </c>
      <c r="D1502" s="37" t="s">
        <v>1638</v>
      </c>
      <c r="E1502" s="884">
        <v>42638</v>
      </c>
      <c r="F1502" s="841" t="s">
        <v>1725</v>
      </c>
      <c r="G1502" s="914" t="s">
        <v>1693</v>
      </c>
      <c r="H1502" s="832" t="s">
        <v>432</v>
      </c>
      <c r="I1502" s="833">
        <v>46</v>
      </c>
      <c r="J1502" s="833">
        <v>22800</v>
      </c>
      <c r="K1502" s="578">
        <f t="shared" si="209"/>
        <v>1048800</v>
      </c>
      <c r="L1502" s="915" t="s">
        <v>844</v>
      </c>
      <c r="M1502" s="915" t="s">
        <v>8</v>
      </c>
      <c r="N1502" s="52" t="str">
        <f>IF(AND('331-CT'!$E$7=TH!H1504,OR(L1502="331",M1502="331")),"331",IF(AND(OR(L1502="131",M1502="131"),H1502='131-CT'!$E$7),"131",""))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IF(AND(OR(LEFT(TH!L1504,2)="15",LEFT(TH!M1504,2)="15"),'152-CT'!$J$8=TH!F1504),"x","")</f>
        <v/>
      </c>
      <c r="Y1502" s="52" t="str">
        <f>IF(AND(OR(LEFT(TH!L1504,2)="15",LEFT(TH!M1504,2)="15"),TK!$E$7=TH!F1504),"x","")</f>
        <v/>
      </c>
      <c r="Z1502" s="52" t="str">
        <f>IF(AND(B1502&lt;=NKC!$N$8,B1502&gt;=NKC!$M$8),"x","")</f>
        <v>x</v>
      </c>
      <c r="AA1502" s="836">
        <v>3</v>
      </c>
      <c r="AB1502" s="837" t="str">
        <f>IF(VLOOKUP(F1502,NXT!$C$12:$C$795,1,0)=F1502,"","x")</f>
        <v/>
      </c>
    </row>
    <row r="1503" spans="1:28" s="838" customFormat="1" ht="15.75" hidden="1" customHeight="1">
      <c r="A1503" s="818" t="str">
        <f>IF(B1503&lt;&gt;"",IF(AND(B1503&gt;=_TM1,B1503&lt;=_TM2,OR(TH!L1505="1111",TH!M1505="1111")),TH!D1505,""),"")</f>
        <v/>
      </c>
      <c r="B1503" s="829">
        <f t="shared" si="204"/>
        <v>9</v>
      </c>
      <c r="C1503" s="830">
        <f t="shared" si="205"/>
        <v>42638</v>
      </c>
      <c r="D1503" s="37" t="s">
        <v>1638</v>
      </c>
      <c r="E1503" s="884">
        <v>42638</v>
      </c>
      <c r="F1503" s="841" t="s">
        <v>1726</v>
      </c>
      <c r="G1503" s="914" t="s">
        <v>1693</v>
      </c>
      <c r="H1503" s="832" t="s">
        <v>432</v>
      </c>
      <c r="I1503" s="833">
        <v>6</v>
      </c>
      <c r="J1503" s="833">
        <v>22900</v>
      </c>
      <c r="K1503" s="578">
        <f t="shared" si="209"/>
        <v>137400</v>
      </c>
      <c r="L1503" s="915" t="s">
        <v>844</v>
      </c>
      <c r="M1503" s="915" t="s">
        <v>8</v>
      </c>
      <c r="N1503" s="52" t="str">
        <f>IF(AND('331-CT'!$E$7=TH!H1505,OR(L1503="331",M1503="331")),"331",IF(AND(OR(L1503="131",M1503="131"),H1503='131-CT'!$E$7),"131",""))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IF(AND(OR(LEFT(TH!L1505,2)="15",LEFT(TH!M1505,2)="15"),'152-CT'!$J$8=TH!F1505),"x","")</f>
        <v/>
      </c>
      <c r="Y1503" s="52" t="str">
        <f>IF(AND(OR(LEFT(TH!L1505,2)="15",LEFT(TH!M1505,2)="15"),TK!$E$7=TH!F1505),"x","")</f>
        <v/>
      </c>
      <c r="Z1503" s="52" t="str">
        <f>IF(AND(B1503&lt;=NKC!$N$8,B1503&gt;=NKC!$M$8),"x","")</f>
        <v>x</v>
      </c>
      <c r="AA1503" s="836">
        <v>3</v>
      </c>
      <c r="AB1503" s="837" t="str">
        <f>IF(VLOOKUP(F1503,NXT!$C$12:$C$795,1,0)=F1503,"","x")</f>
        <v/>
      </c>
    </row>
    <row r="1504" spans="1:28" s="838" customFormat="1" ht="15.75" hidden="1" customHeight="1">
      <c r="A1504" s="818" t="str">
        <f>IF(B1504&lt;&gt;"",IF(AND(B1504&gt;=_TM1,B1504&lt;=_TM2,OR(TH!L1506="1111",TH!M1506="1111")),TH!D1506,""),"")</f>
        <v/>
      </c>
      <c r="B1504" s="829">
        <f t="shared" si="204"/>
        <v>9</v>
      </c>
      <c r="C1504" s="830">
        <f t="shared" si="205"/>
        <v>42638</v>
      </c>
      <c r="D1504" s="37" t="s">
        <v>1638</v>
      </c>
      <c r="E1504" s="884">
        <v>42638</v>
      </c>
      <c r="F1504" s="841" t="s">
        <v>471</v>
      </c>
      <c r="G1504" s="914" t="s">
        <v>1693</v>
      </c>
      <c r="H1504" s="832" t="s">
        <v>432</v>
      </c>
      <c r="I1504" s="833">
        <v>6</v>
      </c>
      <c r="J1504" s="833">
        <v>23100</v>
      </c>
      <c r="K1504" s="578">
        <f t="shared" si="209"/>
        <v>138600</v>
      </c>
      <c r="L1504" s="915" t="s">
        <v>844</v>
      </c>
      <c r="M1504" s="915" t="s">
        <v>8</v>
      </c>
      <c r="N1504" s="52" t="str">
        <f>IF(AND('331-CT'!$E$7=TH!H1506,OR(L1504="331",M1504="331")),"331",IF(AND(OR(L1504="131",M1504="131"),H1504='131-CT'!$E$7),"131",""))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IF(AND(OR(LEFT(TH!L1506,2)="15",LEFT(TH!M1506,2)="15"),'152-CT'!$J$8=TH!F1506),"x","")</f>
        <v/>
      </c>
      <c r="Y1504" s="52" t="str">
        <f>IF(AND(OR(LEFT(TH!L1506,2)="15",LEFT(TH!M1506,2)="15"),TK!$E$7=TH!F1506),"x","")</f>
        <v/>
      </c>
      <c r="Z1504" s="52" t="str">
        <f>IF(AND(B1504&lt;=NKC!$N$8,B1504&gt;=NKC!$M$8),"x","")</f>
        <v>x</v>
      </c>
      <c r="AA1504" s="836">
        <v>3</v>
      </c>
      <c r="AB1504" s="837" t="str">
        <f>IF(VLOOKUP(F1504,NXT!$C$12:$C$795,1,0)=F1504,"","x")</f>
        <v/>
      </c>
    </row>
    <row r="1505" spans="1:28" s="838" customFormat="1" ht="15.75" hidden="1" customHeight="1">
      <c r="A1505" s="818" t="str">
        <f>IF(B1505&lt;&gt;"",IF(AND(B1505&gt;=_TM1,B1505&lt;=_TM2,OR(TH!L1507="1111",TH!M1507="1111")),TH!D1507,""),"")</f>
        <v/>
      </c>
      <c r="B1505" s="829">
        <f t="shared" ref="B1505:B1557" si="210">IF(C1505&lt;&gt;"",MONTH(C1505),"")</f>
        <v>9</v>
      </c>
      <c r="C1505" s="830">
        <f t="shared" ref="C1505:C1557" si="211">E1505</f>
        <v>42638</v>
      </c>
      <c r="D1505" s="37" t="s">
        <v>1638</v>
      </c>
      <c r="E1505" s="884">
        <v>42638</v>
      </c>
      <c r="F1505" s="841" t="s">
        <v>1727</v>
      </c>
      <c r="G1505" s="914" t="s">
        <v>1693</v>
      </c>
      <c r="H1505" s="832" t="s">
        <v>432</v>
      </c>
      <c r="I1505" s="833">
        <v>12</v>
      </c>
      <c r="J1505" s="833">
        <v>24500</v>
      </c>
      <c r="K1505" s="578">
        <f t="shared" si="209"/>
        <v>294000</v>
      </c>
      <c r="L1505" s="915" t="s">
        <v>844</v>
      </c>
      <c r="M1505" s="915" t="s">
        <v>8</v>
      </c>
      <c r="N1505" s="52" t="str">
        <f>IF(AND('331-CT'!$E$7=TH!H1507,OR(L1505="331",M1505="331")),"331",IF(AND(OR(L1505="131",M1505="131"),H1505='131-CT'!$E$7),"131",""))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IF(AND(OR(LEFT(TH!L1507,2)="15",LEFT(TH!M1507,2)="15"),'152-CT'!$J$8=TH!F1507),"x","")</f>
        <v/>
      </c>
      <c r="Y1505" s="52" t="str">
        <f>IF(AND(OR(LEFT(TH!L1507,2)="15",LEFT(TH!M1507,2)="15"),TK!$E$7=TH!F1507),"x","")</f>
        <v/>
      </c>
      <c r="Z1505" s="52" t="str">
        <f>IF(AND(B1505&lt;=NKC!$N$8,B1505&gt;=NKC!$M$8),"x","")</f>
        <v>x</v>
      </c>
      <c r="AA1505" s="836">
        <v>3</v>
      </c>
      <c r="AB1505" s="837" t="str">
        <f>IF(VLOOKUP(F1505,NXT!$C$12:$C$795,1,0)=F1505,"","x")</f>
        <v/>
      </c>
    </row>
    <row r="1506" spans="1:28" s="838" customFormat="1" ht="15.75" hidden="1" customHeight="1">
      <c r="A1506" s="818" t="str">
        <f>IF(B1506&lt;&gt;"",IF(AND(B1506&gt;=_TM1,B1506&lt;=_TM2,OR(TH!L1508="1111",TH!M1508="1111")),TH!D1508,""),"")</f>
        <v/>
      </c>
      <c r="B1506" s="829">
        <f t="shared" si="210"/>
        <v>9</v>
      </c>
      <c r="C1506" s="830">
        <f t="shared" si="211"/>
        <v>42638</v>
      </c>
      <c r="D1506" s="37" t="s">
        <v>1638</v>
      </c>
      <c r="E1506" s="884">
        <v>42638</v>
      </c>
      <c r="F1506" s="841" t="s">
        <v>490</v>
      </c>
      <c r="G1506" s="914" t="s">
        <v>1693</v>
      </c>
      <c r="H1506" s="832" t="s">
        <v>432</v>
      </c>
      <c r="I1506" s="833">
        <v>50</v>
      </c>
      <c r="J1506" s="833">
        <v>25000</v>
      </c>
      <c r="K1506" s="578">
        <f t="shared" si="209"/>
        <v>1250000</v>
      </c>
      <c r="L1506" s="915" t="s">
        <v>844</v>
      </c>
      <c r="M1506" s="915" t="s">
        <v>8</v>
      </c>
      <c r="N1506" s="52" t="str">
        <f>IF(AND('331-CT'!$E$7=TH!H1508,OR(L1506="331",M1506="331")),"331",IF(AND(OR(L1506="131",M1506="131"),H1506='131-CT'!$E$7),"131",""))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IF(AND(OR(LEFT(TH!L1508,2)="15",LEFT(TH!M1508,2)="15"),'152-CT'!$J$8=TH!F1508),"x","")</f>
        <v/>
      </c>
      <c r="Y1506" s="52" t="str">
        <f>IF(AND(OR(LEFT(TH!L1508,2)="15",LEFT(TH!M1508,2)="15"),TK!$E$7=TH!F1508),"x","")</f>
        <v/>
      </c>
      <c r="Z1506" s="52" t="str">
        <f>IF(AND(B1506&lt;=NKC!$N$8,B1506&gt;=NKC!$M$8),"x","")</f>
        <v>x</v>
      </c>
      <c r="AA1506" s="836">
        <v>3</v>
      </c>
      <c r="AB1506" s="837" t="str">
        <f>IF(VLOOKUP(F1506,NXT!$C$12:$C$795,1,0)=F1506,"","x")</f>
        <v/>
      </c>
    </row>
    <row r="1507" spans="1:28" s="838" customFormat="1" ht="15.75" hidden="1" customHeight="1">
      <c r="A1507" s="818" t="str">
        <f>IF(B1507&lt;&gt;"",IF(AND(B1507&gt;=_TM1,B1507&lt;=_TM2,OR(TH!L1509="1111",TH!M1509="1111")),TH!D1509,""),"")</f>
        <v/>
      </c>
      <c r="B1507" s="829">
        <f t="shared" si="210"/>
        <v>9</v>
      </c>
      <c r="C1507" s="830">
        <f t="shared" si="211"/>
        <v>42638</v>
      </c>
      <c r="D1507" s="37" t="s">
        <v>1638</v>
      </c>
      <c r="E1507" s="884">
        <v>42638</v>
      </c>
      <c r="F1507" s="841" t="s">
        <v>1728</v>
      </c>
      <c r="G1507" s="914" t="s">
        <v>1693</v>
      </c>
      <c r="H1507" s="832" t="s">
        <v>432</v>
      </c>
      <c r="I1507" s="833">
        <v>4</v>
      </c>
      <c r="J1507" s="833">
        <v>25300</v>
      </c>
      <c r="K1507" s="578">
        <f t="shared" si="209"/>
        <v>101200</v>
      </c>
      <c r="L1507" s="915" t="s">
        <v>844</v>
      </c>
      <c r="M1507" s="915" t="s">
        <v>8</v>
      </c>
      <c r="N1507" s="52" t="str">
        <f>IF(AND('331-CT'!$E$7=TH!H1509,OR(L1507="331",M1507="331")),"331",IF(AND(OR(L1507="131",M1507="131"),H1507='131-CT'!$E$7),"131",""))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IF(AND(OR(LEFT(TH!L1509,2)="15",LEFT(TH!M1509,2)="15"),'152-CT'!$J$8=TH!F1509),"x","")</f>
        <v/>
      </c>
      <c r="Y1507" s="52" t="str">
        <f>IF(AND(OR(LEFT(TH!L1509,2)="15",LEFT(TH!M1509,2)="15"),TK!$E$7=TH!F1509),"x","")</f>
        <v/>
      </c>
      <c r="Z1507" s="52" t="str">
        <f>IF(AND(B1507&lt;=NKC!$N$8,B1507&gt;=NKC!$M$8),"x","")</f>
        <v>x</v>
      </c>
      <c r="AA1507" s="836">
        <v>3</v>
      </c>
      <c r="AB1507" s="837" t="str">
        <f>IF(VLOOKUP(F1507,NXT!$C$12:$C$795,1,0)=F1507,"","x")</f>
        <v/>
      </c>
    </row>
    <row r="1508" spans="1:28" s="838" customFormat="1" ht="15.75" hidden="1" customHeight="1">
      <c r="A1508" s="818" t="str">
        <f>IF(B1508&lt;&gt;"",IF(AND(B1508&gt;=_TM1,B1508&lt;=_TM2,OR(TH!L1510="1111",TH!M1510="1111")),TH!D1510,""),"")</f>
        <v/>
      </c>
      <c r="B1508" s="829">
        <f t="shared" si="210"/>
        <v>9</v>
      </c>
      <c r="C1508" s="830">
        <f t="shared" si="211"/>
        <v>42638</v>
      </c>
      <c r="D1508" s="37" t="s">
        <v>1638</v>
      </c>
      <c r="E1508" s="884">
        <v>42638</v>
      </c>
      <c r="F1508" s="841" t="s">
        <v>472</v>
      </c>
      <c r="G1508" s="914" t="s">
        <v>1693</v>
      </c>
      <c r="H1508" s="832" t="s">
        <v>432</v>
      </c>
      <c r="I1508" s="833">
        <v>12</v>
      </c>
      <c r="J1508" s="833">
        <v>27300</v>
      </c>
      <c r="K1508" s="578">
        <f t="shared" si="209"/>
        <v>327600</v>
      </c>
      <c r="L1508" s="915" t="s">
        <v>844</v>
      </c>
      <c r="M1508" s="915" t="s">
        <v>8</v>
      </c>
      <c r="N1508" s="52" t="str">
        <f>IF(AND('331-CT'!$E$7=TH!H1510,OR(L1508="331",M1508="331")),"331",IF(AND(OR(L1508="131",M1508="131"),H1508='131-CT'!$E$7),"131",""))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IF(OR(TH!L1510=TH!$V$7,M1508=TH!$V$7),"x","")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IF(AND(OR(LEFT(TH!L1510,2)="15",LEFT(TH!M1510,2)="15"),'152-CT'!$J$8=TH!F1510),"x","")</f>
        <v/>
      </c>
      <c r="Y1508" s="52" t="str">
        <f>IF(AND(OR(LEFT(TH!L1510,2)="15",LEFT(TH!M1510,2)="15"),TK!$E$7=TH!F1510),"x","")</f>
        <v/>
      </c>
      <c r="Z1508" s="52" t="str">
        <f>IF(AND(B1508&lt;=NKC!$N$8,B1508&gt;=NKC!$M$8),"x","")</f>
        <v>x</v>
      </c>
      <c r="AA1508" s="836">
        <v>3</v>
      </c>
      <c r="AB1508" s="837" t="str">
        <f>IF(VLOOKUP(F1508,NXT!$C$12:$C$795,1,0)=F1508,"","x")</f>
        <v/>
      </c>
    </row>
    <row r="1509" spans="1:28" s="838" customFormat="1" ht="15.75" hidden="1" customHeight="1">
      <c r="A1509" s="818" t="str">
        <f>IF(B1509&lt;&gt;"",IF(AND(B1509&gt;=_TM1,B1509&lt;=_TM2,OR(TH!L1511="1111",TH!M1511="1111")),TH!D1511,""),"")</f>
        <v/>
      </c>
      <c r="B1509" s="829">
        <f t="shared" si="210"/>
        <v>9</v>
      </c>
      <c r="C1509" s="830">
        <f t="shared" si="211"/>
        <v>42638</v>
      </c>
      <c r="D1509" s="37" t="s">
        <v>1638</v>
      </c>
      <c r="E1509" s="884">
        <v>42638</v>
      </c>
      <c r="F1509" s="841" t="s">
        <v>1729</v>
      </c>
      <c r="G1509" s="914" t="s">
        <v>1693</v>
      </c>
      <c r="H1509" s="832" t="s">
        <v>432</v>
      </c>
      <c r="I1509" s="833">
        <v>24</v>
      </c>
      <c r="J1509" s="833">
        <v>29400</v>
      </c>
      <c r="K1509" s="578">
        <f t="shared" si="209"/>
        <v>705600</v>
      </c>
      <c r="L1509" s="915" t="s">
        <v>844</v>
      </c>
      <c r="M1509" s="915" t="s">
        <v>8</v>
      </c>
      <c r="N1509" s="52" t="str">
        <f>IF(AND('331-CT'!$E$7=TH!H1511,OR(L1509="331",M1509="331")),"331",IF(AND(OR(L1509="131",M1509="131"),H1509='131-CT'!$E$7),"131",""))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IF(OR(TH!L1511=TH!$V$7,M1509=TH!$V$7),"x","")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IF(AND(OR(LEFT(TH!L1511,2)="15",LEFT(TH!M1511,2)="15"),'152-CT'!$J$8=TH!F1511),"x","")</f>
        <v/>
      </c>
      <c r="Y1509" s="52" t="str">
        <f>IF(AND(OR(LEFT(TH!L1511,2)="15",LEFT(TH!M1511,2)="15"),TK!$E$7=TH!F1511),"x","")</f>
        <v/>
      </c>
      <c r="Z1509" s="52" t="str">
        <f>IF(AND(B1509&lt;=NKC!$N$8,B1509&gt;=NKC!$M$8),"x","")</f>
        <v>x</v>
      </c>
      <c r="AA1509" s="836">
        <v>3</v>
      </c>
      <c r="AB1509" s="837" t="str">
        <f>IF(VLOOKUP(F1509,NXT!$C$12:$C$795,1,0)=F1509,"","x")</f>
        <v/>
      </c>
    </row>
    <row r="1510" spans="1:28" s="838" customFormat="1" ht="15.75" hidden="1" customHeight="1">
      <c r="A1510" s="818" t="str">
        <f>IF(B1510&lt;&gt;"",IF(AND(B1510&gt;=_TM1,B1510&lt;=_TM2,OR(TH!L1512="1111",TH!M1512="1111")),TH!D1512,""),"")</f>
        <v/>
      </c>
      <c r="B1510" s="829">
        <f t="shared" si="210"/>
        <v>9</v>
      </c>
      <c r="C1510" s="830">
        <f t="shared" si="211"/>
        <v>42638</v>
      </c>
      <c r="D1510" s="37" t="s">
        <v>1638</v>
      </c>
      <c r="E1510" s="884">
        <v>42638</v>
      </c>
      <c r="F1510" s="841" t="s">
        <v>1730</v>
      </c>
      <c r="G1510" s="914" t="s">
        <v>1693</v>
      </c>
      <c r="H1510" s="832" t="s">
        <v>432</v>
      </c>
      <c r="I1510" s="833">
        <v>40</v>
      </c>
      <c r="J1510" s="833">
        <v>31100</v>
      </c>
      <c r="K1510" s="578">
        <f t="shared" si="209"/>
        <v>1244000</v>
      </c>
      <c r="L1510" s="915" t="s">
        <v>844</v>
      </c>
      <c r="M1510" s="915" t="s">
        <v>8</v>
      </c>
      <c r="N1510" s="52" t="str">
        <f>IF(AND('331-CT'!$E$7=TH!H1512,OR(L1510="331",M1510="331")),"331",IF(AND(OR(L1510="131",M1510="131"),H1510='131-CT'!$E$7),"131",""))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IF(AND(OR(LEFT(TH!L1512,2)="15",LEFT(TH!M1512,2)="15"),'152-CT'!$J$8=TH!F1512),"x","")</f>
        <v/>
      </c>
      <c r="Y1510" s="52" t="str">
        <f>IF(AND(OR(LEFT(TH!L1512,2)="15",LEFT(TH!M1512,2)="15"),TK!$E$7=TH!F1512),"x","")</f>
        <v/>
      </c>
      <c r="Z1510" s="52" t="str">
        <f>IF(AND(B1510&lt;=NKC!$N$8,B1510&gt;=NKC!$M$8),"x","")</f>
        <v>x</v>
      </c>
      <c r="AA1510" s="836">
        <v>3</v>
      </c>
      <c r="AB1510" s="837" t="str">
        <f>IF(VLOOKUP(F1510,NXT!$C$12:$C$795,1,0)=F1510,"","x")</f>
        <v/>
      </c>
    </row>
    <row r="1511" spans="1:28" s="838" customFormat="1" ht="15.75" hidden="1" customHeight="1">
      <c r="A1511" s="818" t="str">
        <f>IF(B1511&lt;&gt;"",IF(AND(B1511&gt;=_TM1,B1511&lt;=_TM2,OR(TH!L1513="1111",TH!M1513="1111")),TH!D1513,""),"")</f>
        <v/>
      </c>
      <c r="B1511" s="829">
        <f t="shared" si="210"/>
        <v>9</v>
      </c>
      <c r="C1511" s="830">
        <f t="shared" si="211"/>
        <v>42638</v>
      </c>
      <c r="D1511" s="37" t="s">
        <v>1638</v>
      </c>
      <c r="E1511" s="884">
        <v>42638</v>
      </c>
      <c r="F1511" s="841" t="s">
        <v>1731</v>
      </c>
      <c r="G1511" s="914" t="s">
        <v>1693</v>
      </c>
      <c r="H1511" s="832" t="s">
        <v>432</v>
      </c>
      <c r="I1511" s="833">
        <v>24</v>
      </c>
      <c r="J1511" s="833">
        <v>32000</v>
      </c>
      <c r="K1511" s="578">
        <f t="shared" si="209"/>
        <v>768000</v>
      </c>
      <c r="L1511" s="915" t="s">
        <v>844</v>
      </c>
      <c r="M1511" s="915" t="s">
        <v>8</v>
      </c>
      <c r="N1511" s="52" t="str">
        <f>IF(AND('331-CT'!$E$7=TH!H1513,OR(L1511="331",M1511="331")),"331",IF(AND(OR(L1511="131",M1511="131"),H1511='131-CT'!$E$7),"131",""))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IF(AND(OR(LEFT(TH!L1513,2)="15",LEFT(TH!M1513,2)="15"),'152-CT'!$J$8=TH!F1513),"x","")</f>
        <v/>
      </c>
      <c r="Y1511" s="52" t="str">
        <f>IF(AND(OR(LEFT(TH!L1513,2)="15",LEFT(TH!M1513,2)="15"),TK!$E$7=TH!F1513),"x","")</f>
        <v/>
      </c>
      <c r="Z1511" s="52" t="str">
        <f>IF(AND(B1511&lt;=NKC!$N$8,B1511&gt;=NKC!$M$8),"x","")</f>
        <v>x</v>
      </c>
      <c r="AA1511" s="836">
        <v>3</v>
      </c>
      <c r="AB1511" s="837" t="str">
        <f>IF(VLOOKUP(F1511,NXT!$C$12:$C$795,1,0)=F1511,"","x")</f>
        <v/>
      </c>
    </row>
    <row r="1512" spans="1:28" s="838" customFormat="1" ht="15.75" hidden="1" customHeight="1">
      <c r="A1512" s="818" t="str">
        <f>IF(B1512&lt;&gt;"",IF(AND(B1512&gt;=_TM1,B1512&lt;=_TM2,OR(TH!L1514="1111",TH!M1514="1111")),TH!D1514,""),"")</f>
        <v/>
      </c>
      <c r="B1512" s="829">
        <f t="shared" si="210"/>
        <v>9</v>
      </c>
      <c r="C1512" s="830">
        <f t="shared" si="211"/>
        <v>42638</v>
      </c>
      <c r="D1512" s="37" t="s">
        <v>1638</v>
      </c>
      <c r="E1512" s="884">
        <v>42638</v>
      </c>
      <c r="F1512" s="841" t="s">
        <v>1732</v>
      </c>
      <c r="G1512" s="914" t="s">
        <v>1693</v>
      </c>
      <c r="H1512" s="832" t="s">
        <v>432</v>
      </c>
      <c r="I1512" s="833">
        <v>40</v>
      </c>
      <c r="J1512" s="833">
        <v>31980</v>
      </c>
      <c r="K1512" s="578">
        <f t="shared" ref="K1512:K1543" si="212">ROUND(I1512*J1512,0)</f>
        <v>1279200</v>
      </c>
      <c r="L1512" s="915" t="s">
        <v>844</v>
      </c>
      <c r="M1512" s="915" t="s">
        <v>8</v>
      </c>
      <c r="N1512" s="52" t="str">
        <f>IF(AND('331-CT'!$E$7=TH!H1514,OR(L1512="331",M1512="331")),"331",IF(AND(OR(L1512="131",M1512="131"),H1512='131-CT'!$E$7),"131",""))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IF(AND(OR(LEFT(TH!L1514,2)="15",LEFT(TH!M1514,2)="15"),'152-CT'!$J$8=TH!F1514),"x","")</f>
        <v/>
      </c>
      <c r="Y1512" s="52" t="str">
        <f>IF(AND(OR(LEFT(TH!L1514,2)="15",LEFT(TH!M1514,2)="15"),TK!$E$7=TH!F1514),"x","")</f>
        <v/>
      </c>
      <c r="Z1512" s="52" t="str">
        <f>IF(AND(B1512&lt;=NKC!$N$8,B1512&gt;=NKC!$M$8),"x","")</f>
        <v>x</v>
      </c>
      <c r="AA1512" s="836">
        <v>3</v>
      </c>
      <c r="AB1512" s="837" t="str">
        <f>IF(VLOOKUP(F1512,NXT!$C$12:$C$795,1,0)=F1512,"","x")</f>
        <v/>
      </c>
    </row>
    <row r="1513" spans="1:28" s="838" customFormat="1" ht="15.75" hidden="1" customHeight="1">
      <c r="A1513" s="818" t="str">
        <f>IF(B1513&lt;&gt;"",IF(AND(B1513&gt;=_TM1,B1513&lt;=_TM2,OR(TH!L1515="1111",TH!M1515="1111")),TH!D1515,""),"")</f>
        <v/>
      </c>
      <c r="B1513" s="829">
        <f t="shared" si="210"/>
        <v>9</v>
      </c>
      <c r="C1513" s="830">
        <f t="shared" si="211"/>
        <v>42638</v>
      </c>
      <c r="D1513" s="37" t="s">
        <v>1638</v>
      </c>
      <c r="E1513" s="884">
        <v>42638</v>
      </c>
      <c r="F1513" s="841" t="s">
        <v>1733</v>
      </c>
      <c r="G1513" s="914" t="s">
        <v>1693</v>
      </c>
      <c r="H1513" s="832" t="s">
        <v>432</v>
      </c>
      <c r="I1513" s="833">
        <v>8</v>
      </c>
      <c r="J1513" s="833">
        <v>34300</v>
      </c>
      <c r="K1513" s="578">
        <f t="shared" si="212"/>
        <v>274400</v>
      </c>
      <c r="L1513" s="915" t="s">
        <v>844</v>
      </c>
      <c r="M1513" s="915" t="s">
        <v>8</v>
      </c>
      <c r="N1513" s="52" t="str">
        <f>IF(AND('331-CT'!$E$7=TH!H1515,OR(L1513="331",M1513="331")),"331",IF(AND(OR(L1513="131",M1513="131"),H1513='131-CT'!$E$7),"131",""))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IF(AND(OR(LEFT(TH!L1515,2)="15",LEFT(TH!M1515,2)="15"),'152-CT'!$J$8=TH!F1515),"x","")</f>
        <v/>
      </c>
      <c r="Y1513" s="52" t="str">
        <f>IF(AND(OR(LEFT(TH!L1515,2)="15",LEFT(TH!M1515,2)="15"),TK!$E$7=TH!F1515),"x","")</f>
        <v/>
      </c>
      <c r="Z1513" s="52" t="str">
        <f>IF(AND(B1513&lt;=NKC!$N$8,B1513&gt;=NKC!$M$8),"x","")</f>
        <v>x</v>
      </c>
      <c r="AA1513" s="836">
        <v>3</v>
      </c>
      <c r="AB1513" s="837" t="str">
        <f>IF(VLOOKUP(F1513,NXT!$C$12:$C$795,1,0)=F1513,"","x")</f>
        <v/>
      </c>
    </row>
    <row r="1514" spans="1:28" s="838" customFormat="1" ht="15.75" hidden="1" customHeight="1">
      <c r="A1514" s="818" t="str">
        <f>IF(B1514&lt;&gt;"",IF(AND(B1514&gt;=_TM1,B1514&lt;=_TM2,OR(TH!L1516="1111",TH!M1516="1111")),TH!D1516,""),"")</f>
        <v/>
      </c>
      <c r="B1514" s="829">
        <f t="shared" si="210"/>
        <v>9</v>
      </c>
      <c r="C1514" s="830">
        <f t="shared" si="211"/>
        <v>42638</v>
      </c>
      <c r="D1514" s="37" t="s">
        <v>1638</v>
      </c>
      <c r="E1514" s="884">
        <v>42638</v>
      </c>
      <c r="F1514" s="841" t="s">
        <v>486</v>
      </c>
      <c r="G1514" s="914" t="s">
        <v>1693</v>
      </c>
      <c r="H1514" s="832" t="s">
        <v>432</v>
      </c>
      <c r="I1514" s="833">
        <v>26</v>
      </c>
      <c r="J1514" s="833">
        <v>35000</v>
      </c>
      <c r="K1514" s="578">
        <f t="shared" si="212"/>
        <v>910000</v>
      </c>
      <c r="L1514" s="915" t="s">
        <v>844</v>
      </c>
      <c r="M1514" s="915" t="s">
        <v>8</v>
      </c>
      <c r="N1514" s="52" t="str">
        <f>IF(AND('331-CT'!$E$7=TH!H1516,OR(L1514="331",M1514="331")),"331",IF(AND(OR(L1514="131",M1514="131"),H1514='131-CT'!$E$7),"131",""))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IF(AND(OR(LEFT(TH!L1516,2)="15",LEFT(TH!M1516,2)="15"),'152-CT'!$J$8=TH!F1516),"x","")</f>
        <v/>
      </c>
      <c r="Y1514" s="52" t="str">
        <f>IF(AND(OR(LEFT(TH!L1516,2)="15",LEFT(TH!M1516,2)="15"),TK!$E$7=TH!F1516),"x","")</f>
        <v/>
      </c>
      <c r="Z1514" s="52" t="str">
        <f>IF(AND(B1514&lt;=NKC!$N$8,B1514&gt;=NKC!$M$8),"x","")</f>
        <v>x</v>
      </c>
      <c r="AA1514" s="836">
        <v>3</v>
      </c>
      <c r="AB1514" s="837" t="str">
        <f>IF(VLOOKUP(F1514,NXT!$C$12:$C$795,1,0)=F1514,"","x")</f>
        <v/>
      </c>
    </row>
    <row r="1515" spans="1:28" s="838" customFormat="1" ht="15.75" hidden="1" customHeight="1">
      <c r="A1515" s="818" t="str">
        <f>IF(B1515&lt;&gt;"",IF(AND(B1515&gt;=_TM1,B1515&lt;=_TM2,OR(TH!L1517="1111",TH!M1517="1111")),TH!D1517,""),"")</f>
        <v/>
      </c>
      <c r="B1515" s="829">
        <f t="shared" si="210"/>
        <v>9</v>
      </c>
      <c r="C1515" s="830">
        <f t="shared" si="211"/>
        <v>42638</v>
      </c>
      <c r="D1515" s="37" t="s">
        <v>1638</v>
      </c>
      <c r="E1515" s="884">
        <v>42638</v>
      </c>
      <c r="F1515" s="841" t="s">
        <v>1733</v>
      </c>
      <c r="G1515" s="914" t="s">
        <v>1693</v>
      </c>
      <c r="H1515" s="832" t="s">
        <v>432</v>
      </c>
      <c r="I1515" s="833">
        <v>40</v>
      </c>
      <c r="J1515" s="833">
        <v>35100</v>
      </c>
      <c r="K1515" s="578">
        <f t="shared" si="212"/>
        <v>1404000</v>
      </c>
      <c r="L1515" s="915" t="s">
        <v>844</v>
      </c>
      <c r="M1515" s="915" t="s">
        <v>8</v>
      </c>
      <c r="N1515" s="52" t="str">
        <f>IF(AND('331-CT'!$E$7=TH!H1517,OR(L1515="331",M1515="331")),"331",IF(AND(OR(L1515="131",M1515="131"),H1515='131-CT'!$E$7),"131",""))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IF(AND(OR(LEFT(TH!L1517,2)="15",LEFT(TH!M1517,2)="15"),'152-CT'!$J$8=TH!F1517),"x","")</f>
        <v/>
      </c>
      <c r="Y1515" s="52" t="str">
        <f>IF(AND(OR(LEFT(TH!L1517,2)="15",LEFT(TH!M1517,2)="15"),TK!$E$7=TH!F1517),"x","")</f>
        <v/>
      </c>
      <c r="Z1515" s="52" t="str">
        <f>IF(AND(B1515&lt;=NKC!$N$8,B1515&gt;=NKC!$M$8),"x","")</f>
        <v>x</v>
      </c>
      <c r="AA1515" s="836">
        <v>3</v>
      </c>
      <c r="AB1515" s="837" t="str">
        <f>IF(VLOOKUP(F1515,NXT!$C$12:$C$795,1,0)=F1515,"","x")</f>
        <v/>
      </c>
    </row>
    <row r="1516" spans="1:28" s="838" customFormat="1" ht="15.75" hidden="1" customHeight="1">
      <c r="A1516" s="818" t="str">
        <f>IF(B1516&lt;&gt;"",IF(AND(B1516&gt;=_TM1,B1516&lt;=_TM2,OR(TH!L1518="1111",TH!M1518="1111")),TH!D1518,""),"")</f>
        <v/>
      </c>
      <c r="B1516" s="829">
        <f t="shared" si="210"/>
        <v>9</v>
      </c>
      <c r="C1516" s="830">
        <f t="shared" si="211"/>
        <v>42638</v>
      </c>
      <c r="D1516" s="37" t="s">
        <v>1638</v>
      </c>
      <c r="E1516" s="884">
        <v>42638</v>
      </c>
      <c r="F1516" s="841" t="s">
        <v>484</v>
      </c>
      <c r="G1516" s="914" t="s">
        <v>1693</v>
      </c>
      <c r="H1516" s="832" t="s">
        <v>432</v>
      </c>
      <c r="I1516" s="833">
        <v>80</v>
      </c>
      <c r="J1516" s="833">
        <v>35300</v>
      </c>
      <c r="K1516" s="578">
        <f t="shared" si="212"/>
        <v>2824000</v>
      </c>
      <c r="L1516" s="915" t="s">
        <v>844</v>
      </c>
      <c r="M1516" s="915" t="s">
        <v>8</v>
      </c>
      <c r="N1516" s="52" t="str">
        <f>IF(AND('331-CT'!$E$7=TH!H1518,OR(L1516="331",M1516="331")),"331",IF(AND(OR(L1516="131",M1516="131"),H1516='131-CT'!$E$7),"131",""))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IF(OR(TH!L1518=TH!$V$7,M1516=TH!$V$7),"x","")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IF(AND(OR(LEFT(TH!L1518,2)="15",LEFT(TH!M1518,2)="15"),'152-CT'!$J$8=TH!F1518),"x","")</f>
        <v/>
      </c>
      <c r="Y1516" s="52" t="str">
        <f>IF(AND(OR(LEFT(TH!L1518,2)="15",LEFT(TH!M1518,2)="15"),TK!$E$7=TH!F1518),"x","")</f>
        <v/>
      </c>
      <c r="Z1516" s="52" t="str">
        <f>IF(AND(B1516&lt;=NKC!$N$8,B1516&gt;=NKC!$M$8),"x","")</f>
        <v>x</v>
      </c>
      <c r="AA1516" s="836">
        <v>3</v>
      </c>
      <c r="AB1516" s="837" t="str">
        <f>IF(VLOOKUP(F1516,NXT!$C$12:$C$795,1,0)=F1516,"","x")</f>
        <v/>
      </c>
    </row>
    <row r="1517" spans="1:28" s="838" customFormat="1" ht="15.75" hidden="1" customHeight="1">
      <c r="A1517" s="818" t="str">
        <f>IF(B1517&lt;&gt;"",IF(AND(B1517&gt;=_TM1,B1517&lt;=_TM2,OR(TH!L1519="1111",TH!M1519="1111")),TH!D1519,""),"")</f>
        <v/>
      </c>
      <c r="B1517" s="829">
        <f t="shared" si="210"/>
        <v>9</v>
      </c>
      <c r="C1517" s="830">
        <f t="shared" si="211"/>
        <v>42638</v>
      </c>
      <c r="D1517" s="37" t="s">
        <v>1638</v>
      </c>
      <c r="E1517" s="884">
        <v>42638</v>
      </c>
      <c r="F1517" s="841" t="s">
        <v>1734</v>
      </c>
      <c r="G1517" s="914" t="s">
        <v>1693</v>
      </c>
      <c r="H1517" s="832" t="s">
        <v>432</v>
      </c>
      <c r="I1517" s="833">
        <v>75</v>
      </c>
      <c r="J1517" s="833">
        <v>37500</v>
      </c>
      <c r="K1517" s="578">
        <f t="shared" si="212"/>
        <v>2812500</v>
      </c>
      <c r="L1517" s="915" t="s">
        <v>844</v>
      </c>
      <c r="M1517" s="915" t="s">
        <v>8</v>
      </c>
      <c r="N1517" s="52" t="str">
        <f>IF(AND('331-CT'!$E$7=TH!H1519,OR(L1517="331",M1517="331")),"331",IF(AND(OR(L1517="131",M1517="131"),H1517='131-CT'!$E$7),"131",""))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IF(OR(TH!L1519=TH!$V$7,M1517=TH!$V$7),"x","")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IF(AND(OR(LEFT(TH!L1519,2)="15",LEFT(TH!M1519,2)="15"),'152-CT'!$J$8=TH!F1519),"x","")</f>
        <v/>
      </c>
      <c r="Y1517" s="52" t="str">
        <f>IF(AND(OR(LEFT(TH!L1519,2)="15",LEFT(TH!M1519,2)="15"),TK!$E$7=TH!F1519),"x","")</f>
        <v/>
      </c>
      <c r="Z1517" s="52" t="str">
        <f>IF(AND(B1517&lt;=NKC!$N$8,B1517&gt;=NKC!$M$8),"x","")</f>
        <v>x</v>
      </c>
      <c r="AA1517" s="836">
        <v>3</v>
      </c>
      <c r="AB1517" s="837" t="str">
        <f>IF(VLOOKUP(F1517,NXT!$C$12:$C$795,1,0)=F1517,"","x")</f>
        <v/>
      </c>
    </row>
    <row r="1518" spans="1:28" s="838" customFormat="1" ht="15.75" hidden="1" customHeight="1">
      <c r="A1518" s="818" t="str">
        <f>IF(B1518&lt;&gt;"",IF(AND(B1518&gt;=_TM1,B1518&lt;=_TM2,OR(TH!L1520="1111",TH!M1520="1111")),TH!D1520,""),"")</f>
        <v/>
      </c>
      <c r="B1518" s="829">
        <f t="shared" si="210"/>
        <v>9</v>
      </c>
      <c r="C1518" s="830">
        <f t="shared" si="211"/>
        <v>42638</v>
      </c>
      <c r="D1518" s="37" t="s">
        <v>1638</v>
      </c>
      <c r="E1518" s="884">
        <v>42638</v>
      </c>
      <c r="F1518" s="841" t="s">
        <v>476</v>
      </c>
      <c r="G1518" s="914" t="s">
        <v>1693</v>
      </c>
      <c r="H1518" s="832" t="s">
        <v>432</v>
      </c>
      <c r="I1518" s="833">
        <v>74</v>
      </c>
      <c r="J1518" s="833">
        <v>37900</v>
      </c>
      <c r="K1518" s="578">
        <f t="shared" si="212"/>
        <v>2804600</v>
      </c>
      <c r="L1518" s="915" t="s">
        <v>844</v>
      </c>
      <c r="M1518" s="915" t="s">
        <v>8</v>
      </c>
      <c r="N1518" s="52" t="str">
        <f>IF(AND('331-CT'!$E$7=TH!H1520,OR(L1518="331",M1518="331")),"331",IF(AND(OR(L1518="131",M1518="131"),H1518='131-CT'!$E$7),"131",""))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IF(OR(TH!L1520=TH!$V$7,M1518=TH!$V$7),"x","")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IF(AND(OR(LEFT(TH!L1520,2)="15",LEFT(TH!M1520,2)="15"),'152-CT'!$J$8=TH!F1520),"x","")</f>
        <v/>
      </c>
      <c r="Y1518" s="52" t="str">
        <f>IF(AND(OR(LEFT(TH!L1520,2)="15",LEFT(TH!M1520,2)="15"),TK!$E$7=TH!F1520),"x","")</f>
        <v/>
      </c>
      <c r="Z1518" s="52" t="str">
        <f>IF(AND(B1518&lt;=NKC!$N$8,B1518&gt;=NKC!$M$8),"x","")</f>
        <v>x</v>
      </c>
      <c r="AA1518" s="836">
        <v>3</v>
      </c>
      <c r="AB1518" s="837" t="str">
        <f>IF(VLOOKUP(F1518,NXT!$C$12:$C$795,1,0)=F1518,"","x")</f>
        <v/>
      </c>
    </row>
    <row r="1519" spans="1:28" s="838" customFormat="1" ht="15.75" hidden="1" customHeight="1">
      <c r="A1519" s="818" t="str">
        <f>IF(B1519&lt;&gt;"",IF(AND(B1519&gt;=_TM1,B1519&lt;=_TM2,OR(TH!L1521="1111",TH!M1521="1111")),TH!D1521,""),"")</f>
        <v/>
      </c>
      <c r="B1519" s="829">
        <f t="shared" si="210"/>
        <v>9</v>
      </c>
      <c r="C1519" s="830">
        <f t="shared" si="211"/>
        <v>42638</v>
      </c>
      <c r="D1519" s="37" t="s">
        <v>1638</v>
      </c>
      <c r="E1519" s="884">
        <v>42638</v>
      </c>
      <c r="F1519" s="841" t="s">
        <v>1735</v>
      </c>
      <c r="G1519" s="914" t="s">
        <v>1693</v>
      </c>
      <c r="H1519" s="832" t="s">
        <v>432</v>
      </c>
      <c r="I1519" s="833">
        <v>40</v>
      </c>
      <c r="J1519" s="833">
        <v>38000</v>
      </c>
      <c r="K1519" s="578">
        <f t="shared" si="212"/>
        <v>1520000</v>
      </c>
      <c r="L1519" s="915" t="s">
        <v>844</v>
      </c>
      <c r="M1519" s="915" t="s">
        <v>8</v>
      </c>
      <c r="N1519" s="52" t="str">
        <f>IF(AND('331-CT'!$E$7=TH!H1521,OR(L1519="331",M1519="331")),"331",IF(AND(OR(L1519="131",M1519="131"),H1519='131-CT'!$E$7),"131",""))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IF(OR(TH!L1521=TH!$V$7,M1519=TH!$V$7),"x","")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IF(AND(OR(LEFT(TH!L1521,2)="15",LEFT(TH!M1521,2)="15"),'152-CT'!$J$8=TH!F1521),"x","")</f>
        <v/>
      </c>
      <c r="Y1519" s="52" t="str">
        <f>IF(AND(OR(LEFT(TH!L1521,2)="15",LEFT(TH!M1521,2)="15"),TK!$E$7=TH!F1521),"x","")</f>
        <v/>
      </c>
      <c r="Z1519" s="52" t="str">
        <f>IF(AND(B1519&lt;=NKC!$N$8,B1519&gt;=NKC!$M$8),"x","")</f>
        <v>x</v>
      </c>
      <c r="AA1519" s="836">
        <v>3</v>
      </c>
      <c r="AB1519" s="837" t="str">
        <f>IF(VLOOKUP(F1519,NXT!$C$12:$C$795,1,0)=F1519,"","x")</f>
        <v/>
      </c>
    </row>
    <row r="1520" spans="1:28" s="838" customFormat="1" ht="15.75" hidden="1" customHeight="1">
      <c r="A1520" s="818" t="str">
        <f>IF(B1520&lt;&gt;"",IF(AND(B1520&gt;=_TM1,B1520&lt;=_TM2,OR(TH!L1522="1111",TH!M1522="1111")),TH!D1522,""),"")</f>
        <v/>
      </c>
      <c r="B1520" s="829">
        <f t="shared" si="210"/>
        <v>9</v>
      </c>
      <c r="C1520" s="830">
        <f t="shared" si="211"/>
        <v>42638</v>
      </c>
      <c r="D1520" s="37" t="s">
        <v>1638</v>
      </c>
      <c r="E1520" s="884">
        <v>42638</v>
      </c>
      <c r="F1520" s="841" t="s">
        <v>858</v>
      </c>
      <c r="G1520" s="914" t="s">
        <v>1693</v>
      </c>
      <c r="H1520" s="832" t="s">
        <v>432</v>
      </c>
      <c r="I1520" s="833">
        <v>7</v>
      </c>
      <c r="J1520" s="833">
        <v>40000</v>
      </c>
      <c r="K1520" s="578">
        <f t="shared" si="212"/>
        <v>280000</v>
      </c>
      <c r="L1520" s="915" t="s">
        <v>844</v>
      </c>
      <c r="M1520" s="915" t="s">
        <v>8</v>
      </c>
      <c r="N1520" s="52" t="str">
        <f>IF(AND('331-CT'!$E$7=TH!H1522,OR(L1520="331",M1520="331")),"331",IF(AND(OR(L1520="131",M1520="131"),H1520='131-CT'!$E$7),"131",""))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IF(OR(TH!L1522=TH!$V$7,M1520=TH!$V$7),"x","")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IF(AND(OR(LEFT(TH!L1522,2)="15",LEFT(TH!M1522,2)="15"),'152-CT'!$J$8=TH!F1522),"x","")</f>
        <v/>
      </c>
      <c r="Y1520" s="52" t="str">
        <f>IF(AND(OR(LEFT(TH!L1522,2)="15",LEFT(TH!M1522,2)="15"),TK!$E$7=TH!F1522),"x","")</f>
        <v/>
      </c>
      <c r="Z1520" s="52" t="str">
        <f>IF(AND(B1520&lt;=NKC!$N$8,B1520&gt;=NKC!$M$8),"x","")</f>
        <v>x</v>
      </c>
      <c r="AA1520" s="836">
        <v>3</v>
      </c>
      <c r="AB1520" s="837" t="str">
        <f>IF(VLOOKUP(F1520,NXT!$C$12:$C$795,1,0)=F1520,"","x")</f>
        <v/>
      </c>
    </row>
    <row r="1521" spans="1:28" s="838" customFormat="1" ht="15.75" hidden="1" customHeight="1">
      <c r="A1521" s="818" t="str">
        <f>IF(B1521&lt;&gt;"",IF(AND(B1521&gt;=_TM1,B1521&lt;=_TM2,OR(TH!L1523="1111",TH!M1523="1111")),TH!D1523,""),"")</f>
        <v/>
      </c>
      <c r="B1521" s="829">
        <f t="shared" si="210"/>
        <v>9</v>
      </c>
      <c r="C1521" s="830">
        <f t="shared" si="211"/>
        <v>42638</v>
      </c>
      <c r="D1521" s="37" t="s">
        <v>1638</v>
      </c>
      <c r="E1521" s="884">
        <v>42638</v>
      </c>
      <c r="F1521" s="841" t="s">
        <v>1736</v>
      </c>
      <c r="G1521" s="914" t="s">
        <v>1693</v>
      </c>
      <c r="H1521" s="832" t="s">
        <v>432</v>
      </c>
      <c r="I1521" s="833">
        <v>12</v>
      </c>
      <c r="J1521" s="833">
        <v>40100</v>
      </c>
      <c r="K1521" s="578">
        <f t="shared" si="212"/>
        <v>481200</v>
      </c>
      <c r="L1521" s="915" t="s">
        <v>844</v>
      </c>
      <c r="M1521" s="915" t="s">
        <v>8</v>
      </c>
      <c r="N1521" s="52" t="str">
        <f>IF(AND('331-CT'!$E$7=TH!H1523,OR(L1521="331",M1521="331")),"331",IF(AND(OR(L1521="131",M1521="131"),H1521='131-CT'!$E$7),"131",""))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IF(OR(TH!L1523=TH!$V$7,M1521=TH!$V$7),"x","")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IF(AND(OR(LEFT(TH!L1523,2)="15",LEFT(TH!M1523,2)="15"),'152-CT'!$J$8=TH!F1523),"x","")</f>
        <v/>
      </c>
      <c r="Y1521" s="52" t="str">
        <f>IF(AND(OR(LEFT(TH!L1523,2)="15",LEFT(TH!M1523,2)="15"),TK!$E$7=TH!F1523),"x","")</f>
        <v/>
      </c>
      <c r="Z1521" s="52" t="str">
        <f>IF(AND(B1521&lt;=NKC!$N$8,B1521&gt;=NKC!$M$8),"x","")</f>
        <v>x</v>
      </c>
      <c r="AA1521" s="836">
        <v>3</v>
      </c>
      <c r="AB1521" s="837" t="str">
        <f>IF(VLOOKUP(F1521,NXT!$C$12:$C$795,1,0)=F1521,"","x")</f>
        <v/>
      </c>
    </row>
    <row r="1522" spans="1:28" s="838" customFormat="1" ht="15.75" hidden="1" customHeight="1">
      <c r="A1522" s="818" t="str">
        <f>IF(B1522&lt;&gt;"",IF(AND(B1522&gt;=_TM1,B1522&lt;=_TM2,OR(TH!L1524="1111",TH!M1524="1111")),TH!D1524,""),"")</f>
        <v/>
      </c>
      <c r="B1522" s="829">
        <f t="shared" si="210"/>
        <v>9</v>
      </c>
      <c r="C1522" s="830">
        <f t="shared" si="211"/>
        <v>42638</v>
      </c>
      <c r="D1522" s="37" t="s">
        <v>1638</v>
      </c>
      <c r="E1522" s="884">
        <v>42638</v>
      </c>
      <c r="F1522" s="841" t="s">
        <v>1737</v>
      </c>
      <c r="G1522" s="914" t="s">
        <v>1693</v>
      </c>
      <c r="H1522" s="832" t="s">
        <v>432</v>
      </c>
      <c r="I1522" s="833">
        <v>6</v>
      </c>
      <c r="J1522" s="833">
        <v>43000</v>
      </c>
      <c r="K1522" s="578">
        <f t="shared" si="212"/>
        <v>258000</v>
      </c>
      <c r="L1522" s="915" t="s">
        <v>844</v>
      </c>
      <c r="M1522" s="915" t="s">
        <v>8</v>
      </c>
      <c r="N1522" s="52" t="str">
        <f>IF(AND('331-CT'!$E$7=TH!H1524,OR(L1522="331",M1522="331")),"331",IF(AND(OR(L1522="131",M1522="131"),H1522='131-CT'!$E$7),"131",""))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IF(OR(TH!L1524=TH!$V$7,M1522=TH!$V$7),"x","")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IF(AND(OR(LEFT(TH!L1524,2)="15",LEFT(TH!M1524,2)="15"),'152-CT'!$J$8=TH!F1524),"x","")</f>
        <v/>
      </c>
      <c r="Y1522" s="52" t="str">
        <f>IF(AND(OR(LEFT(TH!L1524,2)="15",LEFT(TH!M1524,2)="15"),TK!$E$7=TH!F1524),"x","")</f>
        <v/>
      </c>
      <c r="Z1522" s="52" t="str">
        <f>IF(AND(B1522&lt;=NKC!$N$8,B1522&gt;=NKC!$M$8),"x","")</f>
        <v>x</v>
      </c>
      <c r="AA1522" s="836">
        <v>3</v>
      </c>
      <c r="AB1522" s="837" t="str">
        <f>IF(VLOOKUP(F1522,NXT!$C$12:$C$795,1,0)=F1522,"","x")</f>
        <v/>
      </c>
    </row>
    <row r="1523" spans="1:28" s="838" customFormat="1" ht="15.75" hidden="1" customHeight="1">
      <c r="A1523" s="818" t="str">
        <f>IF(B1523&lt;&gt;"",IF(AND(B1523&gt;=_TM1,B1523&lt;=_TM2,OR(TH!L1525="1111",TH!M1525="1111")),TH!D1525,""),"")</f>
        <v/>
      </c>
      <c r="B1523" s="829">
        <f t="shared" si="210"/>
        <v>9</v>
      </c>
      <c r="C1523" s="830">
        <f t="shared" si="211"/>
        <v>42638</v>
      </c>
      <c r="D1523" s="37" t="s">
        <v>1638</v>
      </c>
      <c r="E1523" s="884">
        <v>42638</v>
      </c>
      <c r="F1523" s="841" t="s">
        <v>1737</v>
      </c>
      <c r="G1523" s="914" t="s">
        <v>1693</v>
      </c>
      <c r="H1523" s="832" t="s">
        <v>432</v>
      </c>
      <c r="I1523" s="833">
        <v>24</v>
      </c>
      <c r="J1523" s="833">
        <v>43400</v>
      </c>
      <c r="K1523" s="578">
        <f t="shared" si="212"/>
        <v>1041600</v>
      </c>
      <c r="L1523" s="915" t="s">
        <v>844</v>
      </c>
      <c r="M1523" s="915" t="s">
        <v>8</v>
      </c>
      <c r="N1523" s="52" t="str">
        <f>IF(AND('331-CT'!$E$7=TH!H1525,OR(L1523="331",M1523="331")),"331",IF(AND(OR(L1523="131",M1523="131"),H1523='131-CT'!$E$7),"131",""))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IF(OR(TH!L1525=TH!$V$7,M1523=TH!$V$7),"x","")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IF(AND(OR(LEFT(TH!L1525,2)="15",LEFT(TH!M1525,2)="15"),'152-CT'!$J$8=TH!F1525),"x","")</f>
        <v/>
      </c>
      <c r="Y1523" s="52" t="str">
        <f>IF(AND(OR(LEFT(TH!L1525,2)="15",LEFT(TH!M1525,2)="15"),TK!$E$7=TH!F1525),"x","")</f>
        <v/>
      </c>
      <c r="Z1523" s="52" t="str">
        <f>IF(AND(B1523&lt;=NKC!$N$8,B1523&gt;=NKC!$M$8),"x","")</f>
        <v>x</v>
      </c>
      <c r="AA1523" s="836">
        <v>3</v>
      </c>
      <c r="AB1523" s="837" t="str">
        <f>IF(VLOOKUP(F1523,NXT!$C$12:$C$795,1,0)=F1523,"","x")</f>
        <v/>
      </c>
    </row>
    <row r="1524" spans="1:28" s="838" customFormat="1" ht="15.75" hidden="1" customHeight="1">
      <c r="A1524" s="818" t="str">
        <f>IF(B1524&lt;&gt;"",IF(AND(B1524&gt;=_TM1,B1524&lt;=_TM2,OR(TH!L1526="1111",TH!M1526="1111")),TH!D1526,""),"")</f>
        <v/>
      </c>
      <c r="B1524" s="829">
        <f t="shared" si="210"/>
        <v>9</v>
      </c>
      <c r="C1524" s="830">
        <f t="shared" si="211"/>
        <v>42638</v>
      </c>
      <c r="D1524" s="37" t="s">
        <v>1638</v>
      </c>
      <c r="E1524" s="884">
        <v>42638</v>
      </c>
      <c r="F1524" s="841" t="s">
        <v>474</v>
      </c>
      <c r="G1524" s="914" t="s">
        <v>1693</v>
      </c>
      <c r="H1524" s="832" t="s">
        <v>432</v>
      </c>
      <c r="I1524" s="833">
        <v>92</v>
      </c>
      <c r="J1524" s="833">
        <v>43500</v>
      </c>
      <c r="K1524" s="578">
        <f t="shared" si="212"/>
        <v>4002000</v>
      </c>
      <c r="L1524" s="915" t="s">
        <v>844</v>
      </c>
      <c r="M1524" s="915" t="s">
        <v>8</v>
      </c>
      <c r="N1524" s="52" t="str">
        <f>IF(AND('331-CT'!$E$7=TH!H1526,OR(L1524="331",M1524="331")),"331",IF(AND(OR(L1524="131",M1524="131"),H1524='131-CT'!$E$7),"131",""))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IF(OR(TH!L1526=TH!$V$7,M1524=TH!$V$7),"x","")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IF(AND(OR(LEFT(TH!L1526,2)="15",LEFT(TH!M1526,2)="15"),'152-CT'!$J$8=TH!F1526),"x","")</f>
        <v/>
      </c>
      <c r="Y1524" s="52" t="str">
        <f>IF(AND(OR(LEFT(TH!L1526,2)="15",LEFT(TH!M1526,2)="15"),TK!$E$7=TH!F1526),"x","")</f>
        <v/>
      </c>
      <c r="Z1524" s="52" t="str">
        <f>IF(AND(B1524&lt;=NKC!$N$8,B1524&gt;=NKC!$M$8),"x","")</f>
        <v>x</v>
      </c>
      <c r="AA1524" s="836">
        <v>3</v>
      </c>
      <c r="AB1524" s="837" t="str">
        <f>IF(VLOOKUP(F1524,NXT!$C$12:$C$795,1,0)=F1524,"","x")</f>
        <v/>
      </c>
    </row>
    <row r="1525" spans="1:28" s="838" customFormat="1" ht="15.75" hidden="1" customHeight="1">
      <c r="A1525" s="818" t="str">
        <f>IF(B1525&lt;&gt;"",IF(AND(B1525&gt;=_TM1,B1525&lt;=_TM2,OR(TH!L1527="1111",TH!M1527="1111")),TH!D1527,""),"")</f>
        <v/>
      </c>
      <c r="B1525" s="829">
        <f t="shared" si="210"/>
        <v>9</v>
      </c>
      <c r="C1525" s="830">
        <f t="shared" si="211"/>
        <v>42638</v>
      </c>
      <c r="D1525" s="37" t="s">
        <v>1638</v>
      </c>
      <c r="E1525" s="884">
        <v>42638</v>
      </c>
      <c r="F1525" s="841" t="s">
        <v>511</v>
      </c>
      <c r="G1525" s="914" t="s">
        <v>1693</v>
      </c>
      <c r="H1525" s="832" t="s">
        <v>432</v>
      </c>
      <c r="I1525" s="833">
        <v>6</v>
      </c>
      <c r="J1525" s="833">
        <v>46000</v>
      </c>
      <c r="K1525" s="578">
        <f t="shared" si="212"/>
        <v>276000</v>
      </c>
      <c r="L1525" s="915" t="s">
        <v>844</v>
      </c>
      <c r="M1525" s="915" t="s">
        <v>8</v>
      </c>
      <c r="N1525" s="52" t="str">
        <f>IF(AND('331-CT'!$E$7=TH!H1527,OR(L1525="331",M1525="331")),"331",IF(AND(OR(L1525="131",M1525="131"),H1525='131-CT'!$E$7),"131",""))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IF(OR(TH!L1527=TH!$V$7,M1525=TH!$V$7),"x","")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IF(AND(OR(LEFT(TH!L1527,2)="15",LEFT(TH!M1527,2)="15"),'152-CT'!$J$8=TH!F1527),"x","")</f>
        <v/>
      </c>
      <c r="Y1525" s="52" t="str">
        <f>IF(AND(OR(LEFT(TH!L1527,2)="15",LEFT(TH!M1527,2)="15"),TK!$E$7=TH!F1527),"x","")</f>
        <v/>
      </c>
      <c r="Z1525" s="52" t="str">
        <f>IF(AND(B1525&lt;=NKC!$N$8,B1525&gt;=NKC!$M$8),"x","")</f>
        <v>x</v>
      </c>
      <c r="AA1525" s="836">
        <v>3</v>
      </c>
      <c r="AB1525" s="837" t="str">
        <f>IF(VLOOKUP(F1525,NXT!$C$12:$C$795,1,0)=F1525,"","x")</f>
        <v/>
      </c>
    </row>
    <row r="1526" spans="1:28" s="838" customFormat="1" ht="15.75" hidden="1" customHeight="1">
      <c r="A1526" s="818" t="str">
        <f>IF(B1526&lt;&gt;"",IF(AND(B1526&gt;=_TM1,B1526&lt;=_TM2,OR(TH!L1528="1111",TH!M1528="1111")),TH!D1528,""),"")</f>
        <v/>
      </c>
      <c r="B1526" s="829">
        <f t="shared" si="210"/>
        <v>9</v>
      </c>
      <c r="C1526" s="830">
        <f t="shared" si="211"/>
        <v>42638</v>
      </c>
      <c r="D1526" s="37" t="s">
        <v>1638</v>
      </c>
      <c r="E1526" s="884">
        <v>42638</v>
      </c>
      <c r="F1526" s="841" t="s">
        <v>498</v>
      </c>
      <c r="G1526" s="914" t="s">
        <v>1693</v>
      </c>
      <c r="H1526" s="832" t="s">
        <v>432</v>
      </c>
      <c r="I1526" s="833">
        <v>8</v>
      </c>
      <c r="J1526" s="833">
        <v>47000</v>
      </c>
      <c r="K1526" s="578">
        <f t="shared" si="212"/>
        <v>376000</v>
      </c>
      <c r="L1526" s="915" t="s">
        <v>844</v>
      </c>
      <c r="M1526" s="915" t="s">
        <v>8</v>
      </c>
      <c r="N1526" s="52" t="str">
        <f>IF(AND('331-CT'!$E$7=TH!H1528,OR(L1526="331",M1526="331")),"331",IF(AND(OR(L1526="131",M1526="131"),H1526='131-CT'!$E$7),"131",""))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IF(OR(TH!L1528=TH!$V$7,M1526=TH!$V$7),"x","")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IF(AND(OR(LEFT(TH!L1528,2)="15",LEFT(TH!M1528,2)="15"),'152-CT'!$J$8=TH!F1528),"x","")</f>
        <v/>
      </c>
      <c r="Y1526" s="52" t="str">
        <f>IF(AND(OR(LEFT(TH!L1528,2)="15",LEFT(TH!M1528,2)="15"),TK!$E$7=TH!F1528),"x","")</f>
        <v/>
      </c>
      <c r="Z1526" s="52" t="str">
        <f>IF(AND(B1526&lt;=NKC!$N$8,B1526&gt;=NKC!$M$8),"x","")</f>
        <v>x</v>
      </c>
      <c r="AA1526" s="836">
        <v>3</v>
      </c>
      <c r="AB1526" s="837" t="str">
        <f>IF(VLOOKUP(F1526,NXT!$C$12:$C$795,1,0)=F1526,"","x")</f>
        <v/>
      </c>
    </row>
    <row r="1527" spans="1:28" s="838" customFormat="1" ht="15.75" hidden="1" customHeight="1">
      <c r="A1527" s="818" t="str">
        <f>IF(B1527&lt;&gt;"",IF(AND(B1527&gt;=_TM1,B1527&lt;=_TM2,OR(TH!L1529="1111",TH!M1529="1111")),TH!D1529,""),"")</f>
        <v/>
      </c>
      <c r="B1527" s="829">
        <f t="shared" si="210"/>
        <v>9</v>
      </c>
      <c r="C1527" s="830">
        <f t="shared" si="211"/>
        <v>42638</v>
      </c>
      <c r="D1527" s="37" t="s">
        <v>1638</v>
      </c>
      <c r="E1527" s="884">
        <v>42638</v>
      </c>
      <c r="F1527" s="841" t="s">
        <v>1738</v>
      </c>
      <c r="G1527" s="914" t="s">
        <v>1693</v>
      </c>
      <c r="H1527" s="832" t="s">
        <v>432</v>
      </c>
      <c r="I1527" s="833">
        <v>4</v>
      </c>
      <c r="J1527" s="833">
        <v>47200</v>
      </c>
      <c r="K1527" s="578">
        <f t="shared" si="212"/>
        <v>188800</v>
      </c>
      <c r="L1527" s="915" t="s">
        <v>844</v>
      </c>
      <c r="M1527" s="915" t="s">
        <v>8</v>
      </c>
      <c r="N1527" s="52" t="str">
        <f>IF(AND('331-CT'!$E$7=TH!H1529,OR(L1527="331",M1527="331")),"331",IF(AND(OR(L1527="131",M1527="131"),H1527='131-CT'!$E$7),"131",""))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IF(OR(TH!L1529=TH!$V$7,M1527=TH!$V$7),"x","")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IF(AND(OR(LEFT(TH!L1529,2)="15",LEFT(TH!M1529,2)="15"),'152-CT'!$J$8=TH!F1529),"x","")</f>
        <v/>
      </c>
      <c r="Y1527" s="52" t="str">
        <f>IF(AND(OR(LEFT(TH!L1529,2)="15",LEFT(TH!M1529,2)="15"),TK!$E$7=TH!F1529),"x","")</f>
        <v/>
      </c>
      <c r="Z1527" s="52" t="str">
        <f>IF(AND(B1527&lt;=NKC!$N$8,B1527&gt;=NKC!$M$8),"x","")</f>
        <v>x</v>
      </c>
      <c r="AA1527" s="836">
        <v>3</v>
      </c>
      <c r="AB1527" s="837" t="str">
        <f>IF(VLOOKUP(F1527,NXT!$C$12:$C$795,1,0)=F1527,"","x")</f>
        <v/>
      </c>
    </row>
    <row r="1528" spans="1:28" s="838" customFormat="1" ht="15.75" hidden="1" customHeight="1">
      <c r="A1528" s="818" t="str">
        <f>IF(B1528&lt;&gt;"",IF(AND(B1528&gt;=_TM1,B1528&lt;=_TM2,OR(TH!L1530="1111",TH!M1530="1111")),TH!D1530,""),"")</f>
        <v/>
      </c>
      <c r="B1528" s="829">
        <f t="shared" si="210"/>
        <v>9</v>
      </c>
      <c r="C1528" s="830">
        <f t="shared" si="211"/>
        <v>42638</v>
      </c>
      <c r="D1528" s="37" t="s">
        <v>1638</v>
      </c>
      <c r="E1528" s="884">
        <v>42638</v>
      </c>
      <c r="F1528" s="841" t="s">
        <v>1739</v>
      </c>
      <c r="G1528" s="914" t="s">
        <v>1693</v>
      </c>
      <c r="H1528" s="832" t="s">
        <v>432</v>
      </c>
      <c r="I1528" s="833">
        <v>24</v>
      </c>
      <c r="J1528" s="833">
        <v>47500</v>
      </c>
      <c r="K1528" s="578">
        <f t="shared" si="212"/>
        <v>1140000</v>
      </c>
      <c r="L1528" s="915" t="s">
        <v>844</v>
      </c>
      <c r="M1528" s="915" t="s">
        <v>8</v>
      </c>
      <c r="N1528" s="52" t="str">
        <f>IF(AND('331-CT'!$E$7=TH!H1530,OR(L1528="331",M1528="331")),"331",IF(AND(OR(L1528="131",M1528="131"),H1528='131-CT'!$E$7),"131",""))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IF(OR(TH!L1530=TH!$V$7,M1528=TH!$V$7),"x","")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IF(AND(OR(LEFT(TH!L1530,2)="15",LEFT(TH!M1530,2)="15"),'152-CT'!$J$8=TH!F1530),"x","")</f>
        <v/>
      </c>
      <c r="Y1528" s="52" t="str">
        <f>IF(AND(OR(LEFT(TH!L1530,2)="15",LEFT(TH!M1530,2)="15"),TK!$E$7=TH!F1530),"x","")</f>
        <v/>
      </c>
      <c r="Z1528" s="52" t="str">
        <f>IF(AND(B1528&lt;=NKC!$N$8,B1528&gt;=NKC!$M$8),"x","")</f>
        <v>x</v>
      </c>
      <c r="AA1528" s="836">
        <v>3</v>
      </c>
      <c r="AB1528" s="837" t="str">
        <f>IF(VLOOKUP(F1528,NXT!$C$12:$C$795,1,0)=F1528,"","x")</f>
        <v/>
      </c>
    </row>
    <row r="1529" spans="1:28" s="838" customFormat="1" ht="15.75" hidden="1" customHeight="1">
      <c r="A1529" s="818" t="str">
        <f>IF(B1529&lt;&gt;"",IF(AND(B1529&gt;=_TM1,B1529&lt;=_TM2,OR(TH!L1531="1111",TH!M1531="1111")),TH!D1531,""),"")</f>
        <v/>
      </c>
      <c r="B1529" s="829">
        <f t="shared" si="210"/>
        <v>9</v>
      </c>
      <c r="C1529" s="830">
        <f t="shared" si="211"/>
        <v>42638</v>
      </c>
      <c r="D1529" s="37" t="s">
        <v>1638</v>
      </c>
      <c r="E1529" s="884">
        <v>42638</v>
      </c>
      <c r="F1529" s="841" t="s">
        <v>1740</v>
      </c>
      <c r="G1529" s="914" t="s">
        <v>1693</v>
      </c>
      <c r="H1529" s="832" t="s">
        <v>432</v>
      </c>
      <c r="I1529" s="833">
        <v>12</v>
      </c>
      <c r="J1529" s="833">
        <v>48500</v>
      </c>
      <c r="K1529" s="578">
        <f t="shared" si="212"/>
        <v>582000</v>
      </c>
      <c r="L1529" s="915" t="s">
        <v>844</v>
      </c>
      <c r="M1529" s="915" t="s">
        <v>8</v>
      </c>
      <c r="N1529" s="52" t="str">
        <f>IF(AND('331-CT'!$E$7=TH!H1531,OR(L1529="331",M1529="331")),"331",IF(AND(OR(L1529="131",M1529="131"),H1529='131-CT'!$E$7),"131",""))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IF(OR(TH!L1531=TH!$V$7,M1529=TH!$V$7),"x","")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IF(AND(OR(LEFT(TH!L1531,2)="15",LEFT(TH!M1531,2)="15"),'152-CT'!$J$8=TH!F1531),"x","")</f>
        <v/>
      </c>
      <c r="Y1529" s="52" t="str">
        <f>IF(AND(OR(LEFT(TH!L1531,2)="15",LEFT(TH!M1531,2)="15"),TK!$E$7=TH!F1531),"x","")</f>
        <v/>
      </c>
      <c r="Z1529" s="52" t="str">
        <f>IF(AND(B1529&lt;=NKC!$N$8,B1529&gt;=NKC!$M$8),"x","")</f>
        <v>x</v>
      </c>
      <c r="AA1529" s="836">
        <v>3</v>
      </c>
      <c r="AB1529" s="837" t="str">
        <f>IF(VLOOKUP(F1529,NXT!$C$12:$C$795,1,0)=F1529,"","x")</f>
        <v/>
      </c>
    </row>
    <row r="1530" spans="1:28" s="838" customFormat="1" ht="15.75" hidden="1" customHeight="1">
      <c r="A1530" s="818" t="str">
        <f>IF(B1530&lt;&gt;"",IF(AND(B1530&gt;=_TM1,B1530&lt;=_TM2,OR(TH!L1532="1111",TH!M1532="1111")),TH!D1532,""),"")</f>
        <v/>
      </c>
      <c r="B1530" s="829">
        <f t="shared" si="210"/>
        <v>9</v>
      </c>
      <c r="C1530" s="830">
        <f t="shared" si="211"/>
        <v>42638</v>
      </c>
      <c r="D1530" s="37" t="s">
        <v>1638</v>
      </c>
      <c r="E1530" s="884">
        <v>42638</v>
      </c>
      <c r="F1530" s="841" t="s">
        <v>1741</v>
      </c>
      <c r="G1530" s="914" t="s">
        <v>1693</v>
      </c>
      <c r="H1530" s="832" t="s">
        <v>432</v>
      </c>
      <c r="I1530" s="833">
        <v>50</v>
      </c>
      <c r="J1530" s="833">
        <v>51300</v>
      </c>
      <c r="K1530" s="578">
        <f t="shared" si="212"/>
        <v>2565000</v>
      </c>
      <c r="L1530" s="915" t="s">
        <v>844</v>
      </c>
      <c r="M1530" s="915" t="s">
        <v>8</v>
      </c>
      <c r="N1530" s="52" t="str">
        <f>IF(AND('331-CT'!$E$7=TH!H1532,OR(L1530="331",M1530="331")),"331",IF(AND(OR(L1530="131",M1530="131"),H1530='131-CT'!$E$7),"131",""))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IF(OR(TH!L1532=TH!$V$7,M1530=TH!$V$7),"x","")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IF(AND(OR(LEFT(TH!L1532,2)="15",LEFT(TH!M1532,2)="15"),'152-CT'!$J$8=TH!F1532),"x","")</f>
        <v/>
      </c>
      <c r="Y1530" s="52" t="str">
        <f>IF(AND(OR(LEFT(TH!L1532,2)="15",LEFT(TH!M1532,2)="15"),TK!$E$7=TH!F1532),"x","")</f>
        <v/>
      </c>
      <c r="Z1530" s="52" t="str">
        <f>IF(AND(B1530&lt;=NKC!$N$8,B1530&gt;=NKC!$M$8),"x","")</f>
        <v>x</v>
      </c>
      <c r="AA1530" s="836">
        <v>3</v>
      </c>
      <c r="AB1530" s="837" t="str">
        <f>IF(VLOOKUP(F1530,NXT!$C$12:$C$795,1,0)=F1530,"","x")</f>
        <v/>
      </c>
    </row>
    <row r="1531" spans="1:28" s="838" customFormat="1" ht="15.75" hidden="1" customHeight="1">
      <c r="A1531" s="818" t="str">
        <f>IF(B1531&lt;&gt;"",IF(AND(B1531&gt;=_TM1,B1531&lt;=_TM2,OR(TH!L1533="1111",TH!M1533="1111")),TH!D1533,""),"")</f>
        <v/>
      </c>
      <c r="B1531" s="829">
        <f t="shared" si="210"/>
        <v>9</v>
      </c>
      <c r="C1531" s="830">
        <f t="shared" si="211"/>
        <v>42638</v>
      </c>
      <c r="D1531" s="37" t="s">
        <v>1638</v>
      </c>
      <c r="E1531" s="884">
        <v>42638</v>
      </c>
      <c r="F1531" s="841" t="s">
        <v>1742</v>
      </c>
      <c r="G1531" s="914" t="s">
        <v>1693</v>
      </c>
      <c r="H1531" s="832" t="s">
        <v>432</v>
      </c>
      <c r="I1531" s="833">
        <v>16</v>
      </c>
      <c r="J1531" s="833">
        <v>52000</v>
      </c>
      <c r="K1531" s="578">
        <f t="shared" si="212"/>
        <v>832000</v>
      </c>
      <c r="L1531" s="915" t="s">
        <v>844</v>
      </c>
      <c r="M1531" s="915" t="s">
        <v>8</v>
      </c>
      <c r="N1531" s="52" t="str">
        <f>IF(AND('331-CT'!$E$7=TH!H1533,OR(L1531="331",M1531="331")),"331",IF(AND(OR(L1531="131",M1531="131"),H1531='131-CT'!$E$7),"131",""))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IF(OR(TH!L1533=TH!$V$7,M1531=TH!$V$7),"x","")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IF(AND(OR(LEFT(TH!L1533,2)="15",LEFT(TH!M1533,2)="15"),'152-CT'!$J$8=TH!F1533),"x","")</f>
        <v/>
      </c>
      <c r="Y1531" s="52" t="str">
        <f>IF(AND(OR(LEFT(TH!L1533,2)="15",LEFT(TH!M1533,2)="15"),TK!$E$7=TH!F1533),"x","")</f>
        <v/>
      </c>
      <c r="Z1531" s="52" t="str">
        <f>IF(AND(B1531&lt;=NKC!$N$8,B1531&gt;=NKC!$M$8),"x","")</f>
        <v>x</v>
      </c>
      <c r="AA1531" s="836">
        <v>3</v>
      </c>
      <c r="AB1531" s="837" t="str">
        <f>IF(VLOOKUP(F1531,NXT!$C$12:$C$795,1,0)=F1531,"","x")</f>
        <v/>
      </c>
    </row>
    <row r="1532" spans="1:28" s="838" customFormat="1" ht="15.75" hidden="1" customHeight="1">
      <c r="A1532" s="818" t="str">
        <f>IF(B1532&lt;&gt;"",IF(AND(B1532&gt;=_TM1,B1532&lt;=_TM2,OR(TH!L1534="1111",TH!M1534="1111")),TH!D1534,""),"")</f>
        <v/>
      </c>
      <c r="B1532" s="829">
        <f t="shared" si="210"/>
        <v>9</v>
      </c>
      <c r="C1532" s="830">
        <f t="shared" si="211"/>
        <v>42638</v>
      </c>
      <c r="D1532" s="37" t="s">
        <v>1638</v>
      </c>
      <c r="E1532" s="884">
        <v>42638</v>
      </c>
      <c r="F1532" s="841" t="s">
        <v>470</v>
      </c>
      <c r="G1532" s="914" t="s">
        <v>1693</v>
      </c>
      <c r="H1532" s="832" t="s">
        <v>432</v>
      </c>
      <c r="I1532" s="833">
        <v>10</v>
      </c>
      <c r="J1532" s="833">
        <v>53500</v>
      </c>
      <c r="K1532" s="578">
        <f t="shared" si="212"/>
        <v>535000</v>
      </c>
      <c r="L1532" s="915" t="s">
        <v>844</v>
      </c>
      <c r="M1532" s="915" t="s">
        <v>8</v>
      </c>
      <c r="N1532" s="52" t="str">
        <f>IF(AND('331-CT'!$E$7=TH!H1534,OR(L1532="331",M1532="331")),"331",IF(AND(OR(L1532="131",M1532="131"),H1532='131-CT'!$E$7),"131",""))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IF(OR(TH!L1534=TH!$V$7,M1532=TH!$V$7),"x","")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IF(AND(OR(LEFT(TH!L1534,2)="15",LEFT(TH!M1534,2)="15"),'152-CT'!$J$8=TH!F1534),"x","")</f>
        <v/>
      </c>
      <c r="Y1532" s="52" t="str">
        <f>IF(AND(OR(LEFT(TH!L1534,2)="15",LEFT(TH!M1534,2)="15"),TK!$E$7=TH!F1534),"x","")</f>
        <v/>
      </c>
      <c r="Z1532" s="52" t="str">
        <f>IF(AND(B1532&lt;=NKC!$N$8,B1532&gt;=NKC!$M$8),"x","")</f>
        <v>x</v>
      </c>
      <c r="AA1532" s="836">
        <v>3</v>
      </c>
      <c r="AB1532" s="837" t="str">
        <f>IF(VLOOKUP(F1532,NXT!$C$12:$C$795,1,0)=F1532,"","x")</f>
        <v/>
      </c>
    </row>
    <row r="1533" spans="1:28" s="838" customFormat="1" ht="15.75" hidden="1" customHeight="1">
      <c r="A1533" s="818" t="str">
        <f>IF(B1533&lt;&gt;"",IF(AND(B1533&gt;=_TM1,B1533&lt;=_TM2,OR(TH!L1535="1111",TH!M1535="1111")),TH!D1535,""),"")</f>
        <v/>
      </c>
      <c r="B1533" s="829">
        <f t="shared" si="210"/>
        <v>9</v>
      </c>
      <c r="C1533" s="830">
        <f t="shared" si="211"/>
        <v>42638</v>
      </c>
      <c r="D1533" s="37" t="s">
        <v>1638</v>
      </c>
      <c r="E1533" s="884">
        <v>42638</v>
      </c>
      <c r="F1533" s="841" t="s">
        <v>1743</v>
      </c>
      <c r="G1533" s="914" t="s">
        <v>1693</v>
      </c>
      <c r="H1533" s="832" t="s">
        <v>432</v>
      </c>
      <c r="I1533" s="833">
        <v>20</v>
      </c>
      <c r="J1533" s="833">
        <v>55001</v>
      </c>
      <c r="K1533" s="578">
        <f t="shared" si="212"/>
        <v>1100020</v>
      </c>
      <c r="L1533" s="915" t="s">
        <v>844</v>
      </c>
      <c r="M1533" s="915" t="s">
        <v>8</v>
      </c>
      <c r="N1533" s="52" t="str">
        <f>IF(AND('331-CT'!$E$7=TH!H1535,OR(L1533="331",M1533="331")),"331",IF(AND(OR(L1533="131",M1533="131"),H1533='131-CT'!$E$7),"131",""))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IF(OR(TH!L1535=TH!$V$7,M1533=TH!$V$7),"x","")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IF(AND(OR(LEFT(TH!L1535,2)="15",LEFT(TH!M1535,2)="15"),'152-CT'!$J$8=TH!F1535),"x","")</f>
        <v/>
      </c>
      <c r="Y1533" s="52" t="str">
        <f>IF(AND(OR(LEFT(TH!L1535,2)="15",LEFT(TH!M1535,2)="15"),TK!$E$7=TH!F1535),"x","")</f>
        <v/>
      </c>
      <c r="Z1533" s="52" t="str">
        <f>IF(AND(B1533&lt;=NKC!$N$8,B1533&gt;=NKC!$M$8),"x","")</f>
        <v>x</v>
      </c>
      <c r="AA1533" s="836">
        <v>3</v>
      </c>
      <c r="AB1533" s="837" t="str">
        <f>IF(VLOOKUP(F1533,NXT!$C$12:$C$795,1,0)=F1533,"","x")</f>
        <v/>
      </c>
    </row>
    <row r="1534" spans="1:28" s="838" customFormat="1" ht="15.75" hidden="1" customHeight="1">
      <c r="A1534" s="818" t="str">
        <f>IF(B1534&lt;&gt;"",IF(AND(B1534&gt;=_TM1,B1534&lt;=_TM2,OR(TH!L1536="1111",TH!M1536="1111")),TH!D1536,""),"")</f>
        <v/>
      </c>
      <c r="B1534" s="829">
        <f t="shared" si="210"/>
        <v>9</v>
      </c>
      <c r="C1534" s="830">
        <f t="shared" si="211"/>
        <v>42638</v>
      </c>
      <c r="D1534" s="37" t="s">
        <v>1638</v>
      </c>
      <c r="E1534" s="884">
        <v>42638</v>
      </c>
      <c r="F1534" s="841" t="s">
        <v>475</v>
      </c>
      <c r="G1534" s="914" t="s">
        <v>1693</v>
      </c>
      <c r="H1534" s="832" t="s">
        <v>432</v>
      </c>
      <c r="I1534" s="833">
        <v>24</v>
      </c>
      <c r="J1534" s="833">
        <v>55500</v>
      </c>
      <c r="K1534" s="578">
        <f t="shared" si="212"/>
        <v>1332000</v>
      </c>
      <c r="L1534" s="915" t="s">
        <v>844</v>
      </c>
      <c r="M1534" s="915" t="s">
        <v>8</v>
      </c>
      <c r="N1534" s="52" t="str">
        <f>IF(AND('331-CT'!$E$7=TH!H1536,OR(L1534="331",M1534="331")),"331",IF(AND(OR(L1534="131",M1534="131"),H1534='131-CT'!$E$7),"131",""))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IF(OR(TH!L1536=TH!$V$7,M1534=TH!$V$7),"x","")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IF(AND(OR(LEFT(TH!L1536,2)="15",LEFT(TH!M1536,2)="15"),'152-CT'!$J$8=TH!F1536),"x","")</f>
        <v/>
      </c>
      <c r="Y1534" s="52" t="str">
        <f>IF(AND(OR(LEFT(TH!L1536,2)="15",LEFT(TH!M1536,2)="15"),TK!$E$7=TH!F1536),"x","")</f>
        <v/>
      </c>
      <c r="Z1534" s="52" t="str">
        <f>IF(AND(B1534&lt;=NKC!$N$8,B1534&gt;=NKC!$M$8),"x","")</f>
        <v>x</v>
      </c>
      <c r="AA1534" s="836">
        <v>3</v>
      </c>
      <c r="AB1534" s="837" t="str">
        <f>IF(VLOOKUP(F1534,NXT!$C$12:$C$795,1,0)=F1534,"","x")</f>
        <v/>
      </c>
    </row>
    <row r="1535" spans="1:28" s="838" customFormat="1" ht="15.75" hidden="1" customHeight="1">
      <c r="A1535" s="818" t="str">
        <f>IF(B1535&lt;&gt;"",IF(AND(B1535&gt;=_TM1,B1535&lt;=_TM2,OR(TH!L1537="1111",TH!M1537="1111")),TH!D1537,""),"")</f>
        <v/>
      </c>
      <c r="B1535" s="829">
        <f t="shared" si="210"/>
        <v>9</v>
      </c>
      <c r="C1535" s="830">
        <f t="shared" si="211"/>
        <v>42638</v>
      </c>
      <c r="D1535" s="37" t="s">
        <v>1638</v>
      </c>
      <c r="E1535" s="884">
        <v>42638</v>
      </c>
      <c r="F1535" s="841" t="s">
        <v>1744</v>
      </c>
      <c r="G1535" s="914" t="s">
        <v>1693</v>
      </c>
      <c r="H1535" s="832" t="s">
        <v>432</v>
      </c>
      <c r="I1535" s="833">
        <v>6</v>
      </c>
      <c r="J1535" s="833">
        <v>56000</v>
      </c>
      <c r="K1535" s="578">
        <f t="shared" si="212"/>
        <v>336000</v>
      </c>
      <c r="L1535" s="915" t="s">
        <v>844</v>
      </c>
      <c r="M1535" s="915" t="s">
        <v>8</v>
      </c>
      <c r="N1535" s="52" t="str">
        <f>IF(AND('331-CT'!$E$7=TH!H1537,OR(L1535="331",M1535="331")),"331",IF(AND(OR(L1535="131",M1535="131"),H1535='131-CT'!$E$7),"131",""))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IF(OR(TH!L1537=TH!$V$7,M1535=TH!$V$7),"x","")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IF(AND(OR(LEFT(TH!L1537,2)="15",LEFT(TH!M1537,2)="15"),'152-CT'!$J$8=TH!F1537),"x","")</f>
        <v/>
      </c>
      <c r="Y1535" s="52" t="str">
        <f>IF(AND(OR(LEFT(TH!L1537,2)="15",LEFT(TH!M1537,2)="15"),TK!$E$7=TH!F1537),"x","")</f>
        <v/>
      </c>
      <c r="Z1535" s="52" t="str">
        <f>IF(AND(B1535&lt;=NKC!$N$8,B1535&gt;=NKC!$M$8),"x","")</f>
        <v>x</v>
      </c>
      <c r="AA1535" s="836">
        <v>3</v>
      </c>
      <c r="AB1535" s="837" t="str">
        <f>IF(VLOOKUP(F1535,NXT!$C$12:$C$795,1,0)=F1535,"","x")</f>
        <v/>
      </c>
    </row>
    <row r="1536" spans="1:28" s="838" customFormat="1" ht="15.75" hidden="1" customHeight="1">
      <c r="A1536" s="818" t="str">
        <f>IF(B1536&lt;&gt;"",IF(AND(B1536&gt;=_TM1,B1536&lt;=_TM2,OR(TH!L1538="1111",TH!M1538="1111")),TH!D1538,""),"")</f>
        <v/>
      </c>
      <c r="B1536" s="829">
        <f t="shared" si="210"/>
        <v>9</v>
      </c>
      <c r="C1536" s="830">
        <f t="shared" si="211"/>
        <v>42638</v>
      </c>
      <c r="D1536" s="37" t="s">
        <v>1638</v>
      </c>
      <c r="E1536" s="884">
        <v>42638</v>
      </c>
      <c r="F1536" s="841" t="s">
        <v>1745</v>
      </c>
      <c r="G1536" s="914" t="s">
        <v>1693</v>
      </c>
      <c r="H1536" s="832" t="s">
        <v>432</v>
      </c>
      <c r="I1536" s="833">
        <v>6</v>
      </c>
      <c r="J1536" s="833">
        <v>56400</v>
      </c>
      <c r="K1536" s="578">
        <f t="shared" si="212"/>
        <v>338400</v>
      </c>
      <c r="L1536" s="915" t="s">
        <v>844</v>
      </c>
      <c r="M1536" s="915" t="s">
        <v>8</v>
      </c>
      <c r="N1536" s="52" t="str">
        <f>IF(AND('331-CT'!$E$7=TH!H1538,OR(L1536="331",M1536="331")),"331",IF(AND(OR(L1536="131",M1536="131"),H1536='131-CT'!$E$7),"131",""))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IF(OR(TH!L1538=TH!$V$7,M1536=TH!$V$7),"x","")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IF(AND(OR(LEFT(TH!L1538,2)="15",LEFT(TH!M1538,2)="15"),'152-CT'!$J$8=TH!F1538),"x","")</f>
        <v/>
      </c>
      <c r="Y1536" s="52" t="str">
        <f>IF(AND(OR(LEFT(TH!L1538,2)="15",LEFT(TH!M1538,2)="15"),TK!$E$7=TH!F1538),"x","")</f>
        <v/>
      </c>
      <c r="Z1536" s="52" t="str">
        <f>IF(AND(B1536&lt;=NKC!$N$8,B1536&gt;=NKC!$M$8),"x","")</f>
        <v>x</v>
      </c>
      <c r="AA1536" s="836">
        <v>3</v>
      </c>
      <c r="AB1536" s="837" t="str">
        <f>IF(VLOOKUP(F1536,NXT!$C$12:$C$795,1,0)=F1536,"","x")</f>
        <v/>
      </c>
    </row>
    <row r="1537" spans="1:28" s="838" customFormat="1" ht="15.75" hidden="1" customHeight="1">
      <c r="A1537" s="818" t="str">
        <f>IF(B1537&lt;&gt;"",IF(AND(B1537&gt;=_TM1,B1537&lt;=_TM2,OR(TH!L1539="1111",TH!M1539="1111")),TH!D1539,""),"")</f>
        <v/>
      </c>
      <c r="B1537" s="829">
        <f t="shared" si="210"/>
        <v>9</v>
      </c>
      <c r="C1537" s="830">
        <f t="shared" si="211"/>
        <v>42638</v>
      </c>
      <c r="D1537" s="37" t="s">
        <v>1638</v>
      </c>
      <c r="E1537" s="884">
        <v>42638</v>
      </c>
      <c r="F1537" s="841" t="s">
        <v>1746</v>
      </c>
      <c r="G1537" s="914" t="s">
        <v>1693</v>
      </c>
      <c r="H1537" s="832" t="s">
        <v>432</v>
      </c>
      <c r="I1537" s="833">
        <v>20</v>
      </c>
      <c r="J1537" s="833">
        <v>62700</v>
      </c>
      <c r="K1537" s="578">
        <f t="shared" si="212"/>
        <v>1254000</v>
      </c>
      <c r="L1537" s="915" t="s">
        <v>844</v>
      </c>
      <c r="M1537" s="915" t="s">
        <v>8</v>
      </c>
      <c r="N1537" s="52" t="str">
        <f>IF(AND('331-CT'!$E$7=TH!H1539,OR(L1537="331",M1537="331")),"331",IF(AND(OR(L1537="131",M1537="131"),H1537='131-CT'!$E$7),"131",""))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IF(OR(TH!L1539=TH!$V$7,M1537=TH!$V$7),"x","")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IF(AND(OR(LEFT(TH!L1539,2)="15",LEFT(TH!M1539,2)="15"),'152-CT'!$J$8=TH!F1539),"x","")</f>
        <v/>
      </c>
      <c r="Y1537" s="52" t="str">
        <f>IF(AND(OR(LEFT(TH!L1539,2)="15",LEFT(TH!M1539,2)="15"),TK!$E$7=TH!F1539),"x","")</f>
        <v/>
      </c>
      <c r="Z1537" s="52" t="str">
        <f>IF(AND(B1537&lt;=NKC!$N$8,B1537&gt;=NKC!$M$8),"x","")</f>
        <v>x</v>
      </c>
      <c r="AA1537" s="836">
        <v>3</v>
      </c>
      <c r="AB1537" s="837" t="str">
        <f>IF(VLOOKUP(F1537,NXT!$C$12:$C$795,1,0)=F1537,"","x")</f>
        <v/>
      </c>
    </row>
    <row r="1538" spans="1:28" s="838" customFormat="1" ht="15.75" hidden="1" customHeight="1">
      <c r="A1538" s="818" t="str">
        <f>IF(B1538&lt;&gt;"",IF(AND(B1538&gt;=_TM1,B1538&lt;=_TM2,OR(TH!L1540="1111",TH!M1540="1111")),TH!D1540,""),"")</f>
        <v/>
      </c>
      <c r="B1538" s="829">
        <f t="shared" si="210"/>
        <v>9</v>
      </c>
      <c r="C1538" s="830">
        <f t="shared" si="211"/>
        <v>42638</v>
      </c>
      <c r="D1538" s="37" t="s">
        <v>1638</v>
      </c>
      <c r="E1538" s="884">
        <v>42638</v>
      </c>
      <c r="F1538" s="841" t="s">
        <v>1747</v>
      </c>
      <c r="G1538" s="914" t="s">
        <v>1693</v>
      </c>
      <c r="H1538" s="832" t="s">
        <v>432</v>
      </c>
      <c r="I1538" s="833">
        <v>58</v>
      </c>
      <c r="J1538" s="833">
        <v>63000</v>
      </c>
      <c r="K1538" s="578">
        <f t="shared" si="212"/>
        <v>3654000</v>
      </c>
      <c r="L1538" s="915" t="s">
        <v>844</v>
      </c>
      <c r="M1538" s="915" t="s">
        <v>8</v>
      </c>
      <c r="N1538" s="52" t="str">
        <f>IF(AND('331-CT'!$E$7=TH!H1540,OR(L1538="331",M1538="331")),"331",IF(AND(OR(L1538="131",M1538="131"),H1538='131-CT'!$E$7),"131",""))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IF(OR(TH!L1540=TH!$V$7,M1538=TH!$V$7),"x","")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IF(AND(OR(LEFT(TH!L1540,2)="15",LEFT(TH!M1540,2)="15"),'152-CT'!$J$8=TH!F1540),"x","")</f>
        <v/>
      </c>
      <c r="Y1538" s="52" t="str">
        <f>IF(AND(OR(LEFT(TH!L1540,2)="15",LEFT(TH!M1540,2)="15"),TK!$E$7=TH!F1540),"x","")</f>
        <v/>
      </c>
      <c r="Z1538" s="52" t="str">
        <f>IF(AND(B1538&lt;=NKC!$N$8,B1538&gt;=NKC!$M$8),"x","")</f>
        <v>x</v>
      </c>
      <c r="AA1538" s="836">
        <v>3</v>
      </c>
      <c r="AB1538" s="837" t="str">
        <f>IF(VLOOKUP(F1538,NXT!$C$12:$C$795,1,0)=F1538,"","x")</f>
        <v/>
      </c>
    </row>
    <row r="1539" spans="1:28" s="838" customFormat="1" ht="15.75" hidden="1" customHeight="1">
      <c r="A1539" s="818" t="str">
        <f>IF(B1539&lt;&gt;"",IF(AND(B1539&gt;=_TM1,B1539&lt;=_TM2,OR(TH!L1541="1111",TH!M1541="1111")),TH!D1541,""),"")</f>
        <v/>
      </c>
      <c r="B1539" s="829">
        <f t="shared" si="210"/>
        <v>9</v>
      </c>
      <c r="C1539" s="830">
        <f t="shared" si="211"/>
        <v>42638</v>
      </c>
      <c r="D1539" s="37" t="s">
        <v>1638</v>
      </c>
      <c r="E1539" s="884">
        <v>42638</v>
      </c>
      <c r="F1539" s="841" t="s">
        <v>1748</v>
      </c>
      <c r="G1539" s="914" t="s">
        <v>1693</v>
      </c>
      <c r="H1539" s="832" t="s">
        <v>432</v>
      </c>
      <c r="I1539" s="833">
        <v>23</v>
      </c>
      <c r="J1539" s="833">
        <v>63860</v>
      </c>
      <c r="K1539" s="578">
        <f t="shared" si="212"/>
        <v>1468780</v>
      </c>
      <c r="L1539" s="915" t="s">
        <v>844</v>
      </c>
      <c r="M1539" s="915" t="s">
        <v>8</v>
      </c>
      <c r="N1539" s="52" t="str">
        <f>IF(AND('331-CT'!$E$7=TH!H1541,OR(L1539="331",M1539="331")),"331",IF(AND(OR(L1539="131",M1539="131"),H1539='131-CT'!$E$7),"131",""))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IF(OR(TH!L1541=TH!$V$7,M1539=TH!$V$7),"x","")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IF(AND(OR(LEFT(TH!L1541,2)="15",LEFT(TH!M1541,2)="15"),'152-CT'!$J$8=TH!F1541),"x","")</f>
        <v/>
      </c>
      <c r="Y1539" s="52" t="str">
        <f>IF(AND(OR(LEFT(TH!L1541,2)="15",LEFT(TH!M1541,2)="15"),TK!$E$7=TH!F1541),"x","")</f>
        <v/>
      </c>
      <c r="Z1539" s="52" t="str">
        <f>IF(AND(B1539&lt;=NKC!$N$8,B1539&gt;=NKC!$M$8),"x","")</f>
        <v>x</v>
      </c>
      <c r="AA1539" s="836">
        <v>3</v>
      </c>
      <c r="AB1539" s="837" t="str">
        <f>IF(VLOOKUP(F1539,NXT!$C$12:$C$795,1,0)=F1539,"","x")</f>
        <v/>
      </c>
    </row>
    <row r="1540" spans="1:28" s="838" customFormat="1" ht="15.75" hidden="1" customHeight="1">
      <c r="A1540" s="818" t="str">
        <f>IF(B1540&lt;&gt;"",IF(AND(B1540&gt;=_TM1,B1540&lt;=_TM2,OR(TH!L1542="1111",TH!M1542="1111")),TH!D1542,""),"")</f>
        <v/>
      </c>
      <c r="B1540" s="829">
        <f t="shared" si="210"/>
        <v>9</v>
      </c>
      <c r="C1540" s="830">
        <f t="shared" si="211"/>
        <v>42638</v>
      </c>
      <c r="D1540" s="37" t="s">
        <v>1638</v>
      </c>
      <c r="E1540" s="884">
        <v>42638</v>
      </c>
      <c r="F1540" s="841" t="s">
        <v>1749</v>
      </c>
      <c r="G1540" s="914" t="s">
        <v>1693</v>
      </c>
      <c r="H1540" s="832" t="s">
        <v>432</v>
      </c>
      <c r="I1540" s="833">
        <v>20</v>
      </c>
      <c r="J1540" s="833">
        <v>68000</v>
      </c>
      <c r="K1540" s="578">
        <f t="shared" si="212"/>
        <v>1360000</v>
      </c>
      <c r="L1540" s="915" t="s">
        <v>844</v>
      </c>
      <c r="M1540" s="915" t="s">
        <v>8</v>
      </c>
      <c r="N1540" s="52" t="str">
        <f>IF(AND('331-CT'!$E$7=TH!H1542,OR(L1540="331",M1540="331")),"331",IF(AND(OR(L1540="131",M1540="131"),H1540='131-CT'!$E$7),"131",""))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IF(OR(TH!L1542=TH!$V$7,M1540=TH!$V$7),"x","")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IF(AND(OR(LEFT(TH!L1542,2)="15",LEFT(TH!M1542,2)="15"),'152-CT'!$J$8=TH!F1542),"x","")</f>
        <v/>
      </c>
      <c r="Y1540" s="52" t="str">
        <f>IF(AND(OR(LEFT(TH!L1542,2)="15",LEFT(TH!M1542,2)="15"),TK!$E$7=TH!F1542),"x","")</f>
        <v/>
      </c>
      <c r="Z1540" s="52" t="str">
        <f>IF(AND(B1540&lt;=NKC!$N$8,B1540&gt;=NKC!$M$8),"x","")</f>
        <v>x</v>
      </c>
      <c r="AA1540" s="836">
        <v>3</v>
      </c>
      <c r="AB1540" s="837" t="str">
        <f>IF(VLOOKUP(F1540,NXT!$C$12:$C$795,1,0)=F1540,"","x")</f>
        <v/>
      </c>
    </row>
    <row r="1541" spans="1:28" s="838" customFormat="1" ht="15.75" hidden="1" customHeight="1">
      <c r="A1541" s="818" t="str">
        <f>IF(B1541&lt;&gt;"",IF(AND(B1541&gt;=_TM1,B1541&lt;=_TM2,OR(TH!L1543="1111",TH!M1543="1111")),TH!D1543,""),"")</f>
        <v/>
      </c>
      <c r="B1541" s="829">
        <f t="shared" si="210"/>
        <v>9</v>
      </c>
      <c r="C1541" s="830">
        <f t="shared" si="211"/>
        <v>42638</v>
      </c>
      <c r="D1541" s="37" t="s">
        <v>1638</v>
      </c>
      <c r="E1541" s="884">
        <v>42638</v>
      </c>
      <c r="F1541" s="841" t="s">
        <v>1750</v>
      </c>
      <c r="G1541" s="914" t="s">
        <v>1693</v>
      </c>
      <c r="H1541" s="832" t="s">
        <v>432</v>
      </c>
      <c r="I1541" s="833">
        <v>4</v>
      </c>
      <c r="J1541" s="833">
        <v>70000</v>
      </c>
      <c r="K1541" s="578">
        <f t="shared" si="212"/>
        <v>280000</v>
      </c>
      <c r="L1541" s="915" t="s">
        <v>844</v>
      </c>
      <c r="M1541" s="915" t="s">
        <v>8</v>
      </c>
      <c r="N1541" s="52" t="str">
        <f>IF(AND('331-CT'!$E$7=TH!H1543,OR(L1541="331",M1541="331")),"331",IF(AND(OR(L1541="131",M1541="131"),H1541='131-CT'!$E$7),"131",""))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IF(OR(TH!L1543=TH!$V$7,M1541=TH!$V$7),"x","")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IF(AND(OR(LEFT(TH!L1543,2)="15",LEFT(TH!M1543,2)="15"),'152-CT'!$J$8=TH!F1543),"x","")</f>
        <v/>
      </c>
      <c r="Y1541" s="52" t="str">
        <f>IF(AND(OR(LEFT(TH!L1543,2)="15",LEFT(TH!M1543,2)="15"),TK!$E$7=TH!F1543),"x","")</f>
        <v/>
      </c>
      <c r="Z1541" s="52" t="str">
        <f>IF(AND(B1541&lt;=NKC!$N$8,B1541&gt;=NKC!$M$8),"x","")</f>
        <v>x</v>
      </c>
      <c r="AA1541" s="836">
        <v>3</v>
      </c>
      <c r="AB1541" s="837" t="str">
        <f>IF(VLOOKUP(F1541,NXT!$C$12:$C$795,1,0)=F1541,"","x")</f>
        <v/>
      </c>
    </row>
    <row r="1542" spans="1:28" s="838" customFormat="1" ht="15.75" hidden="1" customHeight="1">
      <c r="A1542" s="818" t="str">
        <f>IF(B1542&lt;&gt;"",IF(AND(B1542&gt;=_TM1,B1542&lt;=_TM2,OR(TH!L1544="1111",TH!M1544="1111")),TH!D1544,""),"")</f>
        <v/>
      </c>
      <c r="B1542" s="829">
        <f t="shared" si="210"/>
        <v>9</v>
      </c>
      <c r="C1542" s="830">
        <f t="shared" si="211"/>
        <v>42638</v>
      </c>
      <c r="D1542" s="37" t="s">
        <v>1638</v>
      </c>
      <c r="E1542" s="884">
        <v>42638</v>
      </c>
      <c r="F1542" s="841" t="s">
        <v>1751</v>
      </c>
      <c r="G1542" s="914" t="s">
        <v>1693</v>
      </c>
      <c r="H1542" s="832" t="s">
        <v>432</v>
      </c>
      <c r="I1542" s="833">
        <v>6</v>
      </c>
      <c r="J1542" s="833">
        <v>71800</v>
      </c>
      <c r="K1542" s="578">
        <f t="shared" si="212"/>
        <v>430800</v>
      </c>
      <c r="L1542" s="915" t="s">
        <v>844</v>
      </c>
      <c r="M1542" s="915" t="s">
        <v>8</v>
      </c>
      <c r="N1542" s="52" t="str">
        <f>IF(AND('331-CT'!$E$7=TH!H1544,OR(L1542="331",M1542="331")),"331",IF(AND(OR(L1542="131",M1542="131"),H1542='131-CT'!$E$7),"131",""))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IF(OR(TH!L1544=TH!$V$7,M1542=TH!$V$7),"x","")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IF(AND(OR(LEFT(TH!L1544,2)="15",LEFT(TH!M1544,2)="15"),'152-CT'!$J$8=TH!F1544),"x","")</f>
        <v/>
      </c>
      <c r="Y1542" s="52" t="str">
        <f>IF(AND(OR(LEFT(TH!L1544,2)="15",LEFT(TH!M1544,2)="15"),TK!$E$7=TH!F1544),"x","")</f>
        <v/>
      </c>
      <c r="Z1542" s="52" t="str">
        <f>IF(AND(B1542&lt;=NKC!$N$8,B1542&gt;=NKC!$M$8),"x","")</f>
        <v>x</v>
      </c>
      <c r="AA1542" s="836">
        <v>3</v>
      </c>
      <c r="AB1542" s="837" t="str">
        <f>IF(VLOOKUP(F1542,NXT!$C$12:$C$795,1,0)=F1542,"","x")</f>
        <v/>
      </c>
    </row>
    <row r="1543" spans="1:28" s="838" customFormat="1" ht="15.75" hidden="1" customHeight="1">
      <c r="A1543" s="818" t="str">
        <f>IF(B1543&lt;&gt;"",IF(AND(B1543&gt;=_TM1,B1543&lt;=_TM2,OR(TH!L1545="1111",TH!M1545="1111")),TH!D1545,""),"")</f>
        <v/>
      </c>
      <c r="B1543" s="829">
        <f t="shared" si="210"/>
        <v>9</v>
      </c>
      <c r="C1543" s="830">
        <f t="shared" si="211"/>
        <v>42638</v>
      </c>
      <c r="D1543" s="37" t="s">
        <v>1638</v>
      </c>
      <c r="E1543" s="884">
        <v>42638</v>
      </c>
      <c r="F1543" s="841" t="s">
        <v>1752</v>
      </c>
      <c r="G1543" s="914" t="s">
        <v>1693</v>
      </c>
      <c r="H1543" s="832" t="s">
        <v>432</v>
      </c>
      <c r="I1543" s="833">
        <v>20</v>
      </c>
      <c r="J1543" s="833">
        <v>71901</v>
      </c>
      <c r="K1543" s="578">
        <f t="shared" si="212"/>
        <v>1438020</v>
      </c>
      <c r="L1543" s="915" t="s">
        <v>844</v>
      </c>
      <c r="M1543" s="915" t="s">
        <v>8</v>
      </c>
      <c r="N1543" s="52" t="str">
        <f>IF(AND('331-CT'!$E$7=TH!H1545,OR(L1543="331",M1543="331")),"331",IF(AND(OR(L1543="131",M1543="131"),H1543='131-CT'!$E$7),"131",""))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IF(OR(TH!L1545=TH!$V$7,M1543=TH!$V$7),"x","")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IF(AND(OR(LEFT(TH!L1545,2)="15",LEFT(TH!M1545,2)="15"),'152-CT'!$J$8=TH!F1545),"x","")</f>
        <v/>
      </c>
      <c r="Y1543" s="52" t="str">
        <f>IF(AND(OR(LEFT(TH!L1545,2)="15",LEFT(TH!M1545,2)="15"),TK!$E$7=TH!F1545),"x","")</f>
        <v/>
      </c>
      <c r="Z1543" s="52" t="str">
        <f>IF(AND(B1543&lt;=NKC!$N$8,B1543&gt;=NKC!$M$8),"x","")</f>
        <v>x</v>
      </c>
      <c r="AA1543" s="836">
        <v>3</v>
      </c>
      <c r="AB1543" s="837" t="str">
        <f>IF(VLOOKUP(F1543,NXT!$C$12:$C$795,1,0)=F1543,"","x")</f>
        <v/>
      </c>
    </row>
    <row r="1544" spans="1:28" s="838" customFormat="1" ht="15.75" hidden="1" customHeight="1">
      <c r="A1544" s="818" t="str">
        <f>IF(B1544&lt;&gt;"",IF(AND(B1544&gt;=_TM1,B1544&lt;=_TM2,OR(TH!L1546="1111",TH!M1546="1111")),TH!D1546,""),"")</f>
        <v/>
      </c>
      <c r="B1544" s="829">
        <f t="shared" si="210"/>
        <v>9</v>
      </c>
      <c r="C1544" s="830">
        <f t="shared" si="211"/>
        <v>42638</v>
      </c>
      <c r="D1544" s="37" t="s">
        <v>1638</v>
      </c>
      <c r="E1544" s="884">
        <v>42638</v>
      </c>
      <c r="F1544" s="841" t="s">
        <v>1753</v>
      </c>
      <c r="G1544" s="914" t="s">
        <v>1693</v>
      </c>
      <c r="H1544" s="832" t="s">
        <v>432</v>
      </c>
      <c r="I1544" s="833">
        <v>6</v>
      </c>
      <c r="J1544" s="833">
        <v>74000</v>
      </c>
      <c r="K1544" s="578">
        <f t="shared" ref="K1544:K1552" si="213">ROUND(I1544*J1544,0)</f>
        <v>444000</v>
      </c>
      <c r="L1544" s="915" t="s">
        <v>844</v>
      </c>
      <c r="M1544" s="915" t="s">
        <v>8</v>
      </c>
      <c r="N1544" s="52" t="str">
        <f>IF(AND('331-CT'!$E$7=TH!H1546,OR(L1544="331",M1544="331")),"331",IF(AND(OR(L1544="131",M1544="131"),H1544='131-CT'!$E$7),"131",""))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IF(OR(TH!L1546=TH!$V$7,M1544=TH!$V$7),"x","")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IF(AND(OR(LEFT(TH!L1546,2)="15",LEFT(TH!M1546,2)="15"),'152-CT'!$J$8=TH!F1546),"x","")</f>
        <v/>
      </c>
      <c r="Y1544" s="52" t="str">
        <f>IF(AND(OR(LEFT(TH!L1546,2)="15",LEFT(TH!M1546,2)="15"),TK!$E$7=TH!F1546),"x","")</f>
        <v/>
      </c>
      <c r="Z1544" s="52" t="str">
        <f>IF(AND(B1544&lt;=NKC!$N$8,B1544&gt;=NKC!$M$8),"x","")</f>
        <v>x</v>
      </c>
      <c r="AA1544" s="836">
        <v>3</v>
      </c>
      <c r="AB1544" s="837" t="str">
        <f>IF(VLOOKUP(F1544,NXT!$C$12:$C$795,1,0)=F1544,"","x")</f>
        <v/>
      </c>
    </row>
    <row r="1545" spans="1:28" s="838" customFormat="1" ht="15.75" hidden="1" customHeight="1">
      <c r="A1545" s="818" t="str">
        <f>IF(B1545&lt;&gt;"",IF(AND(B1545&gt;=_TM1,B1545&lt;=_TM2,OR(TH!L1547="1111",TH!M1547="1111")),TH!D1547,""),"")</f>
        <v/>
      </c>
      <c r="B1545" s="829">
        <f t="shared" si="210"/>
        <v>9</v>
      </c>
      <c r="C1545" s="830">
        <f t="shared" si="211"/>
        <v>42638</v>
      </c>
      <c r="D1545" s="37" t="s">
        <v>1638</v>
      </c>
      <c r="E1545" s="884">
        <v>42638</v>
      </c>
      <c r="F1545" s="841" t="s">
        <v>1754</v>
      </c>
      <c r="G1545" s="914" t="s">
        <v>1693</v>
      </c>
      <c r="H1545" s="832" t="s">
        <v>432</v>
      </c>
      <c r="I1545" s="833">
        <v>6</v>
      </c>
      <c r="J1545" s="833">
        <v>75000</v>
      </c>
      <c r="K1545" s="578">
        <f t="shared" si="213"/>
        <v>450000</v>
      </c>
      <c r="L1545" s="915" t="s">
        <v>844</v>
      </c>
      <c r="M1545" s="915" t="s">
        <v>8</v>
      </c>
      <c r="N1545" s="52" t="str">
        <f>IF(AND('331-CT'!$E$7=TH!H1547,OR(L1545="331",M1545="331")),"331",IF(AND(OR(L1545="131",M1545="131"),H1545='131-CT'!$E$7),"131",""))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IF(OR(TH!L1547=TH!$V$7,M1545=TH!$V$7),"x","")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IF(AND(OR(LEFT(TH!L1547,2)="15",LEFT(TH!M1547,2)="15"),'152-CT'!$J$8=TH!F1547),"x","")</f>
        <v/>
      </c>
      <c r="Y1545" s="52" t="str">
        <f>IF(AND(OR(LEFT(TH!L1547,2)="15",LEFT(TH!M1547,2)="15"),TK!$E$7=TH!F1547),"x","")</f>
        <v/>
      </c>
      <c r="Z1545" s="52" t="str">
        <f>IF(AND(B1545&lt;=NKC!$N$8,B1545&gt;=NKC!$M$8),"x","")</f>
        <v>x</v>
      </c>
      <c r="AA1545" s="836">
        <v>3</v>
      </c>
      <c r="AB1545" s="837" t="str">
        <f>IF(VLOOKUP(F1545,NXT!$C$12:$C$795,1,0)=F1545,"","x")</f>
        <v/>
      </c>
    </row>
    <row r="1546" spans="1:28" s="838" customFormat="1" ht="15.75" hidden="1" customHeight="1">
      <c r="A1546" s="818" t="str">
        <f>IF(B1546&lt;&gt;"",IF(AND(B1546&gt;=_TM1,B1546&lt;=_TM2,OR(TH!L1548="1111",TH!M1548="1111")),TH!D1548,""),"")</f>
        <v/>
      </c>
      <c r="B1546" s="829">
        <f t="shared" si="210"/>
        <v>9</v>
      </c>
      <c r="C1546" s="830">
        <f t="shared" si="211"/>
        <v>42638</v>
      </c>
      <c r="D1546" s="37" t="s">
        <v>1638</v>
      </c>
      <c r="E1546" s="884">
        <v>42638</v>
      </c>
      <c r="F1546" s="841" t="s">
        <v>1755</v>
      </c>
      <c r="G1546" s="914" t="s">
        <v>1693</v>
      </c>
      <c r="H1546" s="832" t="s">
        <v>432</v>
      </c>
      <c r="I1546" s="833">
        <v>4</v>
      </c>
      <c r="J1546" s="833">
        <v>92600</v>
      </c>
      <c r="K1546" s="578">
        <f t="shared" si="213"/>
        <v>370400</v>
      </c>
      <c r="L1546" s="915" t="s">
        <v>844</v>
      </c>
      <c r="M1546" s="915" t="s">
        <v>8</v>
      </c>
      <c r="N1546" s="52" t="str">
        <f>IF(AND('331-CT'!$E$7=TH!H1548,OR(L1546="331",M1546="331")),"331",IF(AND(OR(L1546="131",M1546="131"),H1546='131-CT'!$E$7),"131",""))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IF(OR(TH!L1548=TH!$V$7,M1546=TH!$V$7),"x","")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IF(AND(OR(LEFT(TH!L1548,2)="15",LEFT(TH!M1548,2)="15"),'152-CT'!$J$8=TH!F1548),"x","")</f>
        <v/>
      </c>
      <c r="Y1546" s="52" t="str">
        <f>IF(AND(OR(LEFT(TH!L1548,2)="15",LEFT(TH!M1548,2)="15"),TK!$E$7=TH!F1548),"x","")</f>
        <v/>
      </c>
      <c r="Z1546" s="52" t="str">
        <f>IF(AND(B1546&lt;=NKC!$N$8,B1546&gt;=NKC!$M$8),"x","")</f>
        <v>x</v>
      </c>
      <c r="AA1546" s="836">
        <v>3</v>
      </c>
      <c r="AB1546" s="837" t="str">
        <f>IF(VLOOKUP(F1546,NXT!$C$12:$C$795,1,0)=F1546,"","x")</f>
        <v/>
      </c>
    </row>
    <row r="1547" spans="1:28" s="838" customFormat="1" ht="15.75" hidden="1" customHeight="1">
      <c r="A1547" s="818" t="str">
        <f>IF(B1547&lt;&gt;"",IF(AND(B1547&gt;=_TM1,B1547&lt;=_TM2,OR(TH!L1549="1111",TH!M1549="1111")),TH!D1549,""),"")</f>
        <v/>
      </c>
      <c r="B1547" s="829">
        <f t="shared" si="210"/>
        <v>9</v>
      </c>
      <c r="C1547" s="830">
        <f t="shared" si="211"/>
        <v>42638</v>
      </c>
      <c r="D1547" s="37" t="s">
        <v>1638</v>
      </c>
      <c r="E1547" s="884">
        <v>42638</v>
      </c>
      <c r="F1547" s="841" t="s">
        <v>1756</v>
      </c>
      <c r="G1547" s="914" t="s">
        <v>1693</v>
      </c>
      <c r="H1547" s="832" t="s">
        <v>432</v>
      </c>
      <c r="I1547" s="833">
        <v>7</v>
      </c>
      <c r="J1547" s="833">
        <v>92801</v>
      </c>
      <c r="K1547" s="578">
        <f t="shared" si="213"/>
        <v>649607</v>
      </c>
      <c r="L1547" s="915" t="s">
        <v>844</v>
      </c>
      <c r="M1547" s="915" t="s">
        <v>8</v>
      </c>
      <c r="N1547" s="52" t="str">
        <f>IF(AND('331-CT'!$E$7=TH!H1549,OR(L1547="331",M1547="331")),"331",IF(AND(OR(L1547="131",M1547="131"),H1547='131-CT'!$E$7),"131",""))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IF(OR(TH!L1549=TH!$V$7,M1547=TH!$V$7),"x","")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IF(AND(OR(LEFT(TH!L1549,2)="15",LEFT(TH!M1549,2)="15"),'152-CT'!$J$8=TH!F1549),"x","")</f>
        <v/>
      </c>
      <c r="Y1547" s="52" t="str">
        <f>IF(AND(OR(LEFT(TH!L1549,2)="15",LEFT(TH!M1549,2)="15"),TK!$E$7=TH!F1549),"x","")</f>
        <v/>
      </c>
      <c r="Z1547" s="52" t="str">
        <f>IF(AND(B1547&lt;=NKC!$N$8,B1547&gt;=NKC!$M$8),"x","")</f>
        <v>x</v>
      </c>
      <c r="AA1547" s="836">
        <v>3</v>
      </c>
      <c r="AB1547" s="837" t="str">
        <f>IF(VLOOKUP(F1547,NXT!$C$12:$C$795,1,0)=F1547,"","x")</f>
        <v/>
      </c>
    </row>
    <row r="1548" spans="1:28" s="838" customFormat="1" ht="15.75" hidden="1" customHeight="1">
      <c r="A1548" s="818" t="str">
        <f>IF(B1548&lt;&gt;"",IF(AND(B1548&gt;=_TM1,B1548&lt;=_TM2,OR(TH!L1550="1111",TH!M1550="1111")),TH!D1550,""),"")</f>
        <v/>
      </c>
      <c r="B1548" s="829">
        <f t="shared" si="210"/>
        <v>9</v>
      </c>
      <c r="C1548" s="830">
        <f t="shared" si="211"/>
        <v>42638</v>
      </c>
      <c r="D1548" s="37" t="s">
        <v>1638</v>
      </c>
      <c r="E1548" s="884">
        <v>42638</v>
      </c>
      <c r="F1548" s="841" t="s">
        <v>1757</v>
      </c>
      <c r="G1548" s="914" t="s">
        <v>1693</v>
      </c>
      <c r="H1548" s="832" t="s">
        <v>432</v>
      </c>
      <c r="I1548" s="833">
        <v>12</v>
      </c>
      <c r="J1548" s="833">
        <v>97000</v>
      </c>
      <c r="K1548" s="578">
        <f t="shared" si="213"/>
        <v>1164000</v>
      </c>
      <c r="L1548" s="915" t="s">
        <v>844</v>
      </c>
      <c r="M1548" s="915" t="s">
        <v>8</v>
      </c>
      <c r="N1548" s="52" t="str">
        <f>IF(AND('331-CT'!$E$7=TH!H1550,OR(L1548="331",M1548="331")),"331",IF(AND(OR(L1548="131",M1548="131"),H1548='131-CT'!$E$7),"131",""))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IF(OR(TH!L1550=TH!$V$7,M1548=TH!$V$7),"x","")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IF(AND(OR(LEFT(TH!L1550,2)="15",LEFT(TH!M1550,2)="15"),'152-CT'!$J$8=TH!F1550),"x","")</f>
        <v/>
      </c>
      <c r="Y1548" s="52" t="str">
        <f>IF(AND(OR(LEFT(TH!L1550,2)="15",LEFT(TH!M1550,2)="15"),TK!$E$7=TH!F1550),"x","")</f>
        <v/>
      </c>
      <c r="Z1548" s="52" t="str">
        <f>IF(AND(B1548&lt;=NKC!$N$8,B1548&gt;=NKC!$M$8),"x","")</f>
        <v>x</v>
      </c>
      <c r="AA1548" s="836">
        <v>3</v>
      </c>
      <c r="AB1548" s="837" t="str">
        <f>IF(VLOOKUP(F1548,NXT!$C$12:$C$795,1,0)=F1548,"","x")</f>
        <v/>
      </c>
    </row>
    <row r="1549" spans="1:28" s="838" customFormat="1" ht="15.75" hidden="1" customHeight="1">
      <c r="A1549" s="818" t="str">
        <f>IF(B1549&lt;&gt;"",IF(AND(B1549&gt;=_TM1,B1549&lt;=_TM2,OR(TH!L1551="1111",TH!M1551="1111")),TH!D1551,""),"")</f>
        <v/>
      </c>
      <c r="B1549" s="829">
        <f t="shared" si="210"/>
        <v>9</v>
      </c>
      <c r="C1549" s="830">
        <f t="shared" si="211"/>
        <v>42638</v>
      </c>
      <c r="D1549" s="37" t="s">
        <v>1638</v>
      </c>
      <c r="E1549" s="884">
        <v>42638</v>
      </c>
      <c r="F1549" s="841" t="s">
        <v>1757</v>
      </c>
      <c r="G1549" s="914" t="s">
        <v>1693</v>
      </c>
      <c r="H1549" s="832" t="s">
        <v>432</v>
      </c>
      <c r="I1549" s="833">
        <v>36</v>
      </c>
      <c r="J1549" s="833">
        <v>99000</v>
      </c>
      <c r="K1549" s="578">
        <f t="shared" si="213"/>
        <v>3564000</v>
      </c>
      <c r="L1549" s="915" t="s">
        <v>844</v>
      </c>
      <c r="M1549" s="915" t="s">
        <v>8</v>
      </c>
      <c r="N1549" s="52" t="str">
        <f>IF(AND('331-CT'!$E$7=TH!H1551,OR(L1549="331",M1549="331")),"331",IF(AND(OR(L1549="131",M1549="131"),H1549='131-CT'!$E$7),"131",""))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IF(OR(TH!L1551=TH!$V$7,M1549=TH!$V$7),"x","")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IF(AND(OR(LEFT(TH!L1551,2)="15",LEFT(TH!M1551,2)="15"),'152-CT'!$J$8=TH!F1551),"x","")</f>
        <v/>
      </c>
      <c r="Y1549" s="52" t="str">
        <f>IF(AND(OR(LEFT(TH!L1551,2)="15",LEFT(TH!M1551,2)="15"),TK!$E$7=TH!F1551),"x","")</f>
        <v/>
      </c>
      <c r="Z1549" s="52" t="str">
        <f>IF(AND(B1549&lt;=NKC!$N$8,B1549&gt;=NKC!$M$8),"x","")</f>
        <v>x</v>
      </c>
      <c r="AA1549" s="836">
        <v>3</v>
      </c>
      <c r="AB1549" s="837" t="str">
        <f>IF(VLOOKUP(F1549,NXT!$C$12:$C$795,1,0)=F1549,"","x")</f>
        <v/>
      </c>
    </row>
    <row r="1550" spans="1:28" s="838" customFormat="1" ht="15.75" hidden="1" customHeight="1">
      <c r="A1550" s="818" t="str">
        <f>IF(B1550&lt;&gt;"",IF(AND(B1550&gt;=_TM1,B1550&lt;=_TM2,OR(TH!L1552="1111",TH!M1552="1111")),TH!D1552,""),"")</f>
        <v/>
      </c>
      <c r="B1550" s="829">
        <f t="shared" si="210"/>
        <v>9</v>
      </c>
      <c r="C1550" s="830">
        <f t="shared" si="211"/>
        <v>42638</v>
      </c>
      <c r="D1550" s="37" t="s">
        <v>1638</v>
      </c>
      <c r="E1550" s="884">
        <v>42638</v>
      </c>
      <c r="F1550" s="841" t="s">
        <v>489</v>
      </c>
      <c r="G1550" s="914" t="s">
        <v>1693</v>
      </c>
      <c r="H1550" s="832" t="s">
        <v>432</v>
      </c>
      <c r="I1550" s="833">
        <v>25</v>
      </c>
      <c r="J1550" s="833">
        <v>99500</v>
      </c>
      <c r="K1550" s="578">
        <f t="shared" si="213"/>
        <v>2487500</v>
      </c>
      <c r="L1550" s="915" t="s">
        <v>844</v>
      </c>
      <c r="M1550" s="915" t="s">
        <v>8</v>
      </c>
      <c r="N1550" s="52" t="str">
        <f>IF(AND('331-CT'!$E$7=TH!H1552,OR(L1550="331",M1550="331")),"331",IF(AND(OR(L1550="131",M1550="131"),H1550='131-CT'!$E$7),"131",""))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IF(OR(TH!L1552=TH!$V$7,M1550=TH!$V$7),"x","")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IF(AND(OR(LEFT(TH!L1552,2)="15",LEFT(TH!M1552,2)="15"),'152-CT'!$J$8=TH!F1552),"x","")</f>
        <v/>
      </c>
      <c r="Y1550" s="52" t="str">
        <f>IF(AND(OR(LEFT(TH!L1552,2)="15",LEFT(TH!M1552,2)="15"),TK!$E$7=TH!F1552),"x","")</f>
        <v/>
      </c>
      <c r="Z1550" s="52" t="str">
        <f>IF(AND(B1550&lt;=NKC!$N$8,B1550&gt;=NKC!$M$8),"x","")</f>
        <v>x</v>
      </c>
      <c r="AA1550" s="836">
        <v>3</v>
      </c>
      <c r="AB1550" s="837" t="str">
        <f>IF(VLOOKUP(F1550,NXT!$C$12:$C$795,1,0)=F1550,"","x")</f>
        <v/>
      </c>
    </row>
    <row r="1551" spans="1:28" s="838" customFormat="1" ht="15.75" hidden="1" customHeight="1">
      <c r="A1551" s="818" t="str">
        <f>IF(B1551&lt;&gt;"",IF(AND(B1551&gt;=_TM1,B1551&lt;=_TM2,OR(TH!L1553="1111",TH!M1553="1111")),TH!D1553,""),"")</f>
        <v/>
      </c>
      <c r="B1551" s="829">
        <f t="shared" si="210"/>
        <v>9</v>
      </c>
      <c r="C1551" s="830">
        <f t="shared" si="211"/>
        <v>42638</v>
      </c>
      <c r="D1551" s="37" t="s">
        <v>1638</v>
      </c>
      <c r="E1551" s="884">
        <v>42638</v>
      </c>
      <c r="F1551" s="841" t="s">
        <v>1739</v>
      </c>
      <c r="G1551" s="914" t="s">
        <v>1693</v>
      </c>
      <c r="H1551" s="832" t="s">
        <v>432</v>
      </c>
      <c r="I1551" s="833">
        <v>8</v>
      </c>
      <c r="J1551" s="833">
        <v>101000</v>
      </c>
      <c r="K1551" s="578">
        <f t="shared" si="213"/>
        <v>808000</v>
      </c>
      <c r="L1551" s="915" t="s">
        <v>844</v>
      </c>
      <c r="M1551" s="915" t="s">
        <v>8</v>
      </c>
      <c r="N1551" s="52" t="str">
        <f>IF(AND('331-CT'!$E$7=TH!H1553,OR(L1551="331",M1551="331")),"331",IF(AND(OR(L1551="131",M1551="131"),H1551='131-CT'!$E$7),"131",""))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IF(OR(TH!L1553=TH!$V$7,M1551=TH!$V$7),"x","")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IF(AND(OR(LEFT(TH!L1553,2)="15",LEFT(TH!M1553,2)="15"),'152-CT'!$J$8=TH!F1553),"x","")</f>
        <v/>
      </c>
      <c r="Y1551" s="52" t="str">
        <f>IF(AND(OR(LEFT(TH!L1553,2)="15",LEFT(TH!M1553,2)="15"),TK!$E$7=TH!F1553),"x","")</f>
        <v/>
      </c>
      <c r="Z1551" s="52" t="str">
        <f>IF(AND(B1551&lt;=NKC!$N$8,B1551&gt;=NKC!$M$8),"x","")</f>
        <v>x</v>
      </c>
      <c r="AA1551" s="836">
        <v>3</v>
      </c>
      <c r="AB1551" s="837" t="str">
        <f>IF(VLOOKUP(F1551,NXT!$C$12:$C$795,1,0)=F1551,"","x")</f>
        <v/>
      </c>
    </row>
    <row r="1552" spans="1:28" s="838" customFormat="1" ht="15.75" hidden="1" customHeight="1">
      <c r="A1552" s="818" t="str">
        <f>IF(B1552&lt;&gt;"",IF(AND(B1552&gt;=_TM1,B1552&lt;=_TM2,OR(TH!L1554="1111",TH!M1554="1111")),TH!D1554,""),"")</f>
        <v/>
      </c>
      <c r="B1552" s="829">
        <f t="shared" si="210"/>
        <v>9</v>
      </c>
      <c r="C1552" s="830">
        <f t="shared" si="211"/>
        <v>42638</v>
      </c>
      <c r="D1552" s="37" t="s">
        <v>1638</v>
      </c>
      <c r="E1552" s="884">
        <v>42638</v>
      </c>
      <c r="F1552" s="841" t="s">
        <v>1758</v>
      </c>
      <c r="G1552" s="914" t="s">
        <v>1693</v>
      </c>
      <c r="H1552" s="832" t="s">
        <v>432</v>
      </c>
      <c r="I1552" s="833">
        <v>8</v>
      </c>
      <c r="J1552" s="833">
        <v>107300</v>
      </c>
      <c r="K1552" s="578">
        <f t="shared" si="213"/>
        <v>858400</v>
      </c>
      <c r="L1552" s="915" t="s">
        <v>844</v>
      </c>
      <c r="M1552" s="915" t="s">
        <v>8</v>
      </c>
      <c r="N1552" s="52" t="str">
        <f>IF(AND('331-CT'!$E$7=TH!H1554,OR(L1552="331",M1552="331")),"331",IF(AND(OR(L1552="131",M1552="131"),H1552='131-CT'!$E$7),"131",""))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IF(OR(TH!L1554=TH!$V$7,M1552=TH!$V$7),"x","")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IF(AND(OR(LEFT(TH!L1554,2)="15",LEFT(TH!M1554,2)="15"),'152-CT'!$J$8=TH!F1554),"x","")</f>
        <v/>
      </c>
      <c r="Y1552" s="52" t="str">
        <f>IF(AND(OR(LEFT(TH!L1554,2)="15",LEFT(TH!M1554,2)="15"),TK!$E$7=TH!F1554),"x","")</f>
        <v/>
      </c>
      <c r="Z1552" s="52" t="str">
        <f>IF(AND(B1552&lt;=NKC!$N$8,B1552&gt;=NKC!$M$8),"x","")</f>
        <v>x</v>
      </c>
      <c r="AA1552" s="836">
        <v>3</v>
      </c>
      <c r="AB1552" s="837" t="str">
        <f>IF(VLOOKUP(F1552,NXT!$C$12:$C$795,1,0)=F1552,"","x")</f>
        <v/>
      </c>
    </row>
    <row r="1553" spans="1:31" s="838" customFormat="1" ht="15.75" hidden="1" customHeight="1">
      <c r="A1553" s="818" t="str">
        <f>IF(B1553&lt;&gt;"",IF(AND(B1553&gt;=_TM1,B1553&lt;=_TM2,OR(TH!L1555="1111",TH!M1555="1111")),TH!D1555,""),"")</f>
        <v/>
      </c>
      <c r="B1553" s="829">
        <f t="shared" si="210"/>
        <v>9</v>
      </c>
      <c r="C1553" s="830">
        <f t="shared" si="211"/>
        <v>42638</v>
      </c>
      <c r="D1553" s="37" t="s">
        <v>1638</v>
      </c>
      <c r="E1553" s="884">
        <v>42638</v>
      </c>
      <c r="F1553" s="191" t="s">
        <v>448</v>
      </c>
      <c r="G1553" s="914" t="s">
        <v>1693</v>
      </c>
      <c r="H1553" s="832" t="s">
        <v>432</v>
      </c>
      <c r="I1553" s="833"/>
      <c r="J1553" s="833"/>
      <c r="K1553" s="834">
        <v>20945413</v>
      </c>
      <c r="L1553" s="916" t="s">
        <v>9</v>
      </c>
      <c r="M1553" s="915" t="s">
        <v>8</v>
      </c>
      <c r="N1553" s="52" t="str">
        <f>IF(AND('331-CT'!$E$7=TH!H1555,OR(L1553="331",M1553="331")),"331",IF(AND(OR(L1553="131",M1553="131"),H1553='131-CT'!$E$7),"131",""))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IF(OR(TH!L1555=TH!$V$7,M1553=TH!$V$7),"x","")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IF(AND(OR(LEFT(TH!L1555,2)="15",LEFT(TH!M1555,2)="15"),'152-CT'!$J$8=TH!F1555),"x","")</f>
        <v/>
      </c>
      <c r="Y1553" s="52" t="str">
        <f>IF(AND(OR(LEFT(TH!L1555,2)="15",LEFT(TH!M1555,2)="15"),TK!$E$7=TH!F1555),"x","")</f>
        <v/>
      </c>
      <c r="Z1553" s="52" t="str">
        <f>IF(AND(B1553&lt;=NKC!$N$8,B1553&gt;=NKC!$M$8),"x","")</f>
        <v>x</v>
      </c>
      <c r="AA1553" s="836">
        <v>3</v>
      </c>
      <c r="AB1553" s="837"/>
    </row>
    <row r="1554" spans="1:31" s="838" customFormat="1" ht="15.75" hidden="1" customHeight="1">
      <c r="A1554" s="818" t="str">
        <f>IF(B1554&lt;&gt;"",IF(AND(B1554&gt;=_TM1,B1554&lt;=_TM2,OR(TH!L1556="1111",TH!M1556="1111")),TH!D1556,""),"")</f>
        <v/>
      </c>
      <c r="B1554" s="829">
        <f t="shared" si="210"/>
        <v>9</v>
      </c>
      <c r="C1554" s="830">
        <f t="shared" si="211"/>
        <v>42642</v>
      </c>
      <c r="D1554" s="37" t="s">
        <v>1639</v>
      </c>
      <c r="E1554" s="884">
        <v>42642</v>
      </c>
      <c r="F1554" s="841" t="s">
        <v>1714</v>
      </c>
      <c r="G1554" s="914" t="s">
        <v>1803</v>
      </c>
      <c r="H1554" s="832" t="s">
        <v>432</v>
      </c>
      <c r="I1554" s="833">
        <v>38250</v>
      </c>
      <c r="J1554" s="833">
        <v>7250</v>
      </c>
      <c r="K1554" s="578">
        <f>ROUND(I1554*J1554,0)</f>
        <v>277312500</v>
      </c>
      <c r="L1554" s="915" t="s">
        <v>844</v>
      </c>
      <c r="M1554" s="915" t="s">
        <v>8</v>
      </c>
      <c r="N1554" s="52" t="str">
        <f>IF(AND('331-CT'!$E$7=TH!H1556,OR(L1554="331",M1554="331")),"331",IF(AND(OR(L1554="131",M1554="131"),H1554='131-CT'!$E$7),"131",""))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IF(OR(TH!L1556=TH!$V$7,M1554=TH!$V$7),"x","")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IF(AND(OR(LEFT(TH!L1556,2)="15",LEFT(TH!M1556,2)="15"),'152-CT'!$J$8=TH!F1556),"x","")</f>
        <v/>
      </c>
      <c r="Y1554" s="52" t="str">
        <f>IF(AND(OR(LEFT(TH!L1556,2)="15",LEFT(TH!M1556,2)="15"),TK!$E$7=TH!F1556),"x","")</f>
        <v/>
      </c>
      <c r="Z1554" s="52" t="str">
        <f>IF(AND(B1554&lt;=NKC!$N$8,B1554&gt;=NKC!$M$8),"x","")</f>
        <v>x</v>
      </c>
      <c r="AA1554" s="836">
        <v>3</v>
      </c>
      <c r="AB1554" s="837" t="str">
        <f>IF(VLOOKUP(F1554,NXT!$C$12:$C$795,1,0)=F1554,"","x")</f>
        <v/>
      </c>
    </row>
    <row r="1555" spans="1:31" s="838" customFormat="1" ht="15.75" hidden="1" customHeight="1">
      <c r="A1555" s="818" t="str">
        <f>IF(B1555&lt;&gt;"",IF(AND(B1555&gt;=_TM1,B1555&lt;=_TM2,OR(TH!L1557="1111",TH!M1557="1111")),TH!D1557,""),"")</f>
        <v/>
      </c>
      <c r="B1555" s="829">
        <f t="shared" si="210"/>
        <v>9</v>
      </c>
      <c r="C1555" s="830">
        <f t="shared" si="211"/>
        <v>42642</v>
      </c>
      <c r="D1555" s="37" t="s">
        <v>1639</v>
      </c>
      <c r="E1555" s="884">
        <v>42642</v>
      </c>
      <c r="F1555" s="191" t="s">
        <v>448</v>
      </c>
      <c r="G1555" s="914" t="s">
        <v>1803</v>
      </c>
      <c r="H1555" s="832" t="s">
        <v>432</v>
      </c>
      <c r="I1555" s="833"/>
      <c r="J1555" s="833"/>
      <c r="K1555" s="834">
        <v>27731250</v>
      </c>
      <c r="L1555" s="916" t="s">
        <v>9</v>
      </c>
      <c r="M1555" s="915" t="s">
        <v>8</v>
      </c>
      <c r="N1555" s="52" t="str">
        <f>IF(AND('331-CT'!$E$7=TH!H1557,OR(L1555="331",M1555="331")),"331",IF(AND(OR(L1555="131",M1555="131"),H1555='131-CT'!$E$7),"131",""))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IF(OR(TH!L1557=TH!$V$7,M1555=TH!$V$7),"x","")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IF(AND(OR(LEFT(TH!L1557,2)="15",LEFT(TH!M1557,2)="15"),'152-CT'!$J$8=TH!F1557),"x","")</f>
        <v/>
      </c>
      <c r="Y1555" s="52" t="str">
        <f>IF(AND(OR(LEFT(TH!L1557,2)="15",LEFT(TH!M1557,2)="15"),TK!$E$7=TH!F1557),"x","")</f>
        <v/>
      </c>
      <c r="Z1555" s="52" t="str">
        <f>IF(AND(B1555&lt;=NKC!$N$8,B1555&gt;=NKC!$M$8),"x","")</f>
        <v>x</v>
      </c>
      <c r="AA1555" s="836">
        <v>3</v>
      </c>
      <c r="AB1555" s="837"/>
    </row>
    <row r="1556" spans="1:31" s="838" customFormat="1" ht="15.75" hidden="1" customHeight="1">
      <c r="A1556" s="818" t="str">
        <f>IF(B1556&lt;&gt;"",IF(AND(B1556&gt;=_TM1,B1556&lt;=_TM2,OR(TH!L1453="1111",TH!M1453="1111")),TH!D1453,""),"")</f>
        <v/>
      </c>
      <c r="B1556" s="36">
        <f t="shared" si="210"/>
        <v>9</v>
      </c>
      <c r="C1556" s="190">
        <f t="shared" si="211"/>
        <v>42643</v>
      </c>
      <c r="D1556" s="37" t="s">
        <v>1640</v>
      </c>
      <c r="E1556" s="734">
        <v>42643</v>
      </c>
      <c r="F1556" s="188" t="s">
        <v>1795</v>
      </c>
      <c r="G1556" s="828" t="s">
        <v>1796</v>
      </c>
      <c r="H1556" s="192" t="s">
        <v>422</v>
      </c>
      <c r="I1556" s="248">
        <v>100</v>
      </c>
      <c r="J1556" s="248">
        <v>14130</v>
      </c>
      <c r="K1556" s="578">
        <f>ROUND(I1556*J1556,0)</f>
        <v>1413000</v>
      </c>
      <c r="L1556" s="579" t="s">
        <v>844</v>
      </c>
      <c r="M1556" s="579" t="s">
        <v>8</v>
      </c>
      <c r="N1556" s="52" t="str">
        <f>IF(AND('331-CT'!$E$7=TH!H1453,OR(L1556="331",M1556="331")),"331",IF(AND(OR(L1556="131",M1556="131"),H1556='131-CT'!$E$7),"131",""))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IF(OR(TH!L1453=TH!$V$7,M1556=TH!$V$7),"x","")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IF(AND(OR(LEFT(TH!L1453,2)="15",LEFT(TH!M1453,2)="15"),'152-CT'!$J$8=TH!F1453),"x","")</f>
        <v/>
      </c>
      <c r="Y1556" s="52" t="str">
        <f>IF(AND(OR(LEFT(TH!L1453,2)="15",LEFT(TH!M1453,2)="15"),TK!$E$7=TH!F1453),"x","")</f>
        <v/>
      </c>
      <c r="Z1556" s="52" t="str">
        <f>IF(AND(B1556&lt;=NKC!$N$8,B1556&gt;=NKC!$M$8),"x","")</f>
        <v>x</v>
      </c>
      <c r="AA1556" s="817">
        <v>3</v>
      </c>
      <c r="AB1556" s="570" t="str">
        <f>IF(VLOOKUP(F1556,NXT!$C$12:$C$795,1,0)=F1556,"","x")</f>
        <v/>
      </c>
      <c r="AC1556" s="204"/>
      <c r="AD1556" s="204"/>
      <c r="AE1556" s="204"/>
    </row>
    <row r="1557" spans="1:31" s="838" customFormat="1" ht="15.75" hidden="1" customHeight="1">
      <c r="A1557" s="818" t="str">
        <f>IF(B1557&lt;&gt;"",IF(AND(B1557&gt;=_TM1,B1557&lt;=_TM2,OR(TH!L1454="1111",TH!M1454="1111")),TH!D1454,""),"")</f>
        <v/>
      </c>
      <c r="B1557" s="36">
        <f t="shared" si="210"/>
        <v>9</v>
      </c>
      <c r="C1557" s="190">
        <f t="shared" si="211"/>
        <v>42643</v>
      </c>
      <c r="D1557" s="37" t="s">
        <v>1640</v>
      </c>
      <c r="E1557" s="734">
        <v>42643</v>
      </c>
      <c r="F1557" s="188" t="s">
        <v>430</v>
      </c>
      <c r="G1557" s="828" t="s">
        <v>1796</v>
      </c>
      <c r="H1557" s="192" t="s">
        <v>422</v>
      </c>
      <c r="I1557" s="248"/>
      <c r="J1557" s="248"/>
      <c r="K1557" s="578">
        <v>141300</v>
      </c>
      <c r="L1557" s="193" t="s">
        <v>9</v>
      </c>
      <c r="M1557" s="579" t="s">
        <v>8</v>
      </c>
      <c r="N1557" s="52" t="str">
        <f>IF(AND('331-CT'!$E$7=TH!H1454,OR(L1557="331",M1557="331")),"331",IF(AND(OR(L1557="131",M1557="131"),H1557='131-CT'!$E$7),"131",""))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IF(OR(TH!L1454=TH!$V$7,M1557=TH!$V$7),"x","")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IF(AND(OR(LEFT(TH!L1454,2)="15",LEFT(TH!M1454,2)="15"),'152-CT'!$J$8=TH!F1454),"x","")</f>
        <v/>
      </c>
      <c r="Y1557" s="52" t="str">
        <f>IF(AND(OR(LEFT(TH!L1454,2)="15",LEFT(TH!M1454,2)="15"),TK!$E$7=TH!F1454),"x","")</f>
        <v/>
      </c>
      <c r="Z1557" s="52" t="str">
        <f>IF(AND(B1557&lt;=NKC!$N$8,B1557&gt;=NKC!$M$8),"x","")</f>
        <v>x</v>
      </c>
      <c r="AA1557" s="817">
        <v>3</v>
      </c>
      <c r="AB1557" s="570"/>
      <c r="AC1557" s="204"/>
      <c r="AD1557" s="204"/>
      <c r="AE1557" s="204"/>
    </row>
    <row r="1558" spans="1:31" ht="15.75" hidden="1" customHeight="1">
      <c r="A1558" s="818" t="str">
        <f>IF(B1558&lt;&gt;"",IF(AND(B1558&gt;=_TM1,B1558&lt;=_TM2,OR(TH!L1558="1111",TH!M1558="1111")),TH!D1558,""),"")</f>
        <v/>
      </c>
      <c r="B1558" s="36">
        <f t="shared" ref="B1558:B1619" si="214">IF(C1558&lt;&gt;"",MONTH(C1558),"")</f>
        <v>1</v>
      </c>
      <c r="C1558" s="190">
        <f t="shared" ref="C1558:C1619" si="215">E1558</f>
        <v>42373</v>
      </c>
      <c r="D1558" s="190" t="s">
        <v>1565</v>
      </c>
      <c r="E1558" s="190">
        <v>42373</v>
      </c>
      <c r="F1558" s="191" t="s">
        <v>1165</v>
      </c>
      <c r="G1558" s="824" t="s">
        <v>1006</v>
      </c>
      <c r="H1558" s="192" t="s">
        <v>649</v>
      </c>
      <c r="I1558" s="248">
        <v>850</v>
      </c>
      <c r="J1558" s="248">
        <v>32500</v>
      </c>
      <c r="K1558" s="578">
        <f>ROUND(I1558*J1558,0)</f>
        <v>27625000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17"/>
      <c r="AB1558" s="570" t="str">
        <f t="shared" ref="AB1558:AB1589" si="216">IF(VLOOKUP(H1558,DS_131,1,0)=H1558,"","x")</f>
        <v/>
      </c>
    </row>
    <row r="1559" spans="1:31" ht="15.75" hidden="1" customHeight="1">
      <c r="A1559" s="818" t="str">
        <f>IF(B1559&lt;&gt;"",IF(AND(B1559&gt;=_TM1,B1559&lt;=_TM2,OR(TH!L1559="1111",TH!M1559="1111")),TH!D1559,""),"")</f>
        <v/>
      </c>
      <c r="B1559" s="36">
        <f t="shared" si="214"/>
        <v>1</v>
      </c>
      <c r="C1559" s="190">
        <f t="shared" si="215"/>
        <v>42373</v>
      </c>
      <c r="D1559" s="190" t="s">
        <v>1565</v>
      </c>
      <c r="E1559" s="190">
        <v>42373</v>
      </c>
      <c r="F1559" s="191" t="s">
        <v>1166</v>
      </c>
      <c r="G1559" s="824" t="s">
        <v>1006</v>
      </c>
      <c r="H1559" s="192" t="s">
        <v>649</v>
      </c>
      <c r="I1559" s="248">
        <v>850</v>
      </c>
      <c r="J1559" s="248">
        <v>31700</v>
      </c>
      <c r="K1559" s="578">
        <f>ROUND(I1559*J1559,0)</f>
        <v>26945000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17"/>
      <c r="AB1559" s="570" t="str">
        <f t="shared" si="216"/>
        <v/>
      </c>
    </row>
    <row r="1560" spans="1:31" ht="15.75" hidden="1" customHeight="1">
      <c r="A1560" s="818" t="str">
        <f>IF(B1560&lt;&gt;"",IF(AND(B1560&gt;=_TM1,B1560&lt;=_TM2,OR(TH!L1560="1111",TH!M1560="1111")),TH!D1560,""),"")</f>
        <v/>
      </c>
      <c r="B1560" s="36">
        <f t="shared" si="214"/>
        <v>1</v>
      </c>
      <c r="C1560" s="190">
        <f t="shared" si="215"/>
        <v>42373</v>
      </c>
      <c r="D1560" s="190" t="s">
        <v>1565</v>
      </c>
      <c r="E1560" s="190">
        <v>42373</v>
      </c>
      <c r="F1560" s="188" t="s">
        <v>438</v>
      </c>
      <c r="G1560" s="824" t="s">
        <v>1006</v>
      </c>
      <c r="H1560" s="192" t="s">
        <v>649</v>
      </c>
      <c r="I1560" s="248">
        <v>3000</v>
      </c>
      <c r="J1560" s="248">
        <v>15000</v>
      </c>
      <c r="K1560" s="578">
        <f>ROUND(I1560*J1560,0)</f>
        <v>45000000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17"/>
      <c r="AB1560" s="570" t="str">
        <f t="shared" si="216"/>
        <v/>
      </c>
    </row>
    <row r="1561" spans="1:31" ht="15.75" hidden="1" customHeight="1">
      <c r="A1561" s="818" t="str">
        <f>IF(B1561&lt;&gt;"",IF(AND(B1561&gt;=_TM1,B1561&lt;=_TM2,OR(TH!L1561="1111",TH!M1561="1111")),TH!D1561,""),"")</f>
        <v/>
      </c>
      <c r="B1561" s="36">
        <f t="shared" si="214"/>
        <v>1</v>
      </c>
      <c r="C1561" s="190">
        <f t="shared" si="215"/>
        <v>42373</v>
      </c>
      <c r="D1561" s="190" t="s">
        <v>1565</v>
      </c>
      <c r="E1561" s="190">
        <v>42373</v>
      </c>
      <c r="F1561" s="188" t="s">
        <v>437</v>
      </c>
      <c r="G1561" s="824" t="s">
        <v>1006</v>
      </c>
      <c r="H1561" s="192" t="s">
        <v>649</v>
      </c>
      <c r="I1561" s="248">
        <v>3000</v>
      </c>
      <c r="J1561" s="248">
        <v>16500</v>
      </c>
      <c r="K1561" s="578">
        <f>ROUND(I1561*J1561,0)</f>
        <v>49500000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17"/>
      <c r="AB1561" s="570" t="str">
        <f t="shared" si="216"/>
        <v/>
      </c>
    </row>
    <row r="1562" spans="1:31" ht="15.75" hidden="1" customHeight="1">
      <c r="A1562" s="818" t="str">
        <f>IF(B1562&lt;&gt;"",IF(AND(B1562&gt;=_TM1,B1562&lt;=_TM2,OR(TH!L1562="1111",TH!M1562="1111")),TH!D1562,""),"")</f>
        <v/>
      </c>
      <c r="B1562" s="36">
        <f t="shared" si="214"/>
        <v>1</v>
      </c>
      <c r="C1562" s="190">
        <f t="shared" si="215"/>
        <v>42373</v>
      </c>
      <c r="D1562" s="190" t="s">
        <v>1565</v>
      </c>
      <c r="E1562" s="190">
        <v>42373</v>
      </c>
      <c r="F1562" s="191" t="s">
        <v>448</v>
      </c>
      <c r="G1562" s="824" t="s">
        <v>1006</v>
      </c>
      <c r="H1562" s="192" t="s">
        <v>649</v>
      </c>
      <c r="I1562" s="248"/>
      <c r="J1562" s="248"/>
      <c r="K1562" s="578">
        <v>14907000</v>
      </c>
      <c r="L1562" s="193" t="s">
        <v>251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17"/>
      <c r="AB1562" s="570" t="str">
        <f t="shared" si="216"/>
        <v/>
      </c>
    </row>
    <row r="1563" spans="1:31" ht="15.75" hidden="1" customHeight="1">
      <c r="A1563" s="818" t="str">
        <f>IF(B1563&lt;&gt;"",IF(AND(B1563&gt;=_TM1,B1563&lt;=_TM2,OR(TH!L1563="1111",TH!M1563="1111")),TH!D1563,""),"")</f>
        <v/>
      </c>
      <c r="B1563" s="36">
        <f t="shared" si="214"/>
        <v>1</v>
      </c>
      <c r="C1563" s="190">
        <f t="shared" si="215"/>
        <v>42373</v>
      </c>
      <c r="D1563" s="190" t="s">
        <v>1566</v>
      </c>
      <c r="E1563" s="190">
        <v>42373</v>
      </c>
      <c r="F1563" s="287" t="s">
        <v>435</v>
      </c>
      <c r="G1563" s="824" t="s">
        <v>1007</v>
      </c>
      <c r="H1563" s="7" t="s">
        <v>828</v>
      </c>
      <c r="I1563" s="248">
        <v>1000</v>
      </c>
      <c r="J1563" s="248">
        <v>8700</v>
      </c>
      <c r="K1563" s="578">
        <f>ROUND(I1563*J1563,0)</f>
        <v>8700000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17"/>
      <c r="AB1563" s="570" t="str">
        <f t="shared" si="216"/>
        <v/>
      </c>
    </row>
    <row r="1564" spans="1:31" ht="15.75" hidden="1" customHeight="1">
      <c r="A1564" s="818" t="str">
        <f>IF(B1564&lt;&gt;"",IF(AND(B1564&gt;=_TM1,B1564&lt;=_TM2,OR(TH!L1564="1111",TH!M1564="1111")),TH!D1564,""),"")</f>
        <v/>
      </c>
      <c r="B1564" s="36">
        <f t="shared" si="214"/>
        <v>1</v>
      </c>
      <c r="C1564" s="190">
        <f t="shared" si="215"/>
        <v>42373</v>
      </c>
      <c r="D1564" s="190" t="s">
        <v>1566</v>
      </c>
      <c r="E1564" s="190">
        <v>42373</v>
      </c>
      <c r="F1564" s="191" t="s">
        <v>1008</v>
      </c>
      <c r="G1564" s="824" t="s">
        <v>1007</v>
      </c>
      <c r="H1564" s="7" t="s">
        <v>828</v>
      </c>
      <c r="I1564" s="250"/>
      <c r="J1564" s="248"/>
      <c r="K1564" s="578">
        <v>870000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17"/>
      <c r="AB1564" s="570" t="str">
        <f t="shared" si="216"/>
        <v/>
      </c>
    </row>
    <row r="1565" spans="1:31" ht="15.75" hidden="1" customHeight="1">
      <c r="A1565" s="818" t="str">
        <f>IF(B1565&lt;&gt;"",IF(AND(B1565&gt;=_TM1,B1565&lt;=_TM2,OR(TH!L1565="1111",TH!M1565="1111")),TH!D1565,""),"")</f>
        <v/>
      </c>
      <c r="B1565" s="36">
        <f t="shared" si="214"/>
        <v>1</v>
      </c>
      <c r="C1565" s="190">
        <f t="shared" si="215"/>
        <v>42375</v>
      </c>
      <c r="D1565" s="190" t="s">
        <v>1567</v>
      </c>
      <c r="E1565" s="190">
        <v>42375</v>
      </c>
      <c r="F1565" s="191" t="s">
        <v>1011</v>
      </c>
      <c r="G1565" s="824" t="s">
        <v>1009</v>
      </c>
      <c r="H1565" s="7" t="s">
        <v>1010</v>
      </c>
      <c r="I1565" s="248">
        <v>55</v>
      </c>
      <c r="J1565" s="248">
        <v>18080</v>
      </c>
      <c r="K1565" s="578">
        <f>ROUND(I1565*J1565,0)</f>
        <v>994400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17"/>
      <c r="AB1565" s="570" t="str">
        <f t="shared" si="216"/>
        <v/>
      </c>
    </row>
    <row r="1566" spans="1:31" ht="15.75" hidden="1" customHeight="1">
      <c r="A1566" s="818" t="str">
        <f>IF(B1566&lt;&gt;"",IF(AND(B1566&gt;=_TM1,B1566&lt;=_TM2,OR(TH!L1566="1111",TH!M1566="1111")),TH!D1566,""),"")</f>
        <v/>
      </c>
      <c r="B1566" s="36">
        <f t="shared" si="214"/>
        <v>1</v>
      </c>
      <c r="C1566" s="190">
        <f t="shared" si="215"/>
        <v>42375</v>
      </c>
      <c r="D1566" s="190" t="s">
        <v>1567</v>
      </c>
      <c r="E1566" s="190">
        <v>42375</v>
      </c>
      <c r="F1566" s="191" t="s">
        <v>448</v>
      </c>
      <c r="G1566" s="824" t="s">
        <v>1009</v>
      </c>
      <c r="H1566" s="7" t="s">
        <v>1010</v>
      </c>
      <c r="I1566" s="248"/>
      <c r="J1566" s="248"/>
      <c r="K1566" s="578">
        <v>99440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17"/>
      <c r="AB1566" s="570" t="str">
        <f t="shared" si="216"/>
        <v/>
      </c>
    </row>
    <row r="1567" spans="1:31" ht="15.75" hidden="1" customHeight="1">
      <c r="A1567" s="818" t="str">
        <f>IF(B1567&lt;&gt;"",IF(AND(B1567&gt;=_TM1,B1567&lt;=_TM2,OR(TH!L1567="1111",TH!M1567="1111")),TH!D1567,""),"")</f>
        <v/>
      </c>
      <c r="B1567" s="36">
        <f t="shared" si="214"/>
        <v>1</v>
      </c>
      <c r="C1567" s="190">
        <f t="shared" si="215"/>
        <v>42377</v>
      </c>
      <c r="D1567" s="190" t="s">
        <v>1568</v>
      </c>
      <c r="E1567" s="190">
        <v>42377</v>
      </c>
      <c r="F1567" s="191" t="s">
        <v>909</v>
      </c>
      <c r="G1567" s="824" t="s">
        <v>1012</v>
      </c>
      <c r="H1567" s="192" t="s">
        <v>623</v>
      </c>
      <c r="I1567" s="249">
        <v>200</v>
      </c>
      <c r="J1567" s="249">
        <v>16308</v>
      </c>
      <c r="K1567" s="578">
        <f>ROUND(I1567*J1567,0)</f>
        <v>3261600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17"/>
      <c r="AB1567" s="570" t="str">
        <f t="shared" si="216"/>
        <v/>
      </c>
    </row>
    <row r="1568" spans="1:31" ht="15.75" hidden="1" customHeight="1">
      <c r="A1568" s="818" t="str">
        <f>IF(B1568&lt;&gt;"",IF(AND(B1568&gt;=_TM1,B1568&lt;=_TM2,OR(TH!L1568="1111",TH!M1568="1111")),TH!D1568,""),"")</f>
        <v/>
      </c>
      <c r="B1568" s="36">
        <f t="shared" si="214"/>
        <v>1</v>
      </c>
      <c r="C1568" s="190">
        <f t="shared" si="215"/>
        <v>42377</v>
      </c>
      <c r="D1568" s="190" t="s">
        <v>1568</v>
      </c>
      <c r="E1568" s="190">
        <v>42377</v>
      </c>
      <c r="F1568" s="191" t="s">
        <v>448</v>
      </c>
      <c r="G1568" s="824" t="s">
        <v>1012</v>
      </c>
      <c r="H1568" s="192" t="s">
        <v>623</v>
      </c>
      <c r="I1568" s="249"/>
      <c r="J1568" s="249"/>
      <c r="K1568" s="578">
        <v>326160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17"/>
      <c r="AB1568" s="570" t="str">
        <f t="shared" si="216"/>
        <v/>
      </c>
    </row>
    <row r="1569" spans="1:28" ht="15.75" hidden="1" customHeight="1">
      <c r="A1569" s="818" t="str">
        <f>IF(B1569&lt;&gt;"",IF(AND(B1569&gt;=_TM1,B1569&lt;=_TM2,OR(TH!L1569="1111",TH!M1569="1111")),TH!D1569,""),"")</f>
        <v/>
      </c>
      <c r="B1569" s="36">
        <f t="shared" si="214"/>
        <v>1</v>
      </c>
      <c r="C1569" s="190">
        <f t="shared" si="215"/>
        <v>42381</v>
      </c>
      <c r="D1569" s="190" t="s">
        <v>1569</v>
      </c>
      <c r="E1569" s="190">
        <v>42381</v>
      </c>
      <c r="F1569" s="191" t="s">
        <v>646</v>
      </c>
      <c r="G1569" s="824" t="s">
        <v>1013</v>
      </c>
      <c r="H1569" s="192" t="s">
        <v>645</v>
      </c>
      <c r="I1569" s="248">
        <v>1000</v>
      </c>
      <c r="J1569" s="248">
        <v>9800</v>
      </c>
      <c r="K1569" s="578">
        <f>ROUND(I1569*J1569,0)</f>
        <v>9800000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17"/>
      <c r="AB1569" s="570" t="str">
        <f t="shared" si="216"/>
        <v/>
      </c>
    </row>
    <row r="1570" spans="1:28" ht="15.75" hidden="1" customHeight="1">
      <c r="A1570" s="818" t="str">
        <f>IF(B1570&lt;&gt;"",IF(AND(B1570&gt;=_TM1,B1570&lt;=_TM2,OR(TH!L1570="1111",TH!M1570="1111")),TH!D1570,""),"")</f>
        <v/>
      </c>
      <c r="B1570" s="36">
        <f t="shared" si="214"/>
        <v>1</v>
      </c>
      <c r="C1570" s="190">
        <f t="shared" si="215"/>
        <v>42381</v>
      </c>
      <c r="D1570" s="190" t="s">
        <v>1569</v>
      </c>
      <c r="E1570" s="190">
        <v>42381</v>
      </c>
      <c r="F1570" s="191" t="s">
        <v>448</v>
      </c>
      <c r="G1570" s="824" t="s">
        <v>1013</v>
      </c>
      <c r="H1570" s="192" t="s">
        <v>645</v>
      </c>
      <c r="I1570" s="248"/>
      <c r="J1570" s="248"/>
      <c r="K1570" s="578">
        <v>980000</v>
      </c>
      <c r="L1570" s="193" t="s">
        <v>251</v>
      </c>
      <c r="M1570" s="193" t="s">
        <v>354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17"/>
      <c r="AB1570" s="570" t="str">
        <f t="shared" si="216"/>
        <v/>
      </c>
    </row>
    <row r="1571" spans="1:28" ht="15.75" hidden="1" customHeight="1">
      <c r="A1571" s="818" t="str">
        <f>IF(B1571&lt;&gt;"",IF(AND(B1571&gt;=_TM1,B1571&lt;=_TM2,OR(TH!L1571="1111",TH!M1571="1111")),TH!D1571,""),"")</f>
        <v/>
      </c>
      <c r="B1571" s="36">
        <f t="shared" si="214"/>
        <v>1</v>
      </c>
      <c r="C1571" s="190">
        <f t="shared" si="215"/>
        <v>42388</v>
      </c>
      <c r="D1571" s="190" t="s">
        <v>1570</v>
      </c>
      <c r="E1571" s="190">
        <v>42388</v>
      </c>
      <c r="F1571" s="191" t="s">
        <v>911</v>
      </c>
      <c r="G1571" s="824" t="s">
        <v>1014</v>
      </c>
      <c r="H1571" s="7" t="s">
        <v>877</v>
      </c>
      <c r="I1571" s="248">
        <v>450</v>
      </c>
      <c r="J1571" s="248">
        <v>24877</v>
      </c>
      <c r="K1571" s="578">
        <f>ROUND(I1571*J1571,0)</f>
        <v>11194650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17"/>
      <c r="AB1571" s="570" t="str">
        <f t="shared" si="216"/>
        <v/>
      </c>
    </row>
    <row r="1572" spans="1:28" ht="15.75" hidden="1" customHeight="1">
      <c r="A1572" s="818" t="str">
        <f>IF(B1572&lt;&gt;"",IF(AND(B1572&gt;=_TM1,B1572&lt;=_TM2,OR(TH!L1572="1111",TH!M1572="1111")),TH!D1572,""),"")</f>
        <v/>
      </c>
      <c r="B1572" s="36">
        <f t="shared" si="214"/>
        <v>1</v>
      </c>
      <c r="C1572" s="190">
        <f t="shared" si="215"/>
        <v>42388</v>
      </c>
      <c r="D1572" s="190" t="s">
        <v>1570</v>
      </c>
      <c r="E1572" s="190">
        <v>42388</v>
      </c>
      <c r="F1572" s="191" t="s">
        <v>926</v>
      </c>
      <c r="G1572" s="824" t="s">
        <v>1014</v>
      </c>
      <c r="H1572" s="7" t="s">
        <v>877</v>
      </c>
      <c r="I1572" s="248">
        <v>50</v>
      </c>
      <c r="J1572" s="248">
        <v>22650</v>
      </c>
      <c r="K1572" s="578">
        <f>ROUND(I1572*J1572,0)</f>
        <v>1132500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17"/>
      <c r="AB1572" s="570" t="str">
        <f t="shared" si="216"/>
        <v/>
      </c>
    </row>
    <row r="1573" spans="1:28" ht="15.75" hidden="1" customHeight="1">
      <c r="A1573" s="818" t="str">
        <f>IF(B1573&lt;&gt;"",IF(AND(B1573&gt;=_TM1,B1573&lt;=_TM2,OR(TH!L1573="1111",TH!M1573="1111")),TH!D1573,""),"")</f>
        <v/>
      </c>
      <c r="B1573" s="36">
        <f t="shared" si="214"/>
        <v>1</v>
      </c>
      <c r="C1573" s="190">
        <f t="shared" si="215"/>
        <v>42388</v>
      </c>
      <c r="D1573" s="190" t="s">
        <v>1570</v>
      </c>
      <c r="E1573" s="190">
        <v>42388</v>
      </c>
      <c r="F1573" s="191" t="s">
        <v>448</v>
      </c>
      <c r="G1573" s="824" t="s">
        <v>1014</v>
      </c>
      <c r="H1573" s="7" t="s">
        <v>877</v>
      </c>
      <c r="I1573" s="248"/>
      <c r="J1573" s="248"/>
      <c r="K1573" s="578">
        <v>1232715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17"/>
      <c r="AB1573" s="570" t="str">
        <f t="shared" si="216"/>
        <v/>
      </c>
    </row>
    <row r="1574" spans="1:28" ht="15.75" hidden="1" customHeight="1">
      <c r="A1574" s="818" t="str">
        <f>IF(B1574&lt;&gt;"",IF(AND(B1574&gt;=_TM1,B1574&lt;=_TM2,OR(TH!L1574="1111",TH!M1574="1111")),TH!D1574,""),"")</f>
        <v/>
      </c>
      <c r="B1574" s="36">
        <f t="shared" si="214"/>
        <v>1</v>
      </c>
      <c r="C1574" s="190">
        <f t="shared" si="215"/>
        <v>42388</v>
      </c>
      <c r="D1574" s="190" t="s">
        <v>1571</v>
      </c>
      <c r="E1574" s="190">
        <v>42388</v>
      </c>
      <c r="F1574" s="191" t="s">
        <v>1290</v>
      </c>
      <c r="G1574" s="824" t="s">
        <v>1015</v>
      </c>
      <c r="H1574" s="192" t="s">
        <v>623</v>
      </c>
      <c r="I1574" s="248">
        <v>20</v>
      </c>
      <c r="J1574" s="248">
        <v>33120</v>
      </c>
      <c r="K1574" s="578">
        <f>ROUND(I1574*J1574,0)</f>
        <v>662400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17"/>
      <c r="AB1574" s="570" t="str">
        <f t="shared" si="216"/>
        <v/>
      </c>
    </row>
    <row r="1575" spans="1:28" ht="15.75" hidden="1" customHeight="1">
      <c r="A1575" s="818" t="str">
        <f>IF(B1575&lt;&gt;"",IF(AND(B1575&gt;=_TM1,B1575&lt;=_TM2,OR(TH!L1575="1111",TH!M1575="1111")),TH!D1575,""),"")</f>
        <v/>
      </c>
      <c r="B1575" s="36">
        <f t="shared" si="214"/>
        <v>1</v>
      </c>
      <c r="C1575" s="190">
        <f t="shared" si="215"/>
        <v>42388</v>
      </c>
      <c r="D1575" s="190" t="s">
        <v>1571</v>
      </c>
      <c r="E1575" s="190">
        <v>42388</v>
      </c>
      <c r="F1575" s="188" t="s">
        <v>1291</v>
      </c>
      <c r="G1575" s="824" t="s">
        <v>1015</v>
      </c>
      <c r="H1575" s="192" t="s">
        <v>623</v>
      </c>
      <c r="I1575" s="248">
        <v>50</v>
      </c>
      <c r="J1575" s="248">
        <v>6350</v>
      </c>
      <c r="K1575" s="578">
        <f>ROUND(I1575*J1575,0)</f>
        <v>317500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17"/>
      <c r="AB1575" s="570" t="str">
        <f t="shared" si="216"/>
        <v/>
      </c>
    </row>
    <row r="1576" spans="1:28" ht="15.75" hidden="1" customHeight="1">
      <c r="A1576" s="818" t="str">
        <f>IF(B1576&lt;&gt;"",IF(AND(B1576&gt;=_TM1,B1576&lt;=_TM2,OR(TH!L1576="1111",TH!M1576="1111")),TH!D1576,""),"")</f>
        <v/>
      </c>
      <c r="B1576" s="36">
        <f t="shared" si="214"/>
        <v>1</v>
      </c>
      <c r="C1576" s="190">
        <f t="shared" si="215"/>
        <v>42388</v>
      </c>
      <c r="D1576" s="190" t="s">
        <v>1571</v>
      </c>
      <c r="E1576" s="190">
        <v>42388</v>
      </c>
      <c r="F1576" s="191" t="s">
        <v>448</v>
      </c>
      <c r="G1576" s="824" t="s">
        <v>1015</v>
      </c>
      <c r="H1576" s="192" t="s">
        <v>623</v>
      </c>
      <c r="I1576" s="248"/>
      <c r="J1576" s="248"/>
      <c r="K1576" s="578">
        <v>97990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17"/>
      <c r="AB1576" s="570" t="str">
        <f t="shared" si="216"/>
        <v/>
      </c>
    </row>
    <row r="1577" spans="1:28" ht="15.75" hidden="1" customHeight="1">
      <c r="A1577" s="818" t="str">
        <f>IF(B1577&lt;&gt;"",IF(AND(B1577&gt;=_TM1,B1577&lt;=_TM2,OR(TH!L1577="1111",TH!M1577="1111")),TH!D1577,""),"")</f>
        <v/>
      </c>
      <c r="B1577" s="36">
        <f t="shared" si="214"/>
        <v>1</v>
      </c>
      <c r="C1577" s="190">
        <f t="shared" si="215"/>
        <v>42394</v>
      </c>
      <c r="D1577" s="190" t="s">
        <v>1572</v>
      </c>
      <c r="E1577" s="190">
        <v>42394</v>
      </c>
      <c r="F1577" s="191" t="s">
        <v>917</v>
      </c>
      <c r="G1577" s="824" t="s">
        <v>1016</v>
      </c>
      <c r="H1577" s="7" t="s">
        <v>877</v>
      </c>
      <c r="I1577" s="248">
        <v>270</v>
      </c>
      <c r="J1577" s="248">
        <v>29190</v>
      </c>
      <c r="K1577" s="578">
        <f>ROUND(I1577*J1577,0)</f>
        <v>7881300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17"/>
      <c r="AB1577" s="570" t="str">
        <f t="shared" si="216"/>
        <v/>
      </c>
    </row>
    <row r="1578" spans="1:28" ht="15.75" hidden="1" customHeight="1">
      <c r="A1578" s="818" t="str">
        <f>IF(B1578&lt;&gt;"",IF(AND(B1578&gt;=_TM1,B1578&lt;=_TM2,OR(TH!L1578="1111",TH!M1578="1111")),TH!D1578,""),"")</f>
        <v/>
      </c>
      <c r="B1578" s="36">
        <f t="shared" si="214"/>
        <v>1</v>
      </c>
      <c r="C1578" s="190">
        <f t="shared" si="215"/>
        <v>42394</v>
      </c>
      <c r="D1578" s="190" t="s">
        <v>1572</v>
      </c>
      <c r="E1578" s="190">
        <v>42394</v>
      </c>
      <c r="F1578" s="191" t="s">
        <v>448</v>
      </c>
      <c r="G1578" s="824" t="s">
        <v>1016</v>
      </c>
      <c r="H1578" s="7" t="s">
        <v>877</v>
      </c>
      <c r="I1578" s="248"/>
      <c r="J1578" s="248"/>
      <c r="K1578" s="578">
        <v>788130</v>
      </c>
      <c r="L1578" s="193" t="s">
        <v>251</v>
      </c>
      <c r="M1578" s="193" t="s">
        <v>354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17"/>
      <c r="AB1578" s="570" t="str">
        <f t="shared" si="216"/>
        <v/>
      </c>
    </row>
    <row r="1579" spans="1:28" ht="15.75" hidden="1" customHeight="1">
      <c r="A1579" s="818" t="str">
        <f>IF(B1579&lt;&gt;"",IF(AND(B1579&gt;=_TM1,B1579&lt;=_TM2,OR(TH!L1579="1111",TH!M1579="1111")),TH!D1579,""),"")</f>
        <v/>
      </c>
      <c r="B1579" s="36">
        <f t="shared" si="214"/>
        <v>1</v>
      </c>
      <c r="C1579" s="190">
        <f t="shared" si="215"/>
        <v>42394</v>
      </c>
      <c r="D1579" s="190" t="s">
        <v>1573</v>
      </c>
      <c r="E1579" s="190">
        <v>42394</v>
      </c>
      <c r="F1579" s="191" t="s">
        <v>677</v>
      </c>
      <c r="G1579" s="824" t="s">
        <v>1017</v>
      </c>
      <c r="H1579" s="192" t="s">
        <v>676</v>
      </c>
      <c r="I1579" s="248">
        <v>200</v>
      </c>
      <c r="J1579" s="248">
        <v>6000</v>
      </c>
      <c r="K1579" s="578">
        <f>ROUND(I1579*J1579,0)</f>
        <v>1200000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17"/>
      <c r="AB1579" s="570" t="str">
        <f t="shared" si="216"/>
        <v/>
      </c>
    </row>
    <row r="1580" spans="1:28" ht="15.75" hidden="1" customHeight="1">
      <c r="A1580" s="818" t="str">
        <f>IF(B1580&lt;&gt;"",IF(AND(B1580&gt;=_TM1,B1580&lt;=_TM2,OR(TH!L1580="1111",TH!M1580="1111")),TH!D1580,""),"")</f>
        <v/>
      </c>
      <c r="B1580" s="36">
        <f t="shared" si="214"/>
        <v>1</v>
      </c>
      <c r="C1580" s="190">
        <f t="shared" si="215"/>
        <v>42394</v>
      </c>
      <c r="D1580" s="190" t="s">
        <v>1573</v>
      </c>
      <c r="E1580" s="190">
        <v>42394</v>
      </c>
      <c r="F1580" s="191" t="s">
        <v>448</v>
      </c>
      <c r="G1580" s="824" t="s">
        <v>1017</v>
      </c>
      <c r="H1580" s="192" t="s">
        <v>676</v>
      </c>
      <c r="I1580" s="248"/>
      <c r="J1580" s="248"/>
      <c r="K1580" s="578">
        <v>120000</v>
      </c>
      <c r="L1580" s="193" t="s">
        <v>251</v>
      </c>
      <c r="M1580" s="193" t="s">
        <v>354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17"/>
      <c r="AB1580" s="570" t="str">
        <f t="shared" si="216"/>
        <v/>
      </c>
    </row>
    <row r="1581" spans="1:28" ht="15.75" hidden="1" customHeight="1">
      <c r="A1581" s="818" t="str">
        <f>IF(B1581&lt;&gt;"",IF(AND(B1581&gt;=_TM1,B1581&lt;=_TM2,OR(TH!L1581="1111",TH!M1581="1111")),TH!D1581,""),"")</f>
        <v/>
      </c>
      <c r="B1581" s="36">
        <f t="shared" si="214"/>
        <v>1</v>
      </c>
      <c r="C1581" s="190">
        <f t="shared" si="215"/>
        <v>42398</v>
      </c>
      <c r="D1581" s="190" t="s">
        <v>1574</v>
      </c>
      <c r="E1581" s="190">
        <v>42398</v>
      </c>
      <c r="F1581" s="191" t="s">
        <v>959</v>
      </c>
      <c r="G1581" s="824" t="s">
        <v>1018</v>
      </c>
      <c r="H1581" s="192" t="s">
        <v>665</v>
      </c>
      <c r="I1581" s="248">
        <v>50</v>
      </c>
      <c r="J1581" s="248">
        <v>39451</v>
      </c>
      <c r="K1581" s="578">
        <f t="shared" ref="K1581:K1607" si="217">ROUND(I1581*J1581,0)</f>
        <v>1972550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17"/>
      <c r="AB1581" s="570" t="str">
        <f t="shared" si="216"/>
        <v/>
      </c>
    </row>
    <row r="1582" spans="1:28" ht="15.75" hidden="1" customHeight="1">
      <c r="A1582" s="818" t="str">
        <f>IF(B1582&lt;&gt;"",IF(AND(B1582&gt;=_TM1,B1582&lt;=_TM2,OR(TH!L1582="1111",TH!M1582="1111")),TH!D1582,""),"")</f>
        <v/>
      </c>
      <c r="B1582" s="36">
        <f t="shared" si="214"/>
        <v>1</v>
      </c>
      <c r="C1582" s="190">
        <f t="shared" si="215"/>
        <v>42398</v>
      </c>
      <c r="D1582" s="190" t="s">
        <v>1574</v>
      </c>
      <c r="E1582" s="190">
        <v>42398</v>
      </c>
      <c r="F1582" s="191" t="s">
        <v>960</v>
      </c>
      <c r="G1582" s="824" t="s">
        <v>1018</v>
      </c>
      <c r="H1582" s="192" t="s">
        <v>665</v>
      </c>
      <c r="I1582" s="248">
        <v>14</v>
      </c>
      <c r="J1582" s="248">
        <v>60648</v>
      </c>
      <c r="K1582" s="578">
        <f t="shared" si="217"/>
        <v>849072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17"/>
      <c r="AB1582" s="570" t="str">
        <f t="shared" si="216"/>
        <v/>
      </c>
    </row>
    <row r="1583" spans="1:28" ht="15.75" hidden="1" customHeight="1">
      <c r="A1583" s="818" t="str">
        <f>IF(B1583&lt;&gt;"",IF(AND(B1583&gt;=_TM1,B1583&lt;=_TM2,OR(TH!L1583="1111",TH!M1583="1111")),TH!D1583,""),"")</f>
        <v/>
      </c>
      <c r="B1583" s="36">
        <f t="shared" si="214"/>
        <v>1</v>
      </c>
      <c r="C1583" s="190">
        <f t="shared" si="215"/>
        <v>42398</v>
      </c>
      <c r="D1583" s="190" t="s">
        <v>1574</v>
      </c>
      <c r="E1583" s="190">
        <v>42398</v>
      </c>
      <c r="F1583" s="191" t="s">
        <v>961</v>
      </c>
      <c r="G1583" s="824" t="s">
        <v>1018</v>
      </c>
      <c r="H1583" s="192" t="s">
        <v>665</v>
      </c>
      <c r="I1583" s="248">
        <v>12</v>
      </c>
      <c r="J1583" s="248">
        <v>69160</v>
      </c>
      <c r="K1583" s="578">
        <f t="shared" si="217"/>
        <v>829920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17"/>
      <c r="AB1583" s="570" t="str">
        <f t="shared" si="216"/>
        <v/>
      </c>
    </row>
    <row r="1584" spans="1:28" ht="15.75" hidden="1" customHeight="1">
      <c r="A1584" s="818" t="str">
        <f>IF(B1584&lt;&gt;"",IF(AND(B1584&gt;=_TM1,B1584&lt;=_TM2,OR(TH!L1584="1111",TH!M1584="1111")),TH!D1584,""),"")</f>
        <v/>
      </c>
      <c r="B1584" s="36">
        <f t="shared" si="214"/>
        <v>1</v>
      </c>
      <c r="C1584" s="190">
        <f t="shared" si="215"/>
        <v>42398</v>
      </c>
      <c r="D1584" s="190" t="s">
        <v>1574</v>
      </c>
      <c r="E1584" s="190">
        <v>42398</v>
      </c>
      <c r="F1584" s="191" t="s">
        <v>961</v>
      </c>
      <c r="G1584" s="824" t="s">
        <v>1018</v>
      </c>
      <c r="H1584" s="192" t="s">
        <v>665</v>
      </c>
      <c r="I1584" s="248">
        <v>12</v>
      </c>
      <c r="J1584" s="248">
        <v>69160</v>
      </c>
      <c r="K1584" s="578">
        <f t="shared" si="217"/>
        <v>829920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17"/>
      <c r="AB1584" s="570" t="str">
        <f t="shared" si="216"/>
        <v/>
      </c>
    </row>
    <row r="1585" spans="1:28" ht="15.75" hidden="1" customHeight="1">
      <c r="A1585" s="818" t="str">
        <f>IF(B1585&lt;&gt;"",IF(AND(B1585&gt;=_TM1,B1585&lt;=_TM2,OR(TH!L1585="1111",TH!M1585="1111")),TH!D1585,""),"")</f>
        <v/>
      </c>
      <c r="B1585" s="36">
        <f t="shared" si="214"/>
        <v>1</v>
      </c>
      <c r="C1585" s="190">
        <f t="shared" si="215"/>
        <v>42398</v>
      </c>
      <c r="D1585" s="190" t="s">
        <v>1574</v>
      </c>
      <c r="E1585" s="190">
        <v>42398</v>
      </c>
      <c r="F1585" s="191" t="s">
        <v>962</v>
      </c>
      <c r="G1585" s="824" t="s">
        <v>1018</v>
      </c>
      <c r="H1585" s="192" t="s">
        <v>665</v>
      </c>
      <c r="I1585" s="248">
        <v>18</v>
      </c>
      <c r="J1585" s="248">
        <v>44574</v>
      </c>
      <c r="K1585" s="578">
        <f t="shared" si="217"/>
        <v>802332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17"/>
      <c r="AB1585" s="570" t="str">
        <f t="shared" si="216"/>
        <v/>
      </c>
    </row>
    <row r="1586" spans="1:28" ht="15.75" hidden="1" customHeight="1">
      <c r="A1586" s="818" t="str">
        <f>IF(B1586&lt;&gt;"",IF(AND(B1586&gt;=_TM1,B1586&lt;=_TM2,OR(TH!L1586="1111",TH!M1586="1111")),TH!D1586,""),"")</f>
        <v/>
      </c>
      <c r="B1586" s="36">
        <f t="shared" si="214"/>
        <v>1</v>
      </c>
      <c r="C1586" s="190">
        <f t="shared" si="215"/>
        <v>42398</v>
      </c>
      <c r="D1586" s="190" t="s">
        <v>1574</v>
      </c>
      <c r="E1586" s="190">
        <v>42398</v>
      </c>
      <c r="F1586" s="191" t="s">
        <v>962</v>
      </c>
      <c r="G1586" s="824" t="s">
        <v>1018</v>
      </c>
      <c r="H1586" s="192" t="s">
        <v>665</v>
      </c>
      <c r="I1586" s="248">
        <v>18</v>
      </c>
      <c r="J1586" s="248">
        <v>44574</v>
      </c>
      <c r="K1586" s="578">
        <f t="shared" si="217"/>
        <v>802332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17"/>
      <c r="AB1586" s="570" t="str">
        <f t="shared" si="216"/>
        <v/>
      </c>
    </row>
    <row r="1587" spans="1:28" ht="15.75" hidden="1" customHeight="1">
      <c r="A1587" s="818" t="str">
        <f>IF(B1587&lt;&gt;"",IF(AND(B1587&gt;=_TM1,B1587&lt;=_TM2,OR(TH!L1587="1111",TH!M1587="1111")),TH!D1587,""),"")</f>
        <v/>
      </c>
      <c r="B1587" s="36">
        <f t="shared" si="214"/>
        <v>1</v>
      </c>
      <c r="C1587" s="190">
        <f t="shared" si="215"/>
        <v>42398</v>
      </c>
      <c r="D1587" s="190" t="s">
        <v>1574</v>
      </c>
      <c r="E1587" s="190">
        <v>42398</v>
      </c>
      <c r="F1587" s="191" t="s">
        <v>963</v>
      </c>
      <c r="G1587" s="824" t="s">
        <v>1018</v>
      </c>
      <c r="H1587" s="192" t="s">
        <v>665</v>
      </c>
      <c r="I1587" s="248">
        <v>5</v>
      </c>
      <c r="J1587" s="248">
        <v>144552</v>
      </c>
      <c r="K1587" s="578">
        <f t="shared" si="217"/>
        <v>722760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17"/>
      <c r="AB1587" s="570" t="str">
        <f t="shared" si="216"/>
        <v/>
      </c>
    </row>
    <row r="1588" spans="1:28" ht="15.75" hidden="1" customHeight="1">
      <c r="A1588" s="818" t="str">
        <f>IF(B1588&lt;&gt;"",IF(AND(B1588&gt;=_TM1,B1588&lt;=_TM2,OR(TH!L1588="1111",TH!M1588="1111")),TH!D1588,""),"")</f>
        <v/>
      </c>
      <c r="B1588" s="36">
        <f t="shared" si="214"/>
        <v>1</v>
      </c>
      <c r="C1588" s="190">
        <f t="shared" si="215"/>
        <v>42398</v>
      </c>
      <c r="D1588" s="190" t="s">
        <v>1574</v>
      </c>
      <c r="E1588" s="190">
        <v>42398</v>
      </c>
      <c r="F1588" s="191" t="s">
        <v>964</v>
      </c>
      <c r="G1588" s="824" t="s">
        <v>1018</v>
      </c>
      <c r="H1588" s="192" t="s">
        <v>665</v>
      </c>
      <c r="I1588" s="248">
        <v>14</v>
      </c>
      <c r="J1588" s="248">
        <v>48260</v>
      </c>
      <c r="K1588" s="578">
        <f t="shared" si="217"/>
        <v>675640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17"/>
      <c r="AB1588" s="570" t="str">
        <f t="shared" si="216"/>
        <v/>
      </c>
    </row>
    <row r="1589" spans="1:28" ht="15.75" hidden="1" customHeight="1">
      <c r="A1589" s="818" t="str">
        <f>IF(B1589&lt;&gt;"",IF(AND(B1589&gt;=_TM1,B1589&lt;=_TM2,OR(TH!L1589="1111",TH!M1589="1111")),TH!D1589,""),"")</f>
        <v/>
      </c>
      <c r="B1589" s="36">
        <f t="shared" si="214"/>
        <v>1</v>
      </c>
      <c r="C1589" s="190">
        <f t="shared" si="215"/>
        <v>42398</v>
      </c>
      <c r="D1589" s="190" t="s">
        <v>1574</v>
      </c>
      <c r="E1589" s="190">
        <v>42398</v>
      </c>
      <c r="F1589" s="191" t="s">
        <v>964</v>
      </c>
      <c r="G1589" s="824" t="s">
        <v>1018</v>
      </c>
      <c r="H1589" s="192" t="s">
        <v>665</v>
      </c>
      <c r="I1589" s="248">
        <v>14</v>
      </c>
      <c r="J1589" s="248">
        <v>48260</v>
      </c>
      <c r="K1589" s="578">
        <f t="shared" si="217"/>
        <v>675640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17"/>
      <c r="AB1589" s="570" t="str">
        <f t="shared" si="216"/>
        <v/>
      </c>
    </row>
    <row r="1590" spans="1:28" ht="15.75" hidden="1" customHeight="1">
      <c r="A1590" s="818" t="str">
        <f>IF(B1590&lt;&gt;"",IF(AND(B1590&gt;=_TM1,B1590&lt;=_TM2,OR(TH!L1590="1111",TH!M1590="1111")),TH!D1590,""),"")</f>
        <v/>
      </c>
      <c r="B1590" s="36">
        <f t="shared" si="214"/>
        <v>1</v>
      </c>
      <c r="C1590" s="190">
        <f t="shared" si="215"/>
        <v>42398</v>
      </c>
      <c r="D1590" s="190" t="s">
        <v>1574</v>
      </c>
      <c r="E1590" s="190">
        <v>42398</v>
      </c>
      <c r="F1590" s="191" t="s">
        <v>965</v>
      </c>
      <c r="G1590" s="824" t="s">
        <v>1018</v>
      </c>
      <c r="H1590" s="192" t="s">
        <v>665</v>
      </c>
      <c r="I1590" s="248">
        <v>8</v>
      </c>
      <c r="J1590" s="248">
        <v>52440</v>
      </c>
      <c r="K1590" s="578">
        <f t="shared" si="217"/>
        <v>419520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17"/>
      <c r="AB1590" s="570" t="str">
        <f t="shared" ref="AB1590:AB1614" si="218">IF(VLOOKUP(H1590,DS_131,1,0)=H1590,"","x")</f>
        <v/>
      </c>
    </row>
    <row r="1591" spans="1:28" ht="15.75" hidden="1" customHeight="1">
      <c r="A1591" s="818" t="str">
        <f>IF(B1591&lt;&gt;"",IF(AND(B1591&gt;=_TM1,B1591&lt;=_TM2,OR(TH!L1591="1111",TH!M1591="1111")),TH!D1591,""),"")</f>
        <v/>
      </c>
      <c r="B1591" s="36">
        <f t="shared" si="214"/>
        <v>1</v>
      </c>
      <c r="C1591" s="190">
        <f t="shared" si="215"/>
        <v>42398</v>
      </c>
      <c r="D1591" s="190" t="s">
        <v>1574</v>
      </c>
      <c r="E1591" s="190">
        <v>42398</v>
      </c>
      <c r="F1591" s="191" t="s">
        <v>966</v>
      </c>
      <c r="G1591" s="824" t="s">
        <v>1018</v>
      </c>
      <c r="H1591" s="192" t="s">
        <v>665</v>
      </c>
      <c r="I1591" s="248">
        <v>8</v>
      </c>
      <c r="J1591" s="248">
        <v>73150</v>
      </c>
      <c r="K1591" s="578">
        <f t="shared" si="217"/>
        <v>585200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17"/>
      <c r="AB1591" s="570" t="str">
        <f t="shared" si="218"/>
        <v/>
      </c>
    </row>
    <row r="1592" spans="1:28" ht="15.75" hidden="1" customHeight="1">
      <c r="A1592" s="818" t="str">
        <f>IF(B1592&lt;&gt;"",IF(AND(B1592&gt;=_TM1,B1592&lt;=_TM2,OR(TH!L1592="1111",TH!M1592="1111")),TH!D1592,""),"")</f>
        <v/>
      </c>
      <c r="B1592" s="36">
        <f t="shared" si="214"/>
        <v>1</v>
      </c>
      <c r="C1592" s="190">
        <f t="shared" si="215"/>
        <v>42398</v>
      </c>
      <c r="D1592" s="190" t="s">
        <v>1574</v>
      </c>
      <c r="E1592" s="190">
        <v>42398</v>
      </c>
      <c r="F1592" s="191" t="s">
        <v>967</v>
      </c>
      <c r="G1592" s="824" t="s">
        <v>1018</v>
      </c>
      <c r="H1592" s="192" t="s">
        <v>665</v>
      </c>
      <c r="I1592" s="248">
        <v>8</v>
      </c>
      <c r="J1592" s="248">
        <v>64600</v>
      </c>
      <c r="K1592" s="578">
        <f t="shared" si="217"/>
        <v>516800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17"/>
      <c r="AB1592" s="570" t="str">
        <f t="shared" si="218"/>
        <v/>
      </c>
    </row>
    <row r="1593" spans="1:28" ht="15.75" hidden="1" customHeight="1">
      <c r="A1593" s="818" t="str">
        <f>IF(B1593&lt;&gt;"",IF(AND(B1593&gt;=_TM1,B1593&lt;=_TM2,OR(TH!L1593="1111",TH!M1593="1111")),TH!D1593,""),"")</f>
        <v/>
      </c>
      <c r="B1593" s="36">
        <f t="shared" si="214"/>
        <v>1</v>
      </c>
      <c r="C1593" s="190">
        <f t="shared" si="215"/>
        <v>42398</v>
      </c>
      <c r="D1593" s="190" t="s">
        <v>1574</v>
      </c>
      <c r="E1593" s="190">
        <v>42398</v>
      </c>
      <c r="F1593" s="191" t="s">
        <v>968</v>
      </c>
      <c r="G1593" s="824" t="s">
        <v>1018</v>
      </c>
      <c r="H1593" s="192" t="s">
        <v>665</v>
      </c>
      <c r="I1593" s="248">
        <v>10</v>
      </c>
      <c r="J1593" s="248">
        <v>54625</v>
      </c>
      <c r="K1593" s="578">
        <f t="shared" si="217"/>
        <v>546250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17"/>
      <c r="AB1593" s="570" t="str">
        <f t="shared" si="218"/>
        <v/>
      </c>
    </row>
    <row r="1594" spans="1:28" ht="15.75" hidden="1" customHeight="1">
      <c r="A1594" s="818" t="str">
        <f>IF(B1594&lt;&gt;"",IF(AND(B1594&gt;=_TM1,B1594&lt;=_TM2,OR(TH!L1594="1111",TH!M1594="1111")),TH!D1594,""),"")</f>
        <v/>
      </c>
      <c r="B1594" s="36">
        <f t="shared" si="214"/>
        <v>1</v>
      </c>
      <c r="C1594" s="190">
        <f t="shared" si="215"/>
        <v>42398</v>
      </c>
      <c r="D1594" s="190" t="s">
        <v>1574</v>
      </c>
      <c r="E1594" s="190">
        <v>42398</v>
      </c>
      <c r="F1594" s="191" t="s">
        <v>969</v>
      </c>
      <c r="G1594" s="824" t="s">
        <v>1018</v>
      </c>
      <c r="H1594" s="192" t="s">
        <v>665</v>
      </c>
      <c r="I1594" s="248">
        <v>12</v>
      </c>
      <c r="J1594" s="248">
        <v>32156</v>
      </c>
      <c r="K1594" s="578">
        <f t="shared" si="217"/>
        <v>385872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17"/>
      <c r="AB1594" s="570" t="str">
        <f t="shared" si="218"/>
        <v/>
      </c>
    </row>
    <row r="1595" spans="1:28" ht="15.75" hidden="1" customHeight="1">
      <c r="A1595" s="818" t="str">
        <f>IF(B1595&lt;&gt;"",IF(AND(B1595&gt;=_TM1,B1595&lt;=_TM2,OR(TH!L1595="1111",TH!M1595="1111")),TH!D1595,""),"")</f>
        <v/>
      </c>
      <c r="B1595" s="36">
        <f t="shared" si="214"/>
        <v>1</v>
      </c>
      <c r="C1595" s="190">
        <f t="shared" si="215"/>
        <v>42398</v>
      </c>
      <c r="D1595" s="190" t="s">
        <v>1574</v>
      </c>
      <c r="E1595" s="190">
        <v>42398</v>
      </c>
      <c r="F1595" s="191" t="s">
        <v>545</v>
      </c>
      <c r="G1595" s="824" t="s">
        <v>1018</v>
      </c>
      <c r="H1595" s="192" t="s">
        <v>665</v>
      </c>
      <c r="I1595" s="248">
        <v>12</v>
      </c>
      <c r="J1595" s="248">
        <v>31612</v>
      </c>
      <c r="K1595" s="578">
        <f t="shared" si="217"/>
        <v>379344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17"/>
      <c r="AB1595" s="570" t="str">
        <f t="shared" si="218"/>
        <v/>
      </c>
    </row>
    <row r="1596" spans="1:28" ht="15.75" hidden="1" customHeight="1">
      <c r="A1596" s="818" t="str">
        <f>IF(B1596&lt;&gt;"",IF(AND(B1596&gt;=_TM1,B1596&lt;=_TM2,OR(TH!L1596="1111",TH!M1596="1111")),TH!D1596,""),"")</f>
        <v/>
      </c>
      <c r="B1596" s="36">
        <f t="shared" si="214"/>
        <v>1</v>
      </c>
      <c r="C1596" s="190">
        <f t="shared" si="215"/>
        <v>42398</v>
      </c>
      <c r="D1596" s="190" t="s">
        <v>1574</v>
      </c>
      <c r="E1596" s="190">
        <v>42398</v>
      </c>
      <c r="F1596" s="191" t="s">
        <v>970</v>
      </c>
      <c r="G1596" s="824" t="s">
        <v>1018</v>
      </c>
      <c r="H1596" s="192" t="s">
        <v>665</v>
      </c>
      <c r="I1596" s="248">
        <v>6</v>
      </c>
      <c r="J1596" s="248">
        <v>74822</v>
      </c>
      <c r="K1596" s="578">
        <f t="shared" si="217"/>
        <v>448932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17"/>
      <c r="AB1596" s="570" t="str">
        <f t="shared" si="218"/>
        <v/>
      </c>
    </row>
    <row r="1597" spans="1:28" ht="15.75" hidden="1" customHeight="1">
      <c r="A1597" s="818" t="str">
        <f>IF(B1597&lt;&gt;"",IF(AND(B1597&gt;=_TM1,B1597&lt;=_TM2,OR(TH!L1597="1111",TH!M1597="1111")),TH!D1597,""),"")</f>
        <v/>
      </c>
      <c r="B1597" s="36">
        <f t="shared" si="214"/>
        <v>1</v>
      </c>
      <c r="C1597" s="190">
        <f t="shared" si="215"/>
        <v>42398</v>
      </c>
      <c r="D1597" s="190" t="s">
        <v>1574</v>
      </c>
      <c r="E1597" s="190">
        <v>42398</v>
      </c>
      <c r="F1597" s="191" t="s">
        <v>1069</v>
      </c>
      <c r="G1597" s="824" t="s">
        <v>1018</v>
      </c>
      <c r="H1597" s="192" t="s">
        <v>665</v>
      </c>
      <c r="I1597" s="248">
        <v>8</v>
      </c>
      <c r="J1597" s="248">
        <v>22100</v>
      </c>
      <c r="K1597" s="578">
        <f t="shared" si="217"/>
        <v>176800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17"/>
      <c r="AB1597" s="570" t="str">
        <f t="shared" si="218"/>
        <v/>
      </c>
    </row>
    <row r="1598" spans="1:28" ht="15.75" hidden="1" customHeight="1">
      <c r="A1598" s="818" t="str">
        <f>IF(B1598&lt;&gt;"",IF(AND(B1598&gt;=_TM1,B1598&lt;=_TM2,OR(TH!L1598="1111",TH!M1598="1111")),TH!D1598,""),"")</f>
        <v/>
      </c>
      <c r="B1598" s="36">
        <f t="shared" si="214"/>
        <v>1</v>
      </c>
      <c r="C1598" s="190">
        <f t="shared" si="215"/>
        <v>42398</v>
      </c>
      <c r="D1598" s="190" t="s">
        <v>1574</v>
      </c>
      <c r="E1598" s="190">
        <v>42398</v>
      </c>
      <c r="F1598" s="191" t="s">
        <v>1070</v>
      </c>
      <c r="G1598" s="824" t="s">
        <v>1018</v>
      </c>
      <c r="H1598" s="192" t="s">
        <v>665</v>
      </c>
      <c r="I1598" s="248">
        <v>6</v>
      </c>
      <c r="J1598" s="248">
        <v>35600</v>
      </c>
      <c r="K1598" s="578">
        <f t="shared" si="217"/>
        <v>213600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17"/>
      <c r="AB1598" s="570" t="str">
        <f t="shared" si="218"/>
        <v/>
      </c>
    </row>
    <row r="1599" spans="1:28" ht="15.75" hidden="1" customHeight="1">
      <c r="A1599" s="818" t="str">
        <f>IF(B1599&lt;&gt;"",IF(AND(B1599&gt;=_TM1,B1599&lt;=_TM2,OR(TH!L1599="1111",TH!M1599="1111")),TH!D1599,""),"")</f>
        <v/>
      </c>
      <c r="B1599" s="36">
        <f t="shared" si="214"/>
        <v>1</v>
      </c>
      <c r="C1599" s="190">
        <f t="shared" si="215"/>
        <v>42398</v>
      </c>
      <c r="D1599" s="190" t="s">
        <v>1574</v>
      </c>
      <c r="E1599" s="190">
        <v>42398</v>
      </c>
      <c r="F1599" s="191" t="s">
        <v>1071</v>
      </c>
      <c r="G1599" s="824" t="s">
        <v>1018</v>
      </c>
      <c r="H1599" s="192" t="s">
        <v>665</v>
      </c>
      <c r="I1599" s="248">
        <v>4</v>
      </c>
      <c r="J1599" s="248">
        <v>26580</v>
      </c>
      <c r="K1599" s="578">
        <f t="shared" si="217"/>
        <v>106320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17"/>
      <c r="AB1599" s="570" t="str">
        <f t="shared" si="218"/>
        <v/>
      </c>
    </row>
    <row r="1600" spans="1:28" ht="15.75" hidden="1" customHeight="1">
      <c r="A1600" s="818" t="str">
        <f>IF(B1600&lt;&gt;"",IF(AND(B1600&gt;=_TM1,B1600&lt;=_TM2,OR(TH!L1600="1111",TH!M1600="1111")),TH!D1600,""),"")</f>
        <v/>
      </c>
      <c r="B1600" s="36">
        <f t="shared" si="214"/>
        <v>1</v>
      </c>
      <c r="C1600" s="190">
        <f t="shared" si="215"/>
        <v>42398</v>
      </c>
      <c r="D1600" s="190" t="s">
        <v>1574</v>
      </c>
      <c r="E1600" s="190">
        <v>42398</v>
      </c>
      <c r="F1600" s="191" t="s">
        <v>973</v>
      </c>
      <c r="G1600" s="824" t="s">
        <v>1018</v>
      </c>
      <c r="H1600" s="192" t="s">
        <v>665</v>
      </c>
      <c r="I1600" s="248">
        <v>10</v>
      </c>
      <c r="J1600" s="248">
        <v>102418</v>
      </c>
      <c r="K1600" s="578">
        <f t="shared" si="217"/>
        <v>1024180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17"/>
      <c r="AB1600" s="570" t="str">
        <f t="shared" si="218"/>
        <v/>
      </c>
    </row>
    <row r="1601" spans="1:28" ht="15.75" hidden="1" customHeight="1">
      <c r="A1601" s="818" t="str">
        <f>IF(B1601&lt;&gt;"",IF(AND(B1601&gt;=_TM1,B1601&lt;=_TM2,OR(TH!L1601="1111",TH!M1601="1111")),TH!D1601,""),"")</f>
        <v/>
      </c>
      <c r="B1601" s="36">
        <f t="shared" si="214"/>
        <v>1</v>
      </c>
      <c r="C1601" s="190">
        <f t="shared" si="215"/>
        <v>42398</v>
      </c>
      <c r="D1601" s="190" t="s">
        <v>1574</v>
      </c>
      <c r="E1601" s="190">
        <v>42398</v>
      </c>
      <c r="F1601" s="191" t="s">
        <v>974</v>
      </c>
      <c r="G1601" s="824" t="s">
        <v>1018</v>
      </c>
      <c r="H1601" s="192" t="s">
        <v>665</v>
      </c>
      <c r="I1601" s="248">
        <v>10</v>
      </c>
      <c r="J1601" s="248">
        <v>79477</v>
      </c>
      <c r="K1601" s="578">
        <f t="shared" si="217"/>
        <v>794770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17"/>
      <c r="AB1601" s="570" t="str">
        <f t="shared" si="218"/>
        <v/>
      </c>
    </row>
    <row r="1602" spans="1:28" ht="15.75" hidden="1" customHeight="1">
      <c r="A1602" s="818" t="str">
        <f>IF(B1602&lt;&gt;"",IF(AND(B1602&gt;=_TM1,B1602&lt;=_TM2,OR(TH!L1602="1111",TH!M1602="1111")),TH!D1602,""),"")</f>
        <v/>
      </c>
      <c r="B1602" s="36">
        <f t="shared" si="214"/>
        <v>1</v>
      </c>
      <c r="C1602" s="190">
        <f t="shared" si="215"/>
        <v>42398</v>
      </c>
      <c r="D1602" s="190" t="s">
        <v>1574</v>
      </c>
      <c r="E1602" s="190">
        <v>42398</v>
      </c>
      <c r="F1602" s="191" t="s">
        <v>1072</v>
      </c>
      <c r="G1602" s="824" t="s">
        <v>1018</v>
      </c>
      <c r="H1602" s="192" t="s">
        <v>665</v>
      </c>
      <c r="I1602" s="248">
        <v>12</v>
      </c>
      <c r="J1602" s="248">
        <v>69690</v>
      </c>
      <c r="K1602" s="578">
        <f t="shared" si="217"/>
        <v>836280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17"/>
      <c r="AB1602" s="570" t="str">
        <f t="shared" si="218"/>
        <v/>
      </c>
    </row>
    <row r="1603" spans="1:28" ht="15.75" hidden="1" customHeight="1">
      <c r="A1603" s="818" t="str">
        <f>IF(B1603&lt;&gt;"",IF(AND(B1603&gt;=_TM1,B1603&lt;=_TM2,OR(TH!L1603="1111",TH!M1603="1111")),TH!D1603,""),"")</f>
        <v/>
      </c>
      <c r="B1603" s="36">
        <f t="shared" si="214"/>
        <v>1</v>
      </c>
      <c r="C1603" s="190">
        <f t="shared" si="215"/>
        <v>42398</v>
      </c>
      <c r="D1603" s="190" t="s">
        <v>1574</v>
      </c>
      <c r="E1603" s="190">
        <v>42398</v>
      </c>
      <c r="F1603" s="191" t="s">
        <v>1073</v>
      </c>
      <c r="G1603" s="824" t="s">
        <v>1018</v>
      </c>
      <c r="H1603" s="192" t="s">
        <v>665</v>
      </c>
      <c r="I1603" s="248">
        <v>10</v>
      </c>
      <c r="J1603" s="248">
        <v>138374</v>
      </c>
      <c r="K1603" s="578">
        <f t="shared" si="217"/>
        <v>1383740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17"/>
      <c r="AB1603" s="570" t="str">
        <f t="shared" si="218"/>
        <v/>
      </c>
    </row>
    <row r="1604" spans="1:28" ht="15.75" hidden="1" customHeight="1">
      <c r="A1604" s="818" t="str">
        <f>IF(B1604&lt;&gt;"",IF(AND(B1604&gt;=_TM1,B1604&lt;=_TM2,OR(TH!L1604="1111",TH!M1604="1111")),TH!D1604,""),"")</f>
        <v/>
      </c>
      <c r="B1604" s="36">
        <f t="shared" si="214"/>
        <v>1</v>
      </c>
      <c r="C1604" s="190">
        <f t="shared" si="215"/>
        <v>42398</v>
      </c>
      <c r="D1604" s="190" t="s">
        <v>1574</v>
      </c>
      <c r="E1604" s="190">
        <v>42398</v>
      </c>
      <c r="F1604" s="191" t="s">
        <v>1074</v>
      </c>
      <c r="G1604" s="824" t="s">
        <v>1018</v>
      </c>
      <c r="H1604" s="192" t="s">
        <v>665</v>
      </c>
      <c r="I1604" s="248">
        <v>10</v>
      </c>
      <c r="J1604" s="248">
        <v>158893</v>
      </c>
      <c r="K1604" s="578">
        <f t="shared" si="217"/>
        <v>1588930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17"/>
      <c r="AB1604" s="570" t="str">
        <f t="shared" si="218"/>
        <v/>
      </c>
    </row>
    <row r="1605" spans="1:28" ht="15.75" hidden="1" customHeight="1">
      <c r="A1605" s="818" t="str">
        <f>IF(B1605&lt;&gt;"",IF(AND(B1605&gt;=_TM1,B1605&lt;=_TM2,OR(TH!L1605="1111",TH!M1605="1111")),TH!D1605,""),"")</f>
        <v/>
      </c>
      <c r="B1605" s="36">
        <f t="shared" si="214"/>
        <v>1</v>
      </c>
      <c r="C1605" s="190">
        <f t="shared" si="215"/>
        <v>42398</v>
      </c>
      <c r="D1605" s="190" t="s">
        <v>1574</v>
      </c>
      <c r="E1605" s="190">
        <v>42398</v>
      </c>
      <c r="F1605" s="191" t="s">
        <v>1075</v>
      </c>
      <c r="G1605" s="824" t="s">
        <v>1018</v>
      </c>
      <c r="H1605" s="192" t="s">
        <v>665</v>
      </c>
      <c r="I1605" s="248">
        <v>16</v>
      </c>
      <c r="J1605" s="248">
        <v>66448</v>
      </c>
      <c r="K1605" s="578">
        <f t="shared" si="217"/>
        <v>1063168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17"/>
      <c r="AB1605" s="570" t="str">
        <f t="shared" si="218"/>
        <v/>
      </c>
    </row>
    <row r="1606" spans="1:28" ht="15.75" hidden="1" customHeight="1">
      <c r="A1606" s="818" t="str">
        <f>IF(B1606&lt;&gt;"",IF(AND(B1606&gt;=_TM1,B1606&lt;=_TM2,OR(TH!L1606="1111",TH!M1606="1111")),TH!D1606,""),"")</f>
        <v/>
      </c>
      <c r="B1606" s="36">
        <f t="shared" si="214"/>
        <v>1</v>
      </c>
      <c r="C1606" s="190">
        <f t="shared" si="215"/>
        <v>42398</v>
      </c>
      <c r="D1606" s="190" t="s">
        <v>1574</v>
      </c>
      <c r="E1606" s="190">
        <v>42398</v>
      </c>
      <c r="F1606" s="191" t="s">
        <v>1076</v>
      </c>
      <c r="G1606" s="824" t="s">
        <v>1018</v>
      </c>
      <c r="H1606" s="192" t="s">
        <v>665</v>
      </c>
      <c r="I1606" s="248">
        <v>10</v>
      </c>
      <c r="J1606" s="248">
        <v>47995</v>
      </c>
      <c r="K1606" s="578">
        <f t="shared" si="217"/>
        <v>479950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17"/>
      <c r="AB1606" s="570" t="str">
        <f t="shared" si="218"/>
        <v/>
      </c>
    </row>
    <row r="1607" spans="1:28" ht="15.75" hidden="1" customHeight="1">
      <c r="A1607" s="818" t="str">
        <f>IF(B1607&lt;&gt;"",IF(AND(B1607&gt;=_TM1,B1607&lt;=_TM2,OR(TH!L1607="1111",TH!M1607="1111")),TH!D1607,""),"")</f>
        <v/>
      </c>
      <c r="B1607" s="36">
        <f t="shared" si="214"/>
        <v>1</v>
      </c>
      <c r="C1607" s="190">
        <f t="shared" si="215"/>
        <v>42398</v>
      </c>
      <c r="D1607" s="190" t="s">
        <v>1574</v>
      </c>
      <c r="E1607" s="190">
        <v>42398</v>
      </c>
      <c r="F1607" s="191" t="s">
        <v>1077</v>
      </c>
      <c r="G1607" s="824" t="s">
        <v>1018</v>
      </c>
      <c r="H1607" s="192" t="s">
        <v>665</v>
      </c>
      <c r="I1607" s="248">
        <v>20</v>
      </c>
      <c r="J1607" s="248">
        <v>42935</v>
      </c>
      <c r="K1607" s="578">
        <f t="shared" si="217"/>
        <v>858700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17"/>
      <c r="AB1607" s="570" t="str">
        <f t="shared" si="218"/>
        <v/>
      </c>
    </row>
    <row r="1608" spans="1:28" ht="15.75" hidden="1" customHeight="1">
      <c r="A1608" s="818" t="str">
        <f>IF(B1608&lt;&gt;"",IF(AND(B1608&gt;=_TM1,B1608&lt;=_TM2,OR(TH!L1608="1111",TH!M1608="1111")),TH!D1608,""),"")</f>
        <v/>
      </c>
      <c r="B1608" s="36">
        <f t="shared" si="214"/>
        <v>1</v>
      </c>
      <c r="C1608" s="190">
        <f t="shared" si="215"/>
        <v>42398</v>
      </c>
      <c r="D1608" s="190" t="s">
        <v>1574</v>
      </c>
      <c r="E1608" s="190">
        <v>42398</v>
      </c>
      <c r="F1608" s="191" t="s">
        <v>448</v>
      </c>
      <c r="G1608" s="824" t="s">
        <v>1018</v>
      </c>
      <c r="H1608" s="192" t="s">
        <v>665</v>
      </c>
      <c r="I1608" s="248"/>
      <c r="J1608" s="248"/>
      <c r="K1608" s="578">
        <v>1996852</v>
      </c>
      <c r="L1608" s="193" t="s">
        <v>251</v>
      </c>
      <c r="M1608" s="193" t="s">
        <v>354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17"/>
      <c r="AB1608" s="570" t="str">
        <f t="shared" si="218"/>
        <v/>
      </c>
    </row>
    <row r="1609" spans="1:28" ht="15.75" hidden="1" customHeight="1">
      <c r="A1609" s="818" t="str">
        <f>IF(B1609&lt;&gt;"",IF(AND(B1609&gt;=_TM1,B1609&lt;=_TM2,OR(TH!L1609="1111",TH!M1609="1111")),TH!D1609,""),"")</f>
        <v/>
      </c>
      <c r="B1609" s="36">
        <f t="shared" si="214"/>
        <v>1</v>
      </c>
      <c r="C1609" s="190">
        <f t="shared" si="215"/>
        <v>42399</v>
      </c>
      <c r="D1609" s="190" t="s">
        <v>1575</v>
      </c>
      <c r="E1609" s="190">
        <v>42399</v>
      </c>
      <c r="F1609" s="191" t="s">
        <v>651</v>
      </c>
      <c r="G1609" s="824" t="s">
        <v>1019</v>
      </c>
      <c r="H1609" s="7" t="s">
        <v>876</v>
      </c>
      <c r="I1609" s="248">
        <v>210</v>
      </c>
      <c r="J1609" s="248">
        <v>86596.652380952379</v>
      </c>
      <c r="K1609" s="578">
        <f>ROUND(I1609*J1609,0)</f>
        <v>18185297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17"/>
      <c r="AB1609" s="570" t="str">
        <f t="shared" si="218"/>
        <v/>
      </c>
    </row>
    <row r="1610" spans="1:28" ht="15.75" hidden="1" customHeight="1">
      <c r="A1610" s="818" t="str">
        <f>IF(B1610&lt;&gt;"",IF(AND(B1610&gt;=_TM1,B1610&lt;=_TM2,OR(TH!L1610="1111",TH!M1610="1111")),TH!D1610,""),"")</f>
        <v/>
      </c>
      <c r="B1610" s="36">
        <f t="shared" si="214"/>
        <v>1</v>
      </c>
      <c r="C1610" s="190">
        <f t="shared" si="215"/>
        <v>42399</v>
      </c>
      <c r="D1610" s="190" t="s">
        <v>1575</v>
      </c>
      <c r="E1610" s="190">
        <v>42399</v>
      </c>
      <c r="F1610" s="191" t="s">
        <v>670</v>
      </c>
      <c r="G1610" s="824" t="s">
        <v>1019</v>
      </c>
      <c r="H1610" s="7" t="s">
        <v>876</v>
      </c>
      <c r="I1610" s="248">
        <v>210</v>
      </c>
      <c r="J1610" s="248">
        <v>57731.1</v>
      </c>
      <c r="K1610" s="578">
        <f>ROUND(I1610*J1610,0)</f>
        <v>12123531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17"/>
      <c r="AB1610" s="570" t="str">
        <f t="shared" si="218"/>
        <v/>
      </c>
    </row>
    <row r="1611" spans="1:28" ht="15.75" hidden="1" customHeight="1">
      <c r="A1611" s="818" t="str">
        <f>IF(B1611&lt;&gt;"",IF(AND(B1611&gt;=_TM1,B1611&lt;=_TM2,OR(TH!L1611="1111",TH!M1611="1111")),TH!D1611,""),"")</f>
        <v/>
      </c>
      <c r="B1611" s="36">
        <f t="shared" si="214"/>
        <v>1</v>
      </c>
      <c r="C1611" s="190">
        <f t="shared" si="215"/>
        <v>42399</v>
      </c>
      <c r="D1611" s="190" t="s">
        <v>1575</v>
      </c>
      <c r="E1611" s="190">
        <v>42399</v>
      </c>
      <c r="F1611" s="191" t="s">
        <v>908</v>
      </c>
      <c r="G1611" s="824" t="s">
        <v>1019</v>
      </c>
      <c r="H1611" s="7" t="s">
        <v>876</v>
      </c>
      <c r="I1611" s="248">
        <v>916</v>
      </c>
      <c r="J1611" s="248">
        <v>7473</v>
      </c>
      <c r="K1611" s="578">
        <f>ROUND(I1611*J1611,0)</f>
        <v>6845268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17"/>
      <c r="AB1611" s="570" t="str">
        <f t="shared" si="218"/>
        <v/>
      </c>
    </row>
    <row r="1612" spans="1:28" ht="15.75" hidden="1" customHeight="1">
      <c r="A1612" s="818" t="str">
        <f>IF(B1612&lt;&gt;"",IF(AND(B1612&gt;=_TM1,B1612&lt;=_TM2,OR(TH!L1612="1111",TH!M1612="1111")),TH!D1612,""),"")</f>
        <v/>
      </c>
      <c r="B1612" s="36">
        <f t="shared" si="214"/>
        <v>1</v>
      </c>
      <c r="C1612" s="190">
        <f t="shared" si="215"/>
        <v>42399</v>
      </c>
      <c r="D1612" s="190" t="s">
        <v>1575</v>
      </c>
      <c r="E1612" s="190">
        <v>42399</v>
      </c>
      <c r="F1612" s="191" t="s">
        <v>448</v>
      </c>
      <c r="G1612" s="824" t="s">
        <v>1019</v>
      </c>
      <c r="H1612" s="7" t="s">
        <v>876</v>
      </c>
      <c r="I1612" s="248"/>
      <c r="J1612" s="248"/>
      <c r="K1612" s="578">
        <v>3715409</v>
      </c>
      <c r="L1612" s="193" t="s">
        <v>251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17"/>
      <c r="AB1612" s="570" t="str">
        <f t="shared" si="218"/>
        <v/>
      </c>
    </row>
    <row r="1613" spans="1:28" ht="15.75" hidden="1" customHeight="1">
      <c r="A1613" s="818" t="str">
        <f>IF(B1613&lt;&gt;"",IF(AND(B1613&gt;=_TM1,B1613&lt;=_TM2,OR(TH!L1613="1111",TH!M1613="1111")),TH!D1613,""),"")</f>
        <v/>
      </c>
      <c r="B1613" s="36">
        <f t="shared" si="214"/>
        <v>1</v>
      </c>
      <c r="C1613" s="190">
        <f t="shared" si="215"/>
        <v>42399</v>
      </c>
      <c r="D1613" s="190" t="s">
        <v>1576</v>
      </c>
      <c r="E1613" s="190">
        <v>42399</v>
      </c>
      <c r="F1613" s="191" t="s">
        <v>925</v>
      </c>
      <c r="G1613" s="824" t="s">
        <v>1020</v>
      </c>
      <c r="H1613" s="7" t="s">
        <v>1021</v>
      </c>
      <c r="I1613" s="248">
        <v>125</v>
      </c>
      <c r="J1613" s="248">
        <v>18648</v>
      </c>
      <c r="K1613" s="578">
        <f>ROUND(I1613*J1613,0)</f>
        <v>2331000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17"/>
      <c r="AB1613" s="570" t="str">
        <f t="shared" si="218"/>
        <v/>
      </c>
    </row>
    <row r="1614" spans="1:28" ht="15.75" hidden="1" customHeight="1">
      <c r="A1614" s="818" t="str">
        <f>IF(B1614&lt;&gt;"",IF(AND(B1614&gt;=_TM1,B1614&lt;=_TM2,OR(TH!L1614="1111",TH!M1614="1111")),TH!D1614,""),"")</f>
        <v/>
      </c>
      <c r="B1614" s="36">
        <f t="shared" si="214"/>
        <v>1</v>
      </c>
      <c r="C1614" s="190">
        <f t="shared" si="215"/>
        <v>42399</v>
      </c>
      <c r="D1614" s="190" t="s">
        <v>1576</v>
      </c>
      <c r="E1614" s="190">
        <v>42399</v>
      </c>
      <c r="F1614" s="191" t="s">
        <v>448</v>
      </c>
      <c r="G1614" s="824" t="s">
        <v>1020</v>
      </c>
      <c r="H1614" s="7" t="s">
        <v>1021</v>
      </c>
      <c r="I1614" s="248"/>
      <c r="J1614" s="248"/>
      <c r="K1614" s="578">
        <v>233100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17"/>
      <c r="AB1614" s="570" t="str">
        <f t="shared" si="218"/>
        <v/>
      </c>
    </row>
    <row r="1615" spans="1:28" ht="15.75" hidden="1" customHeight="1">
      <c r="A1615" s="818">
        <f>IF(B1615&lt;&gt;"",IF(AND(B1615&gt;=_TM1,B1615&lt;=_TM2,OR(TH!L1615="1111",TH!M1615="1111")),TH!D1615,""),"")</f>
        <v>0</v>
      </c>
      <c r="B1615" s="36">
        <f t="shared" si="214"/>
        <v>1</v>
      </c>
      <c r="C1615" s="190">
        <f t="shared" si="215"/>
        <v>42399</v>
      </c>
      <c r="D1615" s="190"/>
      <c r="E1615" s="190">
        <v>42399</v>
      </c>
      <c r="F1615" s="191" t="s">
        <v>608</v>
      </c>
      <c r="G1615" s="824" t="s">
        <v>1022</v>
      </c>
      <c r="H1615" s="192" t="s">
        <v>666</v>
      </c>
      <c r="I1615" s="248"/>
      <c r="J1615" s="248"/>
      <c r="K1615" s="578">
        <v>16300000</v>
      </c>
      <c r="L1615" s="193" t="s">
        <v>47</v>
      </c>
      <c r="M1615" s="193" t="s">
        <v>610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17"/>
      <c r="AB1615" s="570"/>
    </row>
    <row r="1616" spans="1:28" ht="15.75" hidden="1" customHeight="1">
      <c r="A1616" s="818">
        <f>IF(B1616&lt;&gt;"",IF(AND(B1616&gt;=_TM1,B1616&lt;=_TM2,OR(TH!L1616="1111",TH!M1616="1111")),TH!D1616,""),"")</f>
        <v>0</v>
      </c>
      <c r="B1616" s="36">
        <f t="shared" si="214"/>
        <v>1</v>
      </c>
      <c r="C1616" s="190">
        <f t="shared" si="215"/>
        <v>42399</v>
      </c>
      <c r="D1616" s="190"/>
      <c r="E1616" s="190">
        <v>42399</v>
      </c>
      <c r="F1616" s="191" t="s">
        <v>609</v>
      </c>
      <c r="G1616" s="824" t="s">
        <v>1022</v>
      </c>
      <c r="H1616" s="192" t="s">
        <v>666</v>
      </c>
      <c r="I1616" s="248"/>
      <c r="J1616" s="248"/>
      <c r="K1616" s="578">
        <v>1630000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17"/>
      <c r="AB1616" s="570"/>
    </row>
    <row r="1617" spans="1:30" ht="15.75" hidden="1" customHeight="1">
      <c r="A1617" s="818">
        <f>IF(B1617&lt;&gt;"",IF(AND(B1617&gt;=_TM1,B1617&lt;=_TM2,OR(TH!L1617="1111",TH!M1617="1111")),TH!D1617,""),"")</f>
        <v>0</v>
      </c>
      <c r="B1617" s="36">
        <f t="shared" si="214"/>
        <v>1</v>
      </c>
      <c r="C1617" s="190">
        <f t="shared" si="215"/>
        <v>42399</v>
      </c>
      <c r="D1617" s="190"/>
      <c r="E1617" s="190">
        <v>42399</v>
      </c>
      <c r="F1617" s="191" t="s">
        <v>608</v>
      </c>
      <c r="G1617" s="824" t="s">
        <v>1024</v>
      </c>
      <c r="H1617" s="192" t="s">
        <v>1023</v>
      </c>
      <c r="I1617" s="248"/>
      <c r="J1617" s="248"/>
      <c r="K1617" s="578">
        <v>2500000</v>
      </c>
      <c r="L1617" s="193" t="s">
        <v>47</v>
      </c>
      <c r="M1617" s="193" t="s">
        <v>610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17"/>
      <c r="AB1617" s="570"/>
    </row>
    <row r="1618" spans="1:30" s="570" customFormat="1" ht="15.75" hidden="1" customHeight="1">
      <c r="A1618" s="818">
        <f>IF(B1618&lt;&gt;"",IF(AND(B1618&gt;=_TM1,B1618&lt;=_TM2,OR(TH!L1618="1111",TH!M1618="1111")),TH!D1618,""),"")</f>
        <v>0</v>
      </c>
      <c r="B1618" s="36">
        <f t="shared" si="214"/>
        <v>1</v>
      </c>
      <c r="C1618" s="190">
        <f t="shared" si="215"/>
        <v>42399</v>
      </c>
      <c r="D1618" s="190"/>
      <c r="E1618" s="190">
        <v>42399</v>
      </c>
      <c r="F1618" s="191" t="s">
        <v>609</v>
      </c>
      <c r="G1618" s="824" t="s">
        <v>1024</v>
      </c>
      <c r="H1618" s="192" t="s">
        <v>1023</v>
      </c>
      <c r="I1618" s="248"/>
      <c r="J1618" s="248"/>
      <c r="K1618" s="578">
        <v>250000</v>
      </c>
      <c r="L1618" s="193" t="s">
        <v>47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>x</v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17"/>
      <c r="AC1618" s="204"/>
      <c r="AD1618" s="204"/>
    </row>
    <row r="1619" spans="1:30" s="570" customFormat="1" ht="15.75" hidden="1" customHeight="1">
      <c r="A1619" s="818" t="str">
        <f>IF(B1619&lt;&gt;"",IF(AND(B1619&gt;=_TM1,B1619&lt;=_TM2,OR(TH!L1619="1111",TH!M1619="1111")),TH!D1619,""),"")</f>
        <v/>
      </c>
      <c r="B1619" s="36">
        <f t="shared" si="214"/>
        <v>2</v>
      </c>
      <c r="C1619" s="190">
        <f t="shared" si="215"/>
        <v>42401</v>
      </c>
      <c r="D1619" s="190" t="s">
        <v>1577</v>
      </c>
      <c r="E1619" s="190">
        <v>42401</v>
      </c>
      <c r="F1619" s="287" t="s">
        <v>435</v>
      </c>
      <c r="G1619" s="824" t="s">
        <v>1025</v>
      </c>
      <c r="H1619" s="7" t="s">
        <v>828</v>
      </c>
      <c r="I1619" s="248">
        <v>1000</v>
      </c>
      <c r="J1619" s="248">
        <v>8700</v>
      </c>
      <c r="K1619" s="578">
        <f>ROUND(I1619*J1619,0)</f>
        <v>8700000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17"/>
      <c r="AB1619" s="570" t="str">
        <f t="shared" ref="AB1619:AB1625" si="219">IF(VLOOKUP(H1619,DS_131,1,0)=H1619,"","x")</f>
        <v/>
      </c>
      <c r="AC1619" s="204"/>
      <c r="AD1619" s="204"/>
    </row>
    <row r="1620" spans="1:30" s="570" customFormat="1" ht="15.75" hidden="1" customHeight="1">
      <c r="A1620" s="818" t="str">
        <f>IF(B1620&lt;&gt;"",IF(AND(B1620&gt;=_TM1,B1620&lt;=_TM2,OR(TH!L1620="1111",TH!M1620="1111")),TH!D1620,""),"")</f>
        <v/>
      </c>
      <c r="B1620" s="36">
        <f t="shared" ref="B1620:B1682" si="220">IF(C1620&lt;&gt;"",MONTH(C1620),"")</f>
        <v>2</v>
      </c>
      <c r="C1620" s="190">
        <f t="shared" ref="C1620:C1682" si="221">E1620</f>
        <v>42401</v>
      </c>
      <c r="D1620" s="190" t="s">
        <v>1577</v>
      </c>
      <c r="E1620" s="190">
        <v>42401</v>
      </c>
      <c r="F1620" s="191" t="s">
        <v>1008</v>
      </c>
      <c r="G1620" s="824" t="s">
        <v>1025</v>
      </c>
      <c r="H1620" s="7" t="s">
        <v>828</v>
      </c>
      <c r="I1620" s="248"/>
      <c r="J1620" s="248"/>
      <c r="K1620" s="578">
        <v>870000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17"/>
      <c r="AB1620" s="570" t="str">
        <f t="shared" si="219"/>
        <v/>
      </c>
      <c r="AC1620" s="204"/>
      <c r="AD1620" s="204"/>
    </row>
    <row r="1621" spans="1:30" s="570" customFormat="1" ht="15.75" hidden="1" customHeight="1">
      <c r="A1621" s="818" t="str">
        <f>IF(B1621&lt;&gt;"",IF(AND(B1621&gt;=_TM1,B1621&lt;=_TM2,OR(TH!L1621="1111",TH!M1621="1111")),TH!D1621,""),"")</f>
        <v/>
      </c>
      <c r="B1621" s="36">
        <f t="shared" si="220"/>
        <v>2</v>
      </c>
      <c r="C1621" s="190">
        <f t="shared" si="221"/>
        <v>42401</v>
      </c>
      <c r="D1621" s="190" t="s">
        <v>1578</v>
      </c>
      <c r="E1621" s="190">
        <v>42401</v>
      </c>
      <c r="F1621" s="191" t="s">
        <v>924</v>
      </c>
      <c r="G1621" s="824" t="s">
        <v>1026</v>
      </c>
      <c r="H1621" s="7" t="s">
        <v>877</v>
      </c>
      <c r="I1621" s="248">
        <v>396</v>
      </c>
      <c r="J1621" s="248">
        <v>24877</v>
      </c>
      <c r="K1621" s="578">
        <f>ROUND(I1621*J1621,0)</f>
        <v>9851292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17"/>
      <c r="AB1621" s="570" t="str">
        <f t="shared" si="219"/>
        <v/>
      </c>
      <c r="AC1621" s="204"/>
      <c r="AD1621" s="204"/>
    </row>
    <row r="1622" spans="1:30" s="570" customFormat="1" ht="15.75" hidden="1" customHeight="1">
      <c r="A1622" s="818" t="str">
        <f>IF(B1622&lt;&gt;"",IF(AND(B1622&gt;=_TM1,B1622&lt;=_TM2,OR(TH!L1622="1111",TH!M1622="1111")),TH!D1622,""),"")</f>
        <v/>
      </c>
      <c r="B1622" s="36">
        <f t="shared" si="220"/>
        <v>2</v>
      </c>
      <c r="C1622" s="190">
        <f t="shared" si="221"/>
        <v>42401</v>
      </c>
      <c r="D1622" s="190" t="s">
        <v>1578</v>
      </c>
      <c r="E1622" s="190">
        <v>42401</v>
      </c>
      <c r="F1622" s="191" t="s">
        <v>926</v>
      </c>
      <c r="G1622" s="824" t="s">
        <v>1026</v>
      </c>
      <c r="H1622" s="7" t="s">
        <v>877</v>
      </c>
      <c r="I1622" s="248">
        <v>150</v>
      </c>
      <c r="J1622" s="248">
        <v>22650</v>
      </c>
      <c r="K1622" s="578">
        <f>ROUND(I1622*J1622,0)</f>
        <v>3397500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17"/>
      <c r="AB1622" s="570" t="str">
        <f t="shared" si="219"/>
        <v/>
      </c>
      <c r="AC1622" s="204"/>
      <c r="AD1622" s="204"/>
    </row>
    <row r="1623" spans="1:30" s="570" customFormat="1" ht="15.75" hidden="1" customHeight="1">
      <c r="A1623" s="818" t="str">
        <f>IF(B1623&lt;&gt;"",IF(AND(B1623&gt;=_TM1,B1623&lt;=_TM2,OR(TH!L1623="1111",TH!M1623="1111")),TH!D1623,""),"")</f>
        <v/>
      </c>
      <c r="B1623" s="36">
        <f t="shared" si="220"/>
        <v>2</v>
      </c>
      <c r="C1623" s="190">
        <f t="shared" si="221"/>
        <v>42401</v>
      </c>
      <c r="D1623" s="190" t="s">
        <v>1578</v>
      </c>
      <c r="E1623" s="190">
        <v>42401</v>
      </c>
      <c r="F1623" s="191" t="s">
        <v>448</v>
      </c>
      <c r="G1623" s="824" t="s">
        <v>1026</v>
      </c>
      <c r="H1623" s="7" t="s">
        <v>877</v>
      </c>
      <c r="I1623" s="248"/>
      <c r="J1623" s="248"/>
      <c r="K1623" s="578">
        <v>1324879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17"/>
      <c r="AB1623" s="570" t="str">
        <f t="shared" si="219"/>
        <v/>
      </c>
      <c r="AC1623" s="204"/>
      <c r="AD1623" s="204"/>
    </row>
    <row r="1624" spans="1:30" s="570" customFormat="1" ht="15.75" hidden="1" customHeight="1">
      <c r="A1624" s="818" t="str">
        <f>IF(B1624&lt;&gt;"",IF(AND(B1624&gt;=_TM1,B1624&lt;=_TM2,OR(TH!L1624="1111",TH!M1624="1111")),TH!D1624,""),"")</f>
        <v/>
      </c>
      <c r="B1624" s="36">
        <f t="shared" si="220"/>
        <v>2</v>
      </c>
      <c r="C1624" s="190">
        <f t="shared" si="221"/>
        <v>42402</v>
      </c>
      <c r="D1624" s="190" t="s">
        <v>1579</v>
      </c>
      <c r="E1624" s="190">
        <v>42402</v>
      </c>
      <c r="F1624" s="191" t="s">
        <v>646</v>
      </c>
      <c r="G1624" s="824" t="s">
        <v>1027</v>
      </c>
      <c r="H1624" s="192" t="s">
        <v>645</v>
      </c>
      <c r="I1624" s="248">
        <v>1000</v>
      </c>
      <c r="J1624" s="248">
        <v>9800</v>
      </c>
      <c r="K1624" s="578">
        <f>ROUND(I1624*J1624,0)</f>
        <v>9800000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17"/>
      <c r="AB1624" s="570" t="str">
        <f t="shared" si="219"/>
        <v/>
      </c>
      <c r="AC1624" s="204"/>
      <c r="AD1624" s="204"/>
    </row>
    <row r="1625" spans="1:30" s="570" customFormat="1" ht="15.75" hidden="1" customHeight="1">
      <c r="A1625" s="818" t="str">
        <f>IF(B1625&lt;&gt;"",IF(AND(B1625&gt;=_TM1,B1625&lt;=_TM2,OR(TH!L1625="1111",TH!M1625="1111")),TH!D1625,""),"")</f>
        <v/>
      </c>
      <c r="B1625" s="36">
        <f t="shared" si="220"/>
        <v>2</v>
      </c>
      <c r="C1625" s="190">
        <f t="shared" si="221"/>
        <v>42402</v>
      </c>
      <c r="D1625" s="190" t="s">
        <v>1579</v>
      </c>
      <c r="E1625" s="190">
        <v>42402</v>
      </c>
      <c r="F1625" s="191" t="s">
        <v>448</v>
      </c>
      <c r="G1625" s="824" t="s">
        <v>1027</v>
      </c>
      <c r="H1625" s="192" t="s">
        <v>645</v>
      </c>
      <c r="I1625" s="248"/>
      <c r="J1625" s="248"/>
      <c r="K1625" s="578">
        <v>980000</v>
      </c>
      <c r="L1625" s="193" t="s">
        <v>251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17"/>
      <c r="AB1625" s="570" t="str">
        <f t="shared" si="219"/>
        <v/>
      </c>
      <c r="AC1625" s="204"/>
      <c r="AD1625" s="204"/>
    </row>
    <row r="1626" spans="1:30" s="570" customFormat="1" ht="15.75" hidden="1" customHeight="1">
      <c r="A1626" s="818">
        <f>IF(B1626&lt;&gt;"",IF(AND(B1626&gt;=_TM1,B1626&lt;=_TM2,OR(TH!L1626="1111",TH!M1626="1111")),TH!D1626,""),"")</f>
        <v>0</v>
      </c>
      <c r="B1626" s="36">
        <f t="shared" si="220"/>
        <v>2</v>
      </c>
      <c r="C1626" s="190">
        <f t="shared" si="221"/>
        <v>42410</v>
      </c>
      <c r="D1626" s="190"/>
      <c r="E1626" s="190">
        <v>42410</v>
      </c>
      <c r="F1626" s="191" t="s">
        <v>608</v>
      </c>
      <c r="G1626" s="824" t="s">
        <v>1029</v>
      </c>
      <c r="H1626" s="192" t="s">
        <v>1028</v>
      </c>
      <c r="I1626" s="248"/>
      <c r="J1626" s="248"/>
      <c r="K1626" s="578">
        <v>6500000</v>
      </c>
      <c r="L1626" s="193" t="s">
        <v>47</v>
      </c>
      <c r="M1626" s="193" t="s">
        <v>610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17"/>
      <c r="AC1626" s="204"/>
      <c r="AD1626" s="204"/>
    </row>
    <row r="1627" spans="1:30" s="570" customFormat="1" ht="15.75" hidden="1" customHeight="1">
      <c r="A1627" s="818">
        <f>IF(B1627&lt;&gt;"",IF(AND(B1627&gt;=_TM1,B1627&lt;=_TM2,OR(TH!L1627="1111",TH!M1627="1111")),TH!D1627,""),"")</f>
        <v>0</v>
      </c>
      <c r="B1627" s="36">
        <f t="shared" si="220"/>
        <v>2</v>
      </c>
      <c r="C1627" s="190">
        <f t="shared" si="221"/>
        <v>42410</v>
      </c>
      <c r="D1627" s="190"/>
      <c r="E1627" s="190">
        <v>42410</v>
      </c>
      <c r="F1627" s="191" t="s">
        <v>609</v>
      </c>
      <c r="G1627" s="824" t="s">
        <v>1029</v>
      </c>
      <c r="H1627" s="192" t="s">
        <v>1028</v>
      </c>
      <c r="I1627" s="248"/>
      <c r="J1627" s="248"/>
      <c r="K1627" s="578">
        <v>650000</v>
      </c>
      <c r="L1627" s="193" t="s">
        <v>47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>x</v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17"/>
      <c r="AC1627" s="204"/>
      <c r="AD1627" s="204"/>
    </row>
    <row r="1628" spans="1:30" s="570" customFormat="1" ht="15.75" hidden="1" customHeight="1">
      <c r="A1628" s="818" t="str">
        <f>IF(B1628&lt;&gt;"",IF(AND(B1628&gt;=_TM1,B1628&lt;=_TM2,OR(TH!L1628="1111",TH!M1628="1111")),TH!D1628,""),"")</f>
        <v/>
      </c>
      <c r="B1628" s="36">
        <f t="shared" si="220"/>
        <v>2</v>
      </c>
      <c r="C1628" s="190">
        <f t="shared" si="221"/>
        <v>42416</v>
      </c>
      <c r="D1628" s="190" t="s">
        <v>1580</v>
      </c>
      <c r="E1628" s="190">
        <v>42416</v>
      </c>
      <c r="F1628" s="191" t="s">
        <v>646</v>
      </c>
      <c r="G1628" s="824" t="s">
        <v>1030</v>
      </c>
      <c r="H1628" s="192" t="s">
        <v>645</v>
      </c>
      <c r="I1628" s="248">
        <v>1000</v>
      </c>
      <c r="J1628" s="248">
        <v>9800</v>
      </c>
      <c r="K1628" s="578">
        <f>ROUND(I1628*J1628,0)</f>
        <v>9800000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17"/>
      <c r="AB1628" s="570" t="str">
        <f t="shared" ref="AB1628:AB1675" si="222">IF(VLOOKUP(H1628,DS_131,1,0)=H1628,"","x")</f>
        <v/>
      </c>
      <c r="AC1628" s="204"/>
      <c r="AD1628" s="204"/>
    </row>
    <row r="1629" spans="1:30" s="570" customFormat="1" ht="15.75" hidden="1" customHeight="1">
      <c r="A1629" s="818" t="str">
        <f>IF(B1629&lt;&gt;"",IF(AND(B1629&gt;=_TM1,B1629&lt;=_TM2,OR(TH!L1629="1111",TH!M1629="1111")),TH!D1629,""),"")</f>
        <v/>
      </c>
      <c r="B1629" s="36">
        <f t="shared" si="220"/>
        <v>2</v>
      </c>
      <c r="C1629" s="190">
        <f t="shared" si="221"/>
        <v>42416</v>
      </c>
      <c r="D1629" s="190" t="s">
        <v>1580</v>
      </c>
      <c r="E1629" s="190">
        <v>42416</v>
      </c>
      <c r="F1629" s="191" t="s">
        <v>448</v>
      </c>
      <c r="G1629" s="824" t="s">
        <v>1030</v>
      </c>
      <c r="H1629" s="192" t="s">
        <v>645</v>
      </c>
      <c r="I1629" s="248"/>
      <c r="J1629" s="248"/>
      <c r="K1629" s="578">
        <v>980000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17"/>
      <c r="AB1629" s="570" t="str">
        <f t="shared" si="222"/>
        <v/>
      </c>
      <c r="AC1629" s="204"/>
      <c r="AD1629" s="204"/>
    </row>
    <row r="1630" spans="1:30" ht="15.75" hidden="1" customHeight="1">
      <c r="A1630" s="818" t="str">
        <f>IF(B1630&lt;&gt;"",IF(AND(B1630&gt;=_TM1,B1630&lt;=_TM2,OR(TH!L1630="1111",TH!M1630="1111")),TH!D1630,""),"")</f>
        <v/>
      </c>
      <c r="B1630" s="36">
        <f t="shared" si="220"/>
        <v>2</v>
      </c>
      <c r="C1630" s="190">
        <f t="shared" si="221"/>
        <v>42416</v>
      </c>
      <c r="D1630" s="190" t="s">
        <v>1581</v>
      </c>
      <c r="E1630" s="190">
        <v>42416</v>
      </c>
      <c r="F1630" s="191" t="s">
        <v>624</v>
      </c>
      <c r="G1630" s="824" t="s">
        <v>1031</v>
      </c>
      <c r="H1630" s="192" t="s">
        <v>617</v>
      </c>
      <c r="I1630" s="248">
        <v>438</v>
      </c>
      <c r="J1630" s="248">
        <v>6881</v>
      </c>
      <c r="K1630" s="578">
        <f>ROUND(I1630*J1630,0)</f>
        <v>3013878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17"/>
      <c r="AB1630" s="570" t="str">
        <f t="shared" si="222"/>
        <v/>
      </c>
    </row>
    <row r="1631" spans="1:30" ht="15.75" hidden="1" customHeight="1">
      <c r="A1631" s="818" t="str">
        <f>IF(B1631&lt;&gt;"",IF(AND(B1631&gt;=_TM1,B1631&lt;=_TM2,OR(TH!L1631="1111",TH!M1631="1111")),TH!D1631,""),"")</f>
        <v/>
      </c>
      <c r="B1631" s="36">
        <f t="shared" si="220"/>
        <v>2</v>
      </c>
      <c r="C1631" s="190">
        <f t="shared" si="221"/>
        <v>42416</v>
      </c>
      <c r="D1631" s="190" t="s">
        <v>1581</v>
      </c>
      <c r="E1631" s="190">
        <v>42416</v>
      </c>
      <c r="F1631" s="191" t="s">
        <v>448</v>
      </c>
      <c r="G1631" s="824" t="s">
        <v>1031</v>
      </c>
      <c r="H1631" s="192" t="s">
        <v>617</v>
      </c>
      <c r="I1631" s="248"/>
      <c r="J1631" s="248"/>
      <c r="K1631" s="578">
        <v>301388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17"/>
      <c r="AB1631" s="570" t="str">
        <f t="shared" si="222"/>
        <v/>
      </c>
    </row>
    <row r="1632" spans="1:30" s="570" customFormat="1" ht="15.75" hidden="1" customHeight="1">
      <c r="A1632" s="818" t="str">
        <f>IF(B1632&lt;&gt;"",IF(AND(B1632&gt;=_TM1,B1632&lt;=_TM2,OR(TH!L1632="1111",TH!M1632="1111")),TH!D1632,""),"")</f>
        <v/>
      </c>
      <c r="B1632" s="36">
        <f t="shared" si="220"/>
        <v>2</v>
      </c>
      <c r="C1632" s="190">
        <f t="shared" si="221"/>
        <v>42420</v>
      </c>
      <c r="D1632" s="190" t="s">
        <v>1582</v>
      </c>
      <c r="E1632" s="190">
        <v>42420</v>
      </c>
      <c r="F1632" s="191" t="s">
        <v>932</v>
      </c>
      <c r="G1632" s="824" t="s">
        <v>1032</v>
      </c>
      <c r="H1632" s="192" t="s">
        <v>1033</v>
      </c>
      <c r="I1632" s="248">
        <v>500</v>
      </c>
      <c r="J1632" s="248">
        <v>16000</v>
      </c>
      <c r="K1632" s="578">
        <f>ROUND(I1632*J1632,0)</f>
        <v>8000000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17"/>
      <c r="AB1632" s="570" t="str">
        <f t="shared" si="222"/>
        <v/>
      </c>
      <c r="AC1632" s="204"/>
      <c r="AD1632" s="204"/>
    </row>
    <row r="1633" spans="1:30" s="570" customFormat="1" ht="15.75" hidden="1" customHeight="1">
      <c r="A1633" s="818" t="str">
        <f>IF(B1633&lt;&gt;"",IF(AND(B1633&gt;=_TM1,B1633&lt;=_TM2,OR(TH!L1633="1111",TH!M1633="1111")),TH!D1633,""),"")</f>
        <v/>
      </c>
      <c r="B1633" s="36">
        <f t="shared" si="220"/>
        <v>2</v>
      </c>
      <c r="C1633" s="190">
        <f t="shared" si="221"/>
        <v>42420</v>
      </c>
      <c r="D1633" s="190" t="s">
        <v>1582</v>
      </c>
      <c r="E1633" s="190">
        <v>42420</v>
      </c>
      <c r="F1633" s="191" t="s">
        <v>1008</v>
      </c>
      <c r="G1633" s="824" t="s">
        <v>1032</v>
      </c>
      <c r="H1633" s="192" t="s">
        <v>1033</v>
      </c>
      <c r="I1633" s="248"/>
      <c r="J1633" s="248"/>
      <c r="K1633" s="578">
        <v>800000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17"/>
      <c r="AB1633" s="570" t="str">
        <f t="shared" si="222"/>
        <v/>
      </c>
      <c r="AC1633" s="204"/>
      <c r="AD1633" s="204"/>
    </row>
    <row r="1634" spans="1:30" s="570" customFormat="1" ht="15.75" hidden="1" customHeight="1">
      <c r="A1634" s="818" t="str">
        <f>IF(B1634&lt;&gt;"",IF(AND(B1634&gt;=_TM1,B1634&lt;=_TM2,OR(TH!L1634="1111",TH!M1634="1111")),TH!D1634,""),"")</f>
        <v/>
      </c>
      <c r="B1634" s="36">
        <f t="shared" si="220"/>
        <v>2</v>
      </c>
      <c r="C1634" s="190">
        <f t="shared" si="221"/>
        <v>42422</v>
      </c>
      <c r="D1634" s="190" t="s">
        <v>1583</v>
      </c>
      <c r="E1634" s="190">
        <v>42422</v>
      </c>
      <c r="F1634" s="191" t="s">
        <v>1165</v>
      </c>
      <c r="G1634" s="824" t="s">
        <v>1034</v>
      </c>
      <c r="H1634" s="192" t="s">
        <v>649</v>
      </c>
      <c r="I1634" s="248">
        <v>850</v>
      </c>
      <c r="J1634" s="248">
        <v>32500</v>
      </c>
      <c r="K1634" s="578">
        <f>ROUND(I1634*J1634,0)</f>
        <v>27625000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17"/>
      <c r="AB1634" s="570" t="str">
        <f t="shared" si="222"/>
        <v/>
      </c>
      <c r="AC1634" s="204"/>
      <c r="AD1634" s="204"/>
    </row>
    <row r="1635" spans="1:30" s="570" customFormat="1" ht="15.75" hidden="1" customHeight="1">
      <c r="A1635" s="818" t="str">
        <f>IF(B1635&lt;&gt;"",IF(AND(B1635&gt;=_TM1,B1635&lt;=_TM2,OR(TH!L1635="1111",TH!M1635="1111")),TH!D1635,""),"")</f>
        <v/>
      </c>
      <c r="B1635" s="36">
        <f t="shared" si="220"/>
        <v>2</v>
      </c>
      <c r="C1635" s="190">
        <f t="shared" si="221"/>
        <v>42422</v>
      </c>
      <c r="D1635" s="190" t="s">
        <v>1583</v>
      </c>
      <c r="E1635" s="190">
        <v>42422</v>
      </c>
      <c r="F1635" s="191" t="s">
        <v>1166</v>
      </c>
      <c r="G1635" s="824" t="s">
        <v>1034</v>
      </c>
      <c r="H1635" s="192" t="s">
        <v>649</v>
      </c>
      <c r="I1635" s="248">
        <v>850</v>
      </c>
      <c r="J1635" s="248">
        <v>31700</v>
      </c>
      <c r="K1635" s="578">
        <f>ROUND(I1635*J1635,0)</f>
        <v>26945000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17"/>
      <c r="AB1635" s="570" t="str">
        <f t="shared" si="222"/>
        <v/>
      </c>
      <c r="AC1635" s="204"/>
      <c r="AD1635" s="204"/>
    </row>
    <row r="1636" spans="1:30" s="570" customFormat="1" ht="15.75" hidden="1" customHeight="1">
      <c r="A1636" s="818" t="str">
        <f>IF(B1636&lt;&gt;"",IF(AND(B1636&gt;=_TM1,B1636&lt;=_TM2,OR(TH!L1636="1111",TH!M1636="1111")),TH!D1636,""),"")</f>
        <v/>
      </c>
      <c r="B1636" s="36">
        <f t="shared" si="220"/>
        <v>2</v>
      </c>
      <c r="C1636" s="190">
        <f t="shared" si="221"/>
        <v>42422</v>
      </c>
      <c r="D1636" s="190" t="s">
        <v>1583</v>
      </c>
      <c r="E1636" s="190">
        <v>42422</v>
      </c>
      <c r="F1636" s="287" t="s">
        <v>438</v>
      </c>
      <c r="G1636" s="824" t="s">
        <v>1034</v>
      </c>
      <c r="H1636" s="192" t="s">
        <v>649</v>
      </c>
      <c r="I1636" s="248">
        <v>3000</v>
      </c>
      <c r="J1636" s="248">
        <v>15000</v>
      </c>
      <c r="K1636" s="578">
        <f>ROUND(I1636*J1636,0)</f>
        <v>45000000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17"/>
      <c r="AB1636" s="570" t="str">
        <f t="shared" si="222"/>
        <v/>
      </c>
      <c r="AC1636" s="204"/>
      <c r="AD1636" s="204"/>
    </row>
    <row r="1637" spans="1:30" ht="15.75" hidden="1" customHeight="1">
      <c r="A1637" s="818" t="str">
        <f>IF(B1637&lt;&gt;"",IF(AND(B1637&gt;=_TM1,B1637&lt;=_TM2,OR(TH!L1637="1111",TH!M1637="1111")),TH!D1637,""),"")</f>
        <v/>
      </c>
      <c r="B1637" s="36">
        <f t="shared" si="220"/>
        <v>2</v>
      </c>
      <c r="C1637" s="190">
        <f t="shared" si="221"/>
        <v>42422</v>
      </c>
      <c r="D1637" s="190" t="s">
        <v>1583</v>
      </c>
      <c r="E1637" s="190">
        <v>42422</v>
      </c>
      <c r="F1637" s="287" t="s">
        <v>437</v>
      </c>
      <c r="G1637" s="824" t="s">
        <v>1034</v>
      </c>
      <c r="H1637" s="192" t="s">
        <v>649</v>
      </c>
      <c r="I1637" s="248">
        <v>3000</v>
      </c>
      <c r="J1637" s="248">
        <v>16500</v>
      </c>
      <c r="K1637" s="578">
        <f>ROUND(I1637*J1637,0)</f>
        <v>49500000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17"/>
      <c r="AB1637" s="570" t="str">
        <f t="shared" si="222"/>
        <v/>
      </c>
    </row>
    <row r="1638" spans="1:30" ht="15.75" hidden="1" customHeight="1">
      <c r="A1638" s="818" t="str">
        <f>IF(B1638&lt;&gt;"",IF(AND(B1638&gt;=_TM1,B1638&lt;=_TM2,OR(TH!L1638="1111",TH!M1638="1111")),TH!D1638,""),"")</f>
        <v/>
      </c>
      <c r="B1638" s="36">
        <f t="shared" si="220"/>
        <v>2</v>
      </c>
      <c r="C1638" s="190">
        <f t="shared" si="221"/>
        <v>42422</v>
      </c>
      <c r="D1638" s="190" t="s">
        <v>1583</v>
      </c>
      <c r="E1638" s="190">
        <v>42422</v>
      </c>
      <c r="F1638" s="191" t="s">
        <v>448</v>
      </c>
      <c r="G1638" s="824" t="s">
        <v>1034</v>
      </c>
      <c r="H1638" s="192" t="s">
        <v>649</v>
      </c>
      <c r="I1638" s="248"/>
      <c r="J1638" s="248"/>
      <c r="K1638" s="578">
        <v>14907000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17"/>
      <c r="AB1638" s="570" t="str">
        <f t="shared" si="222"/>
        <v/>
      </c>
    </row>
    <row r="1639" spans="1:30" ht="15.75" hidden="1" customHeight="1">
      <c r="A1639" s="818" t="str">
        <f>IF(B1639&lt;&gt;"",IF(AND(B1639&gt;=_TM1,B1639&lt;=_TM2,OR(TH!L1639="1111",TH!M1639="1111")),TH!D1639,""),"")</f>
        <v/>
      </c>
      <c r="B1639" s="36">
        <f t="shared" si="220"/>
        <v>2</v>
      </c>
      <c r="C1639" s="190">
        <f t="shared" si="221"/>
        <v>42423</v>
      </c>
      <c r="D1639" s="190" t="s">
        <v>1584</v>
      </c>
      <c r="E1639" s="190">
        <v>42423</v>
      </c>
      <c r="F1639" s="191" t="s">
        <v>933</v>
      </c>
      <c r="G1639" s="824" t="s">
        <v>1035</v>
      </c>
      <c r="H1639" s="7" t="s">
        <v>1010</v>
      </c>
      <c r="I1639" s="248">
        <v>200</v>
      </c>
      <c r="J1639" s="248">
        <v>14266</v>
      </c>
      <c r="K1639" s="578">
        <f>ROUND(I1639*J1639,0)</f>
        <v>2853200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17"/>
      <c r="AB1639" s="570" t="str">
        <f t="shared" si="222"/>
        <v/>
      </c>
    </row>
    <row r="1640" spans="1:30" ht="15.75" hidden="1" customHeight="1">
      <c r="A1640" s="818" t="str">
        <f>IF(B1640&lt;&gt;"",IF(AND(B1640&gt;=_TM1,B1640&lt;=_TM2,OR(TH!L1640="1111",TH!M1640="1111")),TH!D1640,""),"")</f>
        <v/>
      </c>
      <c r="B1640" s="36">
        <f t="shared" si="220"/>
        <v>2</v>
      </c>
      <c r="C1640" s="190">
        <f t="shared" si="221"/>
        <v>42423</v>
      </c>
      <c r="D1640" s="190" t="s">
        <v>1584</v>
      </c>
      <c r="E1640" s="190">
        <v>42423</v>
      </c>
      <c r="F1640" s="191" t="s">
        <v>448</v>
      </c>
      <c r="G1640" s="824" t="s">
        <v>1035</v>
      </c>
      <c r="H1640" s="7" t="s">
        <v>1010</v>
      </c>
      <c r="I1640" s="248"/>
      <c r="J1640" s="248"/>
      <c r="K1640" s="578">
        <v>285320</v>
      </c>
      <c r="L1640" s="193" t="s">
        <v>251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17"/>
      <c r="AB1640" s="570" t="str">
        <f t="shared" si="222"/>
        <v/>
      </c>
    </row>
    <row r="1641" spans="1:30" s="570" customFormat="1" ht="15.75" hidden="1" customHeight="1">
      <c r="A1641" s="818" t="str">
        <f>IF(B1641&lt;&gt;"",IF(AND(B1641&gt;=_TM1,B1641&lt;=_TM2,OR(TH!L1641="1111",TH!M1641="1111")),TH!D1641,""),"")</f>
        <v/>
      </c>
      <c r="B1641" s="36">
        <f t="shared" si="220"/>
        <v>2</v>
      </c>
      <c r="C1641" s="190">
        <f t="shared" si="221"/>
        <v>42426</v>
      </c>
      <c r="D1641" s="190" t="s">
        <v>1585</v>
      </c>
      <c r="E1641" s="190">
        <v>42426</v>
      </c>
      <c r="F1641" s="191" t="s">
        <v>941</v>
      </c>
      <c r="G1641" s="824" t="s">
        <v>1036</v>
      </c>
      <c r="H1641" s="192" t="s">
        <v>1037</v>
      </c>
      <c r="I1641" s="248">
        <v>500</v>
      </c>
      <c r="J1641" s="248">
        <v>24140</v>
      </c>
      <c r="K1641" s="578">
        <f>ROUND(I1641*J1641,0)</f>
        <v>12070000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17"/>
      <c r="AB1641" s="570" t="str">
        <f t="shared" si="222"/>
        <v/>
      </c>
      <c r="AC1641" s="204"/>
      <c r="AD1641" s="204"/>
    </row>
    <row r="1642" spans="1:30" s="570" customFormat="1" ht="15.75" hidden="1" customHeight="1">
      <c r="A1642" s="818" t="str">
        <f>IF(B1642&lt;&gt;"",IF(AND(B1642&gt;=_TM1,B1642&lt;=_TM2,OR(TH!L1642="1111",TH!M1642="1111")),TH!D1642,""),"")</f>
        <v/>
      </c>
      <c r="B1642" s="36">
        <f t="shared" si="220"/>
        <v>2</v>
      </c>
      <c r="C1642" s="190">
        <f t="shared" si="221"/>
        <v>42426</v>
      </c>
      <c r="D1642" s="190" t="s">
        <v>1585</v>
      </c>
      <c r="E1642" s="190">
        <v>42426</v>
      </c>
      <c r="F1642" s="191" t="s">
        <v>448</v>
      </c>
      <c r="G1642" s="824" t="s">
        <v>1036</v>
      </c>
      <c r="H1642" s="192" t="s">
        <v>1037</v>
      </c>
      <c r="I1642" s="248"/>
      <c r="J1642" s="248"/>
      <c r="K1642" s="578">
        <v>1207000</v>
      </c>
      <c r="L1642" s="193" t="s">
        <v>251</v>
      </c>
      <c r="M1642" s="193" t="s">
        <v>354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17"/>
      <c r="AB1642" s="570" t="str">
        <f t="shared" si="222"/>
        <v/>
      </c>
      <c r="AC1642" s="204"/>
      <c r="AD1642" s="204"/>
    </row>
    <row r="1643" spans="1:30" s="570" customFormat="1" ht="15.75" hidden="1" customHeight="1">
      <c r="A1643" s="818" t="str">
        <f>IF(B1643&lt;&gt;"",IF(AND(B1643&gt;=_TM1,B1643&lt;=_TM2,OR(TH!L1643="1111",TH!M1643="1111")),TH!D1643,""),"")</f>
        <v/>
      </c>
      <c r="B1643" s="36">
        <f t="shared" si="220"/>
        <v>2</v>
      </c>
      <c r="C1643" s="190">
        <f t="shared" si="221"/>
        <v>42426</v>
      </c>
      <c r="D1643" s="190" t="s">
        <v>1586</v>
      </c>
      <c r="E1643" s="190">
        <v>42426</v>
      </c>
      <c r="F1643" s="191" t="s">
        <v>942</v>
      </c>
      <c r="G1643" s="824" t="s">
        <v>1038</v>
      </c>
      <c r="H1643" s="192" t="s">
        <v>1039</v>
      </c>
      <c r="I1643" s="248">
        <v>200</v>
      </c>
      <c r="J1643" s="248">
        <v>6950</v>
      </c>
      <c r="K1643" s="578">
        <f>ROUND(I1643*J1643,0)</f>
        <v>1390000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17"/>
      <c r="AB1643" s="570" t="str">
        <f t="shared" si="222"/>
        <v/>
      </c>
      <c r="AC1643" s="204"/>
      <c r="AD1643" s="204"/>
    </row>
    <row r="1644" spans="1:30" s="570" customFormat="1" ht="15.75" hidden="1" customHeight="1">
      <c r="A1644" s="818" t="str">
        <f>IF(B1644&lt;&gt;"",IF(AND(B1644&gt;=_TM1,B1644&lt;=_TM2,OR(TH!L1644="1111",TH!M1644="1111")),TH!D1644,""),"")</f>
        <v/>
      </c>
      <c r="B1644" s="36">
        <f t="shared" si="220"/>
        <v>2</v>
      </c>
      <c r="C1644" s="190">
        <f t="shared" si="221"/>
        <v>42426</v>
      </c>
      <c r="D1644" s="190" t="s">
        <v>1586</v>
      </c>
      <c r="E1644" s="190">
        <v>42426</v>
      </c>
      <c r="F1644" s="191" t="s">
        <v>448</v>
      </c>
      <c r="G1644" s="824" t="s">
        <v>1038</v>
      </c>
      <c r="H1644" s="192" t="s">
        <v>1039</v>
      </c>
      <c r="I1644" s="248"/>
      <c r="J1644" s="248"/>
      <c r="K1644" s="578">
        <v>139000</v>
      </c>
      <c r="L1644" s="193" t="s">
        <v>251</v>
      </c>
      <c r="M1644" s="193" t="s">
        <v>354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17"/>
      <c r="AB1644" s="570" t="str">
        <f t="shared" si="222"/>
        <v/>
      </c>
      <c r="AC1644" s="204"/>
      <c r="AD1644" s="204"/>
    </row>
    <row r="1645" spans="1:30" s="570" customFormat="1" ht="15.75" hidden="1" customHeight="1">
      <c r="A1645" s="818" t="str">
        <f>IF(B1645&lt;&gt;"",IF(AND(B1645&gt;=_TM1,B1645&lt;=_TM2,OR(TH!L1645="1111",TH!M1645="1111")),TH!D1645,""),"")</f>
        <v/>
      </c>
      <c r="B1645" s="36">
        <f t="shared" si="220"/>
        <v>2</v>
      </c>
      <c r="C1645" s="190">
        <f t="shared" si="221"/>
        <v>42427</v>
      </c>
      <c r="D1645" s="190" t="s">
        <v>1587</v>
      </c>
      <c r="E1645" s="190">
        <v>42427</v>
      </c>
      <c r="F1645" s="191" t="s">
        <v>646</v>
      </c>
      <c r="G1645" s="824" t="s">
        <v>1040</v>
      </c>
      <c r="H1645" s="192" t="s">
        <v>645</v>
      </c>
      <c r="I1645" s="248">
        <v>1000</v>
      </c>
      <c r="J1645" s="248">
        <v>9800</v>
      </c>
      <c r="K1645" s="578">
        <f>ROUND(I1645*J1645,0)</f>
        <v>9800000</v>
      </c>
      <c r="L1645" s="193" t="s">
        <v>251</v>
      </c>
      <c r="M1645" s="193" t="s">
        <v>164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17"/>
      <c r="AB1645" s="570" t="str">
        <f t="shared" si="222"/>
        <v/>
      </c>
      <c r="AC1645" s="204"/>
      <c r="AD1645" s="204"/>
    </row>
    <row r="1646" spans="1:30" s="570" customFormat="1" ht="15.75" hidden="1" customHeight="1">
      <c r="A1646" s="818" t="str">
        <f>IF(B1646&lt;&gt;"",IF(AND(B1646&gt;=_TM1,B1646&lt;=_TM2,OR(TH!L1646="1111",TH!M1646="1111")),TH!D1646,""),"")</f>
        <v/>
      </c>
      <c r="B1646" s="36">
        <f t="shared" si="220"/>
        <v>2</v>
      </c>
      <c r="C1646" s="190">
        <f t="shared" si="221"/>
        <v>42427</v>
      </c>
      <c r="D1646" s="190" t="s">
        <v>1587</v>
      </c>
      <c r="E1646" s="190">
        <v>42427</v>
      </c>
      <c r="F1646" s="191" t="s">
        <v>448</v>
      </c>
      <c r="G1646" s="824" t="s">
        <v>1040</v>
      </c>
      <c r="H1646" s="192" t="s">
        <v>645</v>
      </c>
      <c r="I1646" s="248"/>
      <c r="J1646" s="248"/>
      <c r="K1646" s="578">
        <v>980000</v>
      </c>
      <c r="L1646" s="193" t="s">
        <v>251</v>
      </c>
      <c r="M1646" s="193" t="s">
        <v>354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17"/>
      <c r="AB1646" s="570" t="str">
        <f t="shared" si="222"/>
        <v/>
      </c>
      <c r="AC1646" s="204"/>
      <c r="AD1646" s="204"/>
    </row>
    <row r="1647" spans="1:30" s="570" customFormat="1" ht="15.75" hidden="1" customHeight="1">
      <c r="A1647" s="818" t="str">
        <f>IF(B1647&lt;&gt;"",IF(AND(B1647&gt;=_TM1,B1647&lt;=_TM2,OR(TH!L1647="1111",TH!M1647="1111")),TH!D1647,""),"")</f>
        <v/>
      </c>
      <c r="B1647" s="36">
        <f t="shared" si="220"/>
        <v>2</v>
      </c>
      <c r="C1647" s="190">
        <f t="shared" si="221"/>
        <v>42429</v>
      </c>
      <c r="D1647" s="190" t="s">
        <v>1588</v>
      </c>
      <c r="E1647" s="190">
        <v>42429</v>
      </c>
      <c r="F1647" s="191" t="s">
        <v>983</v>
      </c>
      <c r="G1647" s="824" t="s">
        <v>1041</v>
      </c>
      <c r="H1647" s="192" t="s">
        <v>665</v>
      </c>
      <c r="I1647" s="248">
        <v>3</v>
      </c>
      <c r="J1647" s="248">
        <v>25016</v>
      </c>
      <c r="K1647" s="578">
        <f t="shared" ref="K1647:K1674" si="223">ROUND(I1647*J1647,0)</f>
        <v>75048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17"/>
      <c r="AB1647" s="570" t="str">
        <f t="shared" si="222"/>
        <v/>
      </c>
      <c r="AC1647" s="204"/>
      <c r="AD1647" s="204"/>
    </row>
    <row r="1648" spans="1:30" s="570" customFormat="1" ht="15.75" hidden="1" customHeight="1">
      <c r="A1648" s="818" t="str">
        <f>IF(B1648&lt;&gt;"",IF(AND(B1648&gt;=_TM1,B1648&lt;=_TM2,OR(TH!L1648="1111",TH!M1648="1111")),TH!D1648,""),"")</f>
        <v/>
      </c>
      <c r="B1648" s="36">
        <f t="shared" si="220"/>
        <v>2</v>
      </c>
      <c r="C1648" s="190">
        <f t="shared" si="221"/>
        <v>42429</v>
      </c>
      <c r="D1648" s="190" t="s">
        <v>1588</v>
      </c>
      <c r="E1648" s="190">
        <v>42429</v>
      </c>
      <c r="F1648" s="191" t="s">
        <v>984</v>
      </c>
      <c r="G1648" s="824" t="s">
        <v>1041</v>
      </c>
      <c r="H1648" s="192" t="s">
        <v>665</v>
      </c>
      <c r="I1648" s="248">
        <v>24</v>
      </c>
      <c r="J1648" s="248">
        <v>9216</v>
      </c>
      <c r="K1648" s="578">
        <f t="shared" si="223"/>
        <v>221184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17"/>
      <c r="AB1648" s="570" t="str">
        <f t="shared" si="222"/>
        <v/>
      </c>
      <c r="AC1648" s="204"/>
      <c r="AD1648" s="204"/>
    </row>
    <row r="1649" spans="1:30" s="570" customFormat="1" ht="15.75" hidden="1" customHeight="1">
      <c r="A1649" s="818" t="str">
        <f>IF(B1649&lt;&gt;"",IF(AND(B1649&gt;=_TM1,B1649&lt;=_TM2,OR(TH!L1649="1111",TH!M1649="1111")),TH!D1649,""),"")</f>
        <v/>
      </c>
      <c r="B1649" s="36">
        <f t="shared" si="220"/>
        <v>2</v>
      </c>
      <c r="C1649" s="190">
        <f t="shared" si="221"/>
        <v>42429</v>
      </c>
      <c r="D1649" s="190" t="s">
        <v>1588</v>
      </c>
      <c r="E1649" s="190">
        <v>42429</v>
      </c>
      <c r="F1649" s="191" t="s">
        <v>985</v>
      </c>
      <c r="G1649" s="824" t="s">
        <v>1041</v>
      </c>
      <c r="H1649" s="192" t="s">
        <v>665</v>
      </c>
      <c r="I1649" s="248">
        <v>20</v>
      </c>
      <c r="J1649" s="248">
        <v>12630</v>
      </c>
      <c r="K1649" s="578">
        <f t="shared" si="223"/>
        <v>252600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17"/>
      <c r="AB1649" s="570" t="str">
        <f t="shared" si="222"/>
        <v/>
      </c>
      <c r="AC1649" s="204"/>
      <c r="AD1649" s="204"/>
    </row>
    <row r="1650" spans="1:30" s="570" customFormat="1" ht="15.75" hidden="1" customHeight="1">
      <c r="A1650" s="818" t="str">
        <f>IF(B1650&lt;&gt;"",IF(AND(B1650&gt;=_TM1,B1650&lt;=_TM2,OR(TH!L1650="1111",TH!M1650="1111")),TH!D1650,""),"")</f>
        <v/>
      </c>
      <c r="B1650" s="36">
        <f t="shared" si="220"/>
        <v>2</v>
      </c>
      <c r="C1650" s="190">
        <f t="shared" si="221"/>
        <v>42429</v>
      </c>
      <c r="D1650" s="190" t="s">
        <v>1588</v>
      </c>
      <c r="E1650" s="190">
        <v>42429</v>
      </c>
      <c r="F1650" s="191" t="s">
        <v>986</v>
      </c>
      <c r="G1650" s="824" t="s">
        <v>1041</v>
      </c>
      <c r="H1650" s="192" t="s">
        <v>665</v>
      </c>
      <c r="I1650" s="248">
        <v>15</v>
      </c>
      <c r="J1650" s="248">
        <v>32766</v>
      </c>
      <c r="K1650" s="578">
        <f t="shared" si="223"/>
        <v>491490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17"/>
      <c r="AB1650" s="570" t="str">
        <f t="shared" si="222"/>
        <v/>
      </c>
      <c r="AC1650" s="204"/>
      <c r="AD1650" s="204"/>
    </row>
    <row r="1651" spans="1:30" s="570" customFormat="1" ht="15.75" hidden="1" customHeight="1">
      <c r="A1651" s="818" t="str">
        <f>IF(B1651&lt;&gt;"",IF(AND(B1651&gt;=_TM1,B1651&lt;=_TM2,OR(TH!L1651="1111",TH!M1651="1111")),TH!D1651,""),"")</f>
        <v/>
      </c>
      <c r="B1651" s="36">
        <f t="shared" si="220"/>
        <v>2</v>
      </c>
      <c r="C1651" s="190">
        <f t="shared" si="221"/>
        <v>42429</v>
      </c>
      <c r="D1651" s="190" t="s">
        <v>1588</v>
      </c>
      <c r="E1651" s="190">
        <v>42429</v>
      </c>
      <c r="F1651" s="191" t="s">
        <v>987</v>
      </c>
      <c r="G1651" s="824" t="s">
        <v>1041</v>
      </c>
      <c r="H1651" s="192" t="s">
        <v>665</v>
      </c>
      <c r="I1651" s="248">
        <v>6</v>
      </c>
      <c r="J1651" s="248">
        <v>4709</v>
      </c>
      <c r="K1651" s="578">
        <f t="shared" si="223"/>
        <v>28254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17"/>
      <c r="AB1651" s="570" t="str">
        <f t="shared" si="222"/>
        <v/>
      </c>
      <c r="AC1651" s="204"/>
      <c r="AD1651" s="204"/>
    </row>
    <row r="1652" spans="1:30" s="570" customFormat="1" ht="15.75" hidden="1" customHeight="1">
      <c r="A1652" s="818" t="str">
        <f>IF(B1652&lt;&gt;"",IF(AND(B1652&gt;=_TM1,B1652&lt;=_TM2,OR(TH!L1652="1111",TH!M1652="1111")),TH!D1652,""),"")</f>
        <v/>
      </c>
      <c r="B1652" s="36">
        <f t="shared" si="220"/>
        <v>2</v>
      </c>
      <c r="C1652" s="190">
        <f t="shared" si="221"/>
        <v>42429</v>
      </c>
      <c r="D1652" s="190" t="s">
        <v>1588</v>
      </c>
      <c r="E1652" s="190">
        <v>42429</v>
      </c>
      <c r="F1652" s="191" t="s">
        <v>988</v>
      </c>
      <c r="G1652" s="824" t="s">
        <v>1041</v>
      </c>
      <c r="H1652" s="192" t="s">
        <v>665</v>
      </c>
      <c r="I1652" s="248">
        <v>6</v>
      </c>
      <c r="J1652" s="248">
        <v>6821</v>
      </c>
      <c r="K1652" s="578">
        <f t="shared" si="223"/>
        <v>40926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17"/>
      <c r="AB1652" s="570" t="str">
        <f t="shared" si="222"/>
        <v/>
      </c>
      <c r="AC1652" s="204"/>
      <c r="AD1652" s="204"/>
    </row>
    <row r="1653" spans="1:30" s="570" customFormat="1" ht="15.75" hidden="1" customHeight="1">
      <c r="A1653" s="818" t="str">
        <f>IF(B1653&lt;&gt;"",IF(AND(B1653&gt;=_TM1,B1653&lt;=_TM2,OR(TH!L1653="1111",TH!M1653="1111")),TH!D1653,""),"")</f>
        <v/>
      </c>
      <c r="B1653" s="36">
        <f t="shared" si="220"/>
        <v>2</v>
      </c>
      <c r="C1653" s="190">
        <f t="shared" si="221"/>
        <v>42429</v>
      </c>
      <c r="D1653" s="190" t="s">
        <v>1588</v>
      </c>
      <c r="E1653" s="190">
        <v>42429</v>
      </c>
      <c r="F1653" s="191" t="s">
        <v>989</v>
      </c>
      <c r="G1653" s="824" t="s">
        <v>1041</v>
      </c>
      <c r="H1653" s="192" t="s">
        <v>665</v>
      </c>
      <c r="I1653" s="248">
        <v>24</v>
      </c>
      <c r="J1653" s="248">
        <v>21908</v>
      </c>
      <c r="K1653" s="578">
        <f t="shared" si="223"/>
        <v>525792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17"/>
      <c r="AB1653" s="570" t="str">
        <f t="shared" si="222"/>
        <v/>
      </c>
      <c r="AC1653" s="204"/>
      <c r="AD1653" s="204"/>
    </row>
    <row r="1654" spans="1:30" s="570" customFormat="1" ht="15.75" hidden="1" customHeight="1">
      <c r="A1654" s="818" t="str">
        <f>IF(B1654&lt;&gt;"",IF(AND(B1654&gt;=_TM1,B1654&lt;=_TM2,OR(TH!L1654="1111",TH!M1654="1111")),TH!D1654,""),"")</f>
        <v/>
      </c>
      <c r="B1654" s="36">
        <f t="shared" si="220"/>
        <v>2</v>
      </c>
      <c r="C1654" s="190">
        <f t="shared" si="221"/>
        <v>42429</v>
      </c>
      <c r="D1654" s="190" t="s">
        <v>1588</v>
      </c>
      <c r="E1654" s="190">
        <v>42429</v>
      </c>
      <c r="F1654" s="191" t="s">
        <v>990</v>
      </c>
      <c r="G1654" s="824" t="s">
        <v>1041</v>
      </c>
      <c r="H1654" s="192" t="s">
        <v>665</v>
      </c>
      <c r="I1654" s="248">
        <v>60</v>
      </c>
      <c r="J1654" s="248">
        <v>21322</v>
      </c>
      <c r="K1654" s="578">
        <f t="shared" si="223"/>
        <v>1279320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17"/>
      <c r="AB1654" s="570" t="str">
        <f t="shared" si="222"/>
        <v/>
      </c>
      <c r="AC1654" s="204"/>
      <c r="AD1654" s="204"/>
    </row>
    <row r="1655" spans="1:30" s="570" customFormat="1" ht="15.75" hidden="1" customHeight="1">
      <c r="A1655" s="818" t="str">
        <f>IF(B1655&lt;&gt;"",IF(AND(B1655&gt;=_TM1,B1655&lt;=_TM2,OR(TH!L1655="1111",TH!M1655="1111")),TH!D1655,""),"")</f>
        <v/>
      </c>
      <c r="B1655" s="36">
        <f t="shared" si="220"/>
        <v>2</v>
      </c>
      <c r="C1655" s="190">
        <f t="shared" si="221"/>
        <v>42429</v>
      </c>
      <c r="D1655" s="190" t="s">
        <v>1588</v>
      </c>
      <c r="E1655" s="190">
        <v>42429</v>
      </c>
      <c r="F1655" s="191" t="s">
        <v>869</v>
      </c>
      <c r="G1655" s="824" t="s">
        <v>1041</v>
      </c>
      <c r="H1655" s="192" t="s">
        <v>665</v>
      </c>
      <c r="I1655" s="248">
        <v>30</v>
      </c>
      <c r="J1655" s="248">
        <v>14281</v>
      </c>
      <c r="K1655" s="578">
        <f t="shared" si="223"/>
        <v>428430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17"/>
      <c r="AB1655" s="570" t="str">
        <f t="shared" si="222"/>
        <v/>
      </c>
      <c r="AC1655" s="204"/>
      <c r="AD1655" s="204"/>
    </row>
    <row r="1656" spans="1:30" s="570" customFormat="1" ht="15.75" hidden="1" customHeight="1">
      <c r="A1656" s="818" t="str">
        <f>IF(B1656&lt;&gt;"",IF(AND(B1656&gt;=_TM1,B1656&lt;=_TM2,OR(TH!L1656="1111",TH!M1656="1111")),TH!D1656,""),"")</f>
        <v/>
      </c>
      <c r="B1656" s="36">
        <f t="shared" si="220"/>
        <v>2</v>
      </c>
      <c r="C1656" s="190">
        <f t="shared" si="221"/>
        <v>42429</v>
      </c>
      <c r="D1656" s="190" t="s">
        <v>1588</v>
      </c>
      <c r="E1656" s="190">
        <v>42429</v>
      </c>
      <c r="F1656" s="191" t="s">
        <v>529</v>
      </c>
      <c r="G1656" s="824" t="s">
        <v>1041</v>
      </c>
      <c r="H1656" s="192" t="s">
        <v>665</v>
      </c>
      <c r="I1656" s="248">
        <v>180</v>
      </c>
      <c r="J1656" s="248">
        <v>39996</v>
      </c>
      <c r="K1656" s="578">
        <f t="shared" si="223"/>
        <v>7199280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17"/>
      <c r="AB1656" s="570" t="str">
        <f t="shared" si="222"/>
        <v/>
      </c>
      <c r="AC1656" s="204"/>
      <c r="AD1656" s="204"/>
    </row>
    <row r="1657" spans="1:30" s="570" customFormat="1" ht="15.75" hidden="1" customHeight="1">
      <c r="A1657" s="818" t="str">
        <f>IF(B1657&lt;&gt;"",IF(AND(B1657&gt;=_TM1,B1657&lt;=_TM2,OR(TH!L1657="1111",TH!M1657="1111")),TH!D1657,""),"")</f>
        <v/>
      </c>
      <c r="B1657" s="36">
        <f t="shared" si="220"/>
        <v>2</v>
      </c>
      <c r="C1657" s="190">
        <f t="shared" si="221"/>
        <v>42429</v>
      </c>
      <c r="D1657" s="190" t="s">
        <v>1588</v>
      </c>
      <c r="E1657" s="190">
        <v>42429</v>
      </c>
      <c r="F1657" s="191" t="s">
        <v>991</v>
      </c>
      <c r="G1657" s="824" t="s">
        <v>1041</v>
      </c>
      <c r="H1657" s="192" t="s">
        <v>665</v>
      </c>
      <c r="I1657" s="248">
        <v>12</v>
      </c>
      <c r="J1657" s="248">
        <v>43232</v>
      </c>
      <c r="K1657" s="578">
        <f t="shared" si="223"/>
        <v>518784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17"/>
      <c r="AB1657" s="570" t="str">
        <f t="shared" si="222"/>
        <v/>
      </c>
      <c r="AC1657" s="204"/>
      <c r="AD1657" s="204"/>
    </row>
    <row r="1658" spans="1:30" s="570" customFormat="1" ht="15.75" hidden="1" customHeight="1">
      <c r="A1658" s="818" t="str">
        <f>IF(B1658&lt;&gt;"",IF(AND(B1658&gt;=_TM1,B1658&lt;=_TM2,OR(TH!L1658="1111",TH!M1658="1111")),TH!D1658,""),"")</f>
        <v/>
      </c>
      <c r="B1658" s="36">
        <f t="shared" si="220"/>
        <v>2</v>
      </c>
      <c r="C1658" s="190">
        <f t="shared" si="221"/>
        <v>42429</v>
      </c>
      <c r="D1658" s="190" t="s">
        <v>1588</v>
      </c>
      <c r="E1658" s="190">
        <v>42429</v>
      </c>
      <c r="F1658" s="191" t="s">
        <v>992</v>
      </c>
      <c r="G1658" s="824" t="s">
        <v>1041</v>
      </c>
      <c r="H1658" s="192" t="s">
        <v>665</v>
      </c>
      <c r="I1658" s="248">
        <v>4</v>
      </c>
      <c r="J1658" s="248">
        <v>79972</v>
      </c>
      <c r="K1658" s="578">
        <f t="shared" si="223"/>
        <v>319888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17"/>
      <c r="AB1658" s="570" t="str">
        <f t="shared" si="222"/>
        <v/>
      </c>
      <c r="AC1658" s="204"/>
      <c r="AD1658" s="204"/>
    </row>
    <row r="1659" spans="1:30" s="570" customFormat="1" ht="15.75" hidden="1" customHeight="1">
      <c r="A1659" s="818" t="str">
        <f>IF(B1659&lt;&gt;"",IF(AND(B1659&gt;=_TM1,B1659&lt;=_TM2,OR(TH!L1659="1111",TH!M1659="1111")),TH!D1659,""),"")</f>
        <v/>
      </c>
      <c r="B1659" s="36">
        <f t="shared" si="220"/>
        <v>2</v>
      </c>
      <c r="C1659" s="190">
        <f t="shared" si="221"/>
        <v>42429</v>
      </c>
      <c r="D1659" s="190" t="s">
        <v>1588</v>
      </c>
      <c r="E1659" s="190">
        <v>42429</v>
      </c>
      <c r="F1659" s="191" t="s">
        <v>992</v>
      </c>
      <c r="G1659" s="824" t="s">
        <v>1041</v>
      </c>
      <c r="H1659" s="192" t="s">
        <v>665</v>
      </c>
      <c r="I1659" s="248">
        <v>12</v>
      </c>
      <c r="J1659" s="248">
        <v>54136</v>
      </c>
      <c r="K1659" s="578">
        <f t="shared" si="223"/>
        <v>649632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17"/>
      <c r="AB1659" s="570" t="str">
        <f t="shared" si="222"/>
        <v/>
      </c>
      <c r="AC1659" s="204"/>
      <c r="AD1659" s="204"/>
    </row>
    <row r="1660" spans="1:30" s="570" customFormat="1" ht="15.75" hidden="1" customHeight="1">
      <c r="A1660" s="818" t="str">
        <f>IF(B1660&lt;&gt;"",IF(AND(B1660&gt;=_TM1,B1660&lt;=_TM2,OR(TH!L1660="1111",TH!M1660="1111")),TH!D1660,""),"")</f>
        <v/>
      </c>
      <c r="B1660" s="36">
        <f t="shared" si="220"/>
        <v>2</v>
      </c>
      <c r="C1660" s="190">
        <f t="shared" si="221"/>
        <v>42429</v>
      </c>
      <c r="D1660" s="190" t="s">
        <v>1588</v>
      </c>
      <c r="E1660" s="190">
        <v>42429</v>
      </c>
      <c r="F1660" s="191" t="s">
        <v>993</v>
      </c>
      <c r="G1660" s="824" t="s">
        <v>1041</v>
      </c>
      <c r="H1660" s="192" t="s">
        <v>665</v>
      </c>
      <c r="I1660" s="248">
        <v>8</v>
      </c>
      <c r="J1660" s="248">
        <v>69378</v>
      </c>
      <c r="K1660" s="578">
        <f t="shared" si="223"/>
        <v>555024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17"/>
      <c r="AB1660" s="570" t="str">
        <f t="shared" si="222"/>
        <v/>
      </c>
      <c r="AC1660" s="204"/>
      <c r="AD1660" s="204"/>
    </row>
    <row r="1661" spans="1:30" s="570" customFormat="1" ht="15.75" hidden="1" customHeight="1">
      <c r="A1661" s="818" t="str">
        <f>IF(B1661&lt;&gt;"",IF(AND(B1661&gt;=_TM1,B1661&lt;=_TM2,OR(TH!L1661="1111",TH!M1661="1111")),TH!D1661,""),"")</f>
        <v/>
      </c>
      <c r="B1661" s="36">
        <f t="shared" si="220"/>
        <v>2</v>
      </c>
      <c r="C1661" s="190">
        <f t="shared" si="221"/>
        <v>42429</v>
      </c>
      <c r="D1661" s="190" t="s">
        <v>1588</v>
      </c>
      <c r="E1661" s="190">
        <v>42429</v>
      </c>
      <c r="F1661" s="191" t="s">
        <v>994</v>
      </c>
      <c r="G1661" s="824" t="s">
        <v>1041</v>
      </c>
      <c r="H1661" s="192" t="s">
        <v>665</v>
      </c>
      <c r="I1661" s="248">
        <v>12</v>
      </c>
      <c r="J1661" s="248">
        <v>54136</v>
      </c>
      <c r="K1661" s="578">
        <f t="shared" si="223"/>
        <v>649632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17"/>
      <c r="AB1661" s="570" t="str">
        <f t="shared" si="222"/>
        <v/>
      </c>
      <c r="AC1661" s="204"/>
      <c r="AD1661" s="204"/>
    </row>
    <row r="1662" spans="1:30" s="570" customFormat="1" ht="15.75" hidden="1" customHeight="1">
      <c r="A1662" s="818" t="str">
        <f>IF(B1662&lt;&gt;"",IF(AND(B1662&gt;=_TM1,B1662&lt;=_TM2,OR(TH!L1662="1111",TH!M1662="1111")),TH!D1662,""),"")</f>
        <v/>
      </c>
      <c r="B1662" s="36">
        <f t="shared" si="220"/>
        <v>2</v>
      </c>
      <c r="C1662" s="190">
        <f t="shared" si="221"/>
        <v>42429</v>
      </c>
      <c r="D1662" s="190" t="s">
        <v>1588</v>
      </c>
      <c r="E1662" s="190">
        <v>42429</v>
      </c>
      <c r="F1662" s="191" t="s">
        <v>995</v>
      </c>
      <c r="G1662" s="824" t="s">
        <v>1041</v>
      </c>
      <c r="H1662" s="192" t="s">
        <v>665</v>
      </c>
      <c r="I1662" s="248">
        <v>4</v>
      </c>
      <c r="J1662" s="248">
        <v>135935</v>
      </c>
      <c r="K1662" s="578">
        <f t="shared" si="223"/>
        <v>543740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17"/>
      <c r="AB1662" s="570" t="str">
        <f t="shared" si="222"/>
        <v/>
      </c>
      <c r="AC1662" s="204"/>
      <c r="AD1662" s="204"/>
    </row>
    <row r="1663" spans="1:30" s="570" customFormat="1" ht="15.75" hidden="1" customHeight="1">
      <c r="A1663" s="818" t="str">
        <f>IF(B1663&lt;&gt;"",IF(AND(B1663&gt;=_TM1,B1663&lt;=_TM2,OR(TH!L1663="1111",TH!M1663="1111")),TH!D1663,""),"")</f>
        <v/>
      </c>
      <c r="B1663" s="36">
        <f t="shared" si="220"/>
        <v>2</v>
      </c>
      <c r="C1663" s="190">
        <f t="shared" si="221"/>
        <v>42429</v>
      </c>
      <c r="D1663" s="190" t="s">
        <v>1588</v>
      </c>
      <c r="E1663" s="190">
        <v>42429</v>
      </c>
      <c r="F1663" s="191" t="s">
        <v>996</v>
      </c>
      <c r="G1663" s="824" t="s">
        <v>1041</v>
      </c>
      <c r="H1663" s="192" t="s">
        <v>665</v>
      </c>
      <c r="I1663" s="248">
        <v>7</v>
      </c>
      <c r="J1663" s="248">
        <v>44828</v>
      </c>
      <c r="K1663" s="578">
        <f t="shared" si="223"/>
        <v>313796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17"/>
      <c r="AB1663" s="570" t="str">
        <f t="shared" si="222"/>
        <v/>
      </c>
      <c r="AC1663" s="204"/>
      <c r="AD1663" s="204"/>
    </row>
    <row r="1664" spans="1:30" s="570" customFormat="1" ht="15.75" hidden="1" customHeight="1">
      <c r="A1664" s="818" t="str">
        <f>IF(B1664&lt;&gt;"",IF(AND(B1664&gt;=_TM1,B1664&lt;=_TM2,OR(TH!L1664="1111",TH!M1664="1111")),TH!D1664,""),"")</f>
        <v/>
      </c>
      <c r="B1664" s="36">
        <f t="shared" si="220"/>
        <v>2</v>
      </c>
      <c r="C1664" s="190">
        <f t="shared" si="221"/>
        <v>42429</v>
      </c>
      <c r="D1664" s="190" t="s">
        <v>1588</v>
      </c>
      <c r="E1664" s="190">
        <v>42429</v>
      </c>
      <c r="F1664" s="191" t="s">
        <v>997</v>
      </c>
      <c r="G1664" s="824" t="s">
        <v>1041</v>
      </c>
      <c r="H1664" s="192" t="s">
        <v>665</v>
      </c>
      <c r="I1664" s="248">
        <v>8</v>
      </c>
      <c r="J1664" s="248">
        <v>48275</v>
      </c>
      <c r="K1664" s="578">
        <f t="shared" si="223"/>
        <v>386200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17"/>
      <c r="AB1664" s="570" t="str">
        <f t="shared" si="222"/>
        <v/>
      </c>
      <c r="AC1664" s="204"/>
      <c r="AD1664" s="204"/>
    </row>
    <row r="1665" spans="1:30" s="570" customFormat="1" ht="15.75" hidden="1" customHeight="1">
      <c r="A1665" s="818" t="str">
        <f>IF(B1665&lt;&gt;"",IF(AND(B1665&gt;=_TM1,B1665&lt;=_TM2,OR(TH!L1665="1111",TH!M1665="1111")),TH!D1665,""),"")</f>
        <v/>
      </c>
      <c r="B1665" s="36">
        <f t="shared" si="220"/>
        <v>2</v>
      </c>
      <c r="C1665" s="190">
        <f t="shared" si="221"/>
        <v>42429</v>
      </c>
      <c r="D1665" s="190" t="s">
        <v>1588</v>
      </c>
      <c r="E1665" s="190">
        <v>42429</v>
      </c>
      <c r="F1665" s="191" t="s">
        <v>998</v>
      </c>
      <c r="G1665" s="824" t="s">
        <v>1041</v>
      </c>
      <c r="H1665" s="192" t="s">
        <v>665</v>
      </c>
      <c r="I1665" s="248">
        <v>16</v>
      </c>
      <c r="J1665" s="248">
        <v>67427</v>
      </c>
      <c r="K1665" s="578">
        <f t="shared" si="223"/>
        <v>1078832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17"/>
      <c r="AB1665" s="570" t="str">
        <f t="shared" si="222"/>
        <v/>
      </c>
      <c r="AC1665" s="204"/>
      <c r="AD1665" s="204"/>
    </row>
    <row r="1666" spans="1:30" ht="15.75" hidden="1" customHeight="1">
      <c r="A1666" s="818" t="str">
        <f>IF(B1666&lt;&gt;"",IF(AND(B1666&gt;=_TM1,B1666&lt;=_TM2,OR(TH!L1666="1111",TH!M1666="1111")),TH!D1666,""),"")</f>
        <v/>
      </c>
      <c r="B1666" s="36">
        <f t="shared" si="220"/>
        <v>2</v>
      </c>
      <c r="C1666" s="190">
        <f t="shared" si="221"/>
        <v>42429</v>
      </c>
      <c r="D1666" s="190" t="s">
        <v>1588</v>
      </c>
      <c r="E1666" s="190">
        <v>42429</v>
      </c>
      <c r="F1666" s="191" t="s">
        <v>999</v>
      </c>
      <c r="G1666" s="824" t="s">
        <v>1041</v>
      </c>
      <c r="H1666" s="192" t="s">
        <v>665</v>
      </c>
      <c r="I1666" s="248">
        <v>7</v>
      </c>
      <c r="J1666" s="248">
        <v>62200</v>
      </c>
      <c r="K1666" s="578">
        <f t="shared" si="223"/>
        <v>435400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17"/>
      <c r="AB1666" s="570" t="str">
        <f t="shared" si="222"/>
        <v/>
      </c>
    </row>
    <row r="1667" spans="1:30" ht="15.75" hidden="1" customHeight="1">
      <c r="A1667" s="818" t="str">
        <f>IF(B1667&lt;&gt;"",IF(AND(B1667&gt;=_TM1,B1667&lt;=_TM2,OR(TH!L1667="1111",TH!M1667="1111")),TH!D1667,""),"")</f>
        <v/>
      </c>
      <c r="B1667" s="36">
        <f t="shared" si="220"/>
        <v>2</v>
      </c>
      <c r="C1667" s="190">
        <f t="shared" si="221"/>
        <v>42429</v>
      </c>
      <c r="D1667" s="190" t="s">
        <v>1588</v>
      </c>
      <c r="E1667" s="190">
        <v>42429</v>
      </c>
      <c r="F1667" s="191" t="s">
        <v>1000</v>
      </c>
      <c r="G1667" s="824" t="s">
        <v>1041</v>
      </c>
      <c r="H1667" s="192" t="s">
        <v>665</v>
      </c>
      <c r="I1667" s="248">
        <v>4</v>
      </c>
      <c r="J1667" s="248">
        <v>79449</v>
      </c>
      <c r="K1667" s="578">
        <f t="shared" si="223"/>
        <v>317796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17"/>
      <c r="AB1667" s="570" t="str">
        <f t="shared" si="222"/>
        <v/>
      </c>
    </row>
    <row r="1668" spans="1:30" s="570" customFormat="1" ht="15.75" hidden="1" customHeight="1">
      <c r="A1668" s="818" t="str">
        <f>IF(B1668&lt;&gt;"",IF(AND(B1668&gt;=_TM1,B1668&lt;=_TM2,OR(TH!L1668="1111",TH!M1668="1111")),TH!D1668,""),"")</f>
        <v/>
      </c>
      <c r="B1668" s="36">
        <f t="shared" si="220"/>
        <v>2</v>
      </c>
      <c r="C1668" s="190">
        <f t="shared" si="221"/>
        <v>42429</v>
      </c>
      <c r="D1668" s="190" t="s">
        <v>1588</v>
      </c>
      <c r="E1668" s="190">
        <v>42429</v>
      </c>
      <c r="F1668" s="191" t="s">
        <v>482</v>
      </c>
      <c r="G1668" s="824" t="s">
        <v>1041</v>
      </c>
      <c r="H1668" s="192" t="s">
        <v>665</v>
      </c>
      <c r="I1668" s="248">
        <v>72</v>
      </c>
      <c r="J1668" s="248">
        <v>8024</v>
      </c>
      <c r="K1668" s="578">
        <f t="shared" si="223"/>
        <v>577728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17"/>
      <c r="AB1668" s="570" t="str">
        <f t="shared" si="222"/>
        <v/>
      </c>
      <c r="AC1668" s="204"/>
      <c r="AD1668" s="204"/>
    </row>
    <row r="1669" spans="1:30" s="570" customFormat="1" ht="15.75" hidden="1" customHeight="1">
      <c r="A1669" s="818" t="str">
        <f>IF(B1669&lt;&gt;"",IF(AND(B1669&gt;=_TM1,B1669&lt;=_TM2,OR(TH!L1669="1111",TH!M1669="1111")),TH!D1669,""),"")</f>
        <v/>
      </c>
      <c r="B1669" s="36">
        <f t="shared" si="220"/>
        <v>2</v>
      </c>
      <c r="C1669" s="190">
        <f t="shared" si="221"/>
        <v>42429</v>
      </c>
      <c r="D1669" s="190" t="s">
        <v>1588</v>
      </c>
      <c r="E1669" s="190">
        <v>42429</v>
      </c>
      <c r="F1669" s="191" t="s">
        <v>483</v>
      </c>
      <c r="G1669" s="824" t="s">
        <v>1041</v>
      </c>
      <c r="H1669" s="192" t="s">
        <v>665</v>
      </c>
      <c r="I1669" s="248">
        <v>72</v>
      </c>
      <c r="J1669" s="248">
        <v>17357</v>
      </c>
      <c r="K1669" s="578">
        <f t="shared" si="223"/>
        <v>1249704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17"/>
      <c r="AB1669" s="570" t="str">
        <f t="shared" si="222"/>
        <v/>
      </c>
      <c r="AC1669" s="204"/>
      <c r="AD1669" s="204"/>
    </row>
    <row r="1670" spans="1:30" s="570" customFormat="1" ht="15.75" hidden="1" customHeight="1">
      <c r="A1670" s="818" t="str">
        <f>IF(B1670&lt;&gt;"",IF(AND(B1670&gt;=_TM1,B1670&lt;=_TM2,OR(TH!L1670="1111",TH!M1670="1111")),TH!D1670,""),"")</f>
        <v/>
      </c>
      <c r="B1670" s="36">
        <f t="shared" si="220"/>
        <v>2</v>
      </c>
      <c r="C1670" s="190">
        <f t="shared" si="221"/>
        <v>42429</v>
      </c>
      <c r="D1670" s="190" t="s">
        <v>1588</v>
      </c>
      <c r="E1670" s="190">
        <v>42429</v>
      </c>
      <c r="F1670" s="191" t="s">
        <v>484</v>
      </c>
      <c r="G1670" s="824" t="s">
        <v>1041</v>
      </c>
      <c r="H1670" s="192" t="s">
        <v>665</v>
      </c>
      <c r="I1670" s="248">
        <v>54</v>
      </c>
      <c r="J1670" s="248">
        <v>35484</v>
      </c>
      <c r="K1670" s="578">
        <f t="shared" si="223"/>
        <v>1916136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17"/>
      <c r="AB1670" s="570" t="str">
        <f t="shared" si="222"/>
        <v/>
      </c>
      <c r="AC1670" s="204"/>
      <c r="AD1670" s="204"/>
    </row>
    <row r="1671" spans="1:30" s="570" customFormat="1" ht="15.75" hidden="1" customHeight="1">
      <c r="A1671" s="818" t="str">
        <f>IF(B1671&lt;&gt;"",IF(AND(B1671&gt;=_TM1,B1671&lt;=_TM2,OR(TH!L1671="1111",TH!M1671="1111")),TH!D1671,""),"")</f>
        <v/>
      </c>
      <c r="B1671" s="36">
        <f t="shared" si="220"/>
        <v>2</v>
      </c>
      <c r="C1671" s="190">
        <f t="shared" si="221"/>
        <v>42429</v>
      </c>
      <c r="D1671" s="190" t="s">
        <v>1588</v>
      </c>
      <c r="E1671" s="190">
        <v>42429</v>
      </c>
      <c r="F1671" s="191" t="s">
        <v>473</v>
      </c>
      <c r="G1671" s="824" t="s">
        <v>1041</v>
      </c>
      <c r="H1671" s="192" t="s">
        <v>665</v>
      </c>
      <c r="I1671" s="248">
        <v>30</v>
      </c>
      <c r="J1671" s="248">
        <v>11748</v>
      </c>
      <c r="K1671" s="578">
        <f t="shared" si="223"/>
        <v>352440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17"/>
      <c r="AB1671" s="570" t="str">
        <f t="shared" si="222"/>
        <v/>
      </c>
      <c r="AC1671" s="204"/>
      <c r="AD1671" s="204"/>
    </row>
    <row r="1672" spans="1:30" s="570" customFormat="1" ht="15.75" hidden="1" customHeight="1">
      <c r="A1672" s="818" t="str">
        <f>IF(B1672&lt;&gt;"",IF(AND(B1672&gt;=_TM1,B1672&lt;=_TM2,OR(TH!L1672="1111",TH!M1672="1111")),TH!D1672,""),"")</f>
        <v/>
      </c>
      <c r="B1672" s="36">
        <f t="shared" si="220"/>
        <v>2</v>
      </c>
      <c r="C1672" s="190">
        <f t="shared" si="221"/>
        <v>42429</v>
      </c>
      <c r="D1672" s="190" t="s">
        <v>1588</v>
      </c>
      <c r="E1672" s="190">
        <v>42429</v>
      </c>
      <c r="F1672" s="191" t="s">
        <v>485</v>
      </c>
      <c r="G1672" s="824" t="s">
        <v>1041</v>
      </c>
      <c r="H1672" s="192" t="s">
        <v>665</v>
      </c>
      <c r="I1672" s="248">
        <v>36</v>
      </c>
      <c r="J1672" s="248">
        <v>22191</v>
      </c>
      <c r="K1672" s="578">
        <f t="shared" si="223"/>
        <v>798876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17"/>
      <c r="AB1672" s="570" t="str">
        <f t="shared" si="222"/>
        <v/>
      </c>
      <c r="AC1672" s="204"/>
      <c r="AD1672" s="204"/>
    </row>
    <row r="1673" spans="1:30" ht="15.75" hidden="1" customHeight="1">
      <c r="A1673" s="818" t="str">
        <f>IF(B1673&lt;&gt;"",IF(AND(B1673&gt;=_TM1,B1673&lt;=_TM2,OR(TH!L1673="1111",TH!M1673="1111")),TH!D1673,""),"")</f>
        <v/>
      </c>
      <c r="B1673" s="36">
        <f t="shared" si="220"/>
        <v>2</v>
      </c>
      <c r="C1673" s="190">
        <f t="shared" si="221"/>
        <v>42429</v>
      </c>
      <c r="D1673" s="190" t="s">
        <v>1588</v>
      </c>
      <c r="E1673" s="190">
        <v>42429</v>
      </c>
      <c r="F1673" s="191" t="s">
        <v>474</v>
      </c>
      <c r="G1673" s="824" t="s">
        <v>1041</v>
      </c>
      <c r="H1673" s="192" t="s">
        <v>665</v>
      </c>
      <c r="I1673" s="248">
        <v>12</v>
      </c>
      <c r="J1673" s="248">
        <v>43871</v>
      </c>
      <c r="K1673" s="578">
        <f t="shared" si="223"/>
        <v>526452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17"/>
      <c r="AB1673" s="570" t="str">
        <f t="shared" si="222"/>
        <v/>
      </c>
    </row>
    <row r="1674" spans="1:30" ht="15.75" hidden="1" customHeight="1">
      <c r="A1674" s="818" t="str">
        <f>IF(B1674&lt;&gt;"",IF(AND(B1674&gt;=_TM1,B1674&lt;=_TM2,OR(TH!L1674="1111",TH!M1674="1111")),TH!D1674,""),"")</f>
        <v/>
      </c>
      <c r="B1674" s="36">
        <f t="shared" si="220"/>
        <v>2</v>
      </c>
      <c r="C1674" s="190">
        <f t="shared" si="221"/>
        <v>42429</v>
      </c>
      <c r="D1674" s="190" t="s">
        <v>1588</v>
      </c>
      <c r="E1674" s="190">
        <v>42429</v>
      </c>
      <c r="F1674" s="191" t="s">
        <v>1001</v>
      </c>
      <c r="G1674" s="824" t="s">
        <v>1041</v>
      </c>
      <c r="H1674" s="192" t="s">
        <v>665</v>
      </c>
      <c r="I1674" s="248">
        <v>200</v>
      </c>
      <c r="J1674" s="248">
        <v>67708</v>
      </c>
      <c r="K1674" s="578">
        <f t="shared" si="223"/>
        <v>13541600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17"/>
      <c r="AB1674" s="570" t="str">
        <f t="shared" si="222"/>
        <v/>
      </c>
    </row>
    <row r="1675" spans="1:30" ht="15.75" hidden="1" customHeight="1">
      <c r="A1675" s="818" t="str">
        <f>IF(B1675&lt;&gt;"",IF(AND(B1675&gt;=_TM1,B1675&lt;=_TM2,OR(TH!L1675="1111",TH!M1675="1111")),TH!D1675,""),"")</f>
        <v/>
      </c>
      <c r="B1675" s="36">
        <f t="shared" si="220"/>
        <v>2</v>
      </c>
      <c r="C1675" s="190">
        <f t="shared" si="221"/>
        <v>42429</v>
      </c>
      <c r="D1675" s="190" t="s">
        <v>1588</v>
      </c>
      <c r="E1675" s="190">
        <v>42429</v>
      </c>
      <c r="F1675" s="191" t="s">
        <v>448</v>
      </c>
      <c r="G1675" s="824" t="s">
        <v>1041</v>
      </c>
      <c r="H1675" s="192" t="s">
        <v>665</v>
      </c>
      <c r="I1675" s="248"/>
      <c r="J1675" s="248"/>
      <c r="K1675" s="578">
        <v>3527398</v>
      </c>
      <c r="L1675" s="193" t="s">
        <v>251</v>
      </c>
      <c r="M1675" s="193" t="s">
        <v>354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17"/>
      <c r="AB1675" s="570" t="str">
        <f t="shared" si="222"/>
        <v/>
      </c>
    </row>
    <row r="1676" spans="1:30" s="570" customFormat="1" ht="15.75" hidden="1" customHeight="1">
      <c r="A1676" s="818">
        <f>IF(B1676&lt;&gt;"",IF(AND(B1676&gt;=_TM1,B1676&lt;=_TM2,OR(TH!L1676="1111",TH!M1676="1111")),TH!D1676,""),"")</f>
        <v>0</v>
      </c>
      <c r="B1676" s="36">
        <f t="shared" si="220"/>
        <v>2</v>
      </c>
      <c r="C1676" s="190">
        <f t="shared" si="221"/>
        <v>42429</v>
      </c>
      <c r="D1676" s="190"/>
      <c r="E1676" s="190">
        <v>42429</v>
      </c>
      <c r="F1676" s="191" t="s">
        <v>608</v>
      </c>
      <c r="G1676" s="824" t="s">
        <v>1042</v>
      </c>
      <c r="H1676" s="192" t="s">
        <v>666</v>
      </c>
      <c r="I1676" s="248"/>
      <c r="J1676" s="248"/>
      <c r="K1676" s="578">
        <v>4400000</v>
      </c>
      <c r="L1676" s="193" t="s">
        <v>47</v>
      </c>
      <c r="M1676" s="193" t="s">
        <v>610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17"/>
      <c r="AC1676" s="204"/>
      <c r="AD1676" s="204"/>
    </row>
    <row r="1677" spans="1:30" s="570" customFormat="1" ht="15.75" hidden="1" customHeight="1">
      <c r="A1677" s="818">
        <f>IF(B1677&lt;&gt;"",IF(AND(B1677&gt;=_TM1,B1677&lt;=_TM2,OR(TH!L1677="1111",TH!M1677="1111")),TH!D1677,""),"")</f>
        <v>0</v>
      </c>
      <c r="B1677" s="36">
        <f t="shared" si="220"/>
        <v>2</v>
      </c>
      <c r="C1677" s="190">
        <f t="shared" si="221"/>
        <v>42429</v>
      </c>
      <c r="D1677" s="190"/>
      <c r="E1677" s="190">
        <v>42429</v>
      </c>
      <c r="F1677" s="191" t="s">
        <v>609</v>
      </c>
      <c r="G1677" s="824" t="s">
        <v>1042</v>
      </c>
      <c r="H1677" s="192" t="s">
        <v>666</v>
      </c>
      <c r="I1677" s="248"/>
      <c r="J1677" s="248"/>
      <c r="K1677" s="578">
        <v>440000</v>
      </c>
      <c r="L1677" s="193" t="s">
        <v>47</v>
      </c>
      <c r="M1677" s="193" t="s">
        <v>354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17"/>
      <c r="AC1677" s="204"/>
      <c r="AD1677" s="204"/>
    </row>
    <row r="1678" spans="1:30" s="570" customFormat="1" ht="15.75" hidden="1" customHeight="1">
      <c r="A1678" s="818" t="str">
        <f>IF(B1678&lt;&gt;"",IF(AND(B1678&gt;=_TM1,B1678&lt;=_TM2,OR(TH!L1678="1111",TH!M1678="1111")),TH!D1678,""),"")</f>
        <v/>
      </c>
      <c r="B1678" s="36">
        <f t="shared" si="220"/>
        <v>3</v>
      </c>
      <c r="C1678" s="190">
        <f t="shared" si="221"/>
        <v>42433</v>
      </c>
      <c r="D1678" s="190" t="s">
        <v>1589</v>
      </c>
      <c r="E1678" s="190">
        <v>42433</v>
      </c>
      <c r="F1678" s="191" t="s">
        <v>1044</v>
      </c>
      <c r="G1678" s="824" t="s">
        <v>1043</v>
      </c>
      <c r="H1678" s="758" t="s">
        <v>626</v>
      </c>
      <c r="I1678" s="248">
        <v>200</v>
      </c>
      <c r="J1678" s="248">
        <v>8030</v>
      </c>
      <c r="K1678" s="578">
        <f>ROUND(I1678*J1678,0)</f>
        <v>1606000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7"/>
      <c r="AB1678" s="570" t="str">
        <f>IF(VLOOKUP(H1678,DS_131,1,0)=H1678,"","x")</f>
        <v/>
      </c>
      <c r="AC1678" s="204"/>
      <c r="AD1678" s="204"/>
    </row>
    <row r="1679" spans="1:30" s="570" customFormat="1" ht="15.75" hidden="1" customHeight="1">
      <c r="A1679" s="818" t="str">
        <f>IF(B1679&lt;&gt;"",IF(AND(B1679&gt;=_TM1,B1679&lt;=_TM2,OR(TH!L1679="1111",TH!M1679="1111")),TH!D1679,""),"")</f>
        <v/>
      </c>
      <c r="B1679" s="36">
        <f t="shared" si="220"/>
        <v>3</v>
      </c>
      <c r="C1679" s="190">
        <f t="shared" si="221"/>
        <v>42433</v>
      </c>
      <c r="D1679" s="190" t="s">
        <v>1589</v>
      </c>
      <c r="E1679" s="190">
        <v>42433</v>
      </c>
      <c r="F1679" s="191" t="s">
        <v>448</v>
      </c>
      <c r="G1679" s="824" t="s">
        <v>1043</v>
      </c>
      <c r="H1679" s="758" t="s">
        <v>626</v>
      </c>
      <c r="I1679" s="248"/>
      <c r="J1679" s="248"/>
      <c r="K1679" s="578">
        <v>160600</v>
      </c>
      <c r="L1679" s="193" t="s">
        <v>251</v>
      </c>
      <c r="M1679" s="193" t="s">
        <v>354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7"/>
      <c r="AB1679" s="570" t="str">
        <f>IF(VLOOKUP(H1679,DS_131,1,0)=H1679,"","x")</f>
        <v/>
      </c>
      <c r="AC1679" s="204"/>
      <c r="AD1679" s="204"/>
    </row>
    <row r="1680" spans="1:30" s="570" customFormat="1" ht="15.75" hidden="1" customHeight="1">
      <c r="A1680" s="818">
        <f>IF(B1680&lt;&gt;"",IF(AND(B1680&gt;=_TM1,B1680&lt;=_TM2,OR(TH!L1680="1111",TH!M1680="1111")),TH!D1680,""),"")</f>
        <v>0</v>
      </c>
      <c r="B1680" s="36">
        <f t="shared" si="220"/>
        <v>3</v>
      </c>
      <c r="C1680" s="190">
        <f t="shared" si="221"/>
        <v>42434</v>
      </c>
      <c r="D1680" s="190"/>
      <c r="E1680" s="190">
        <v>42434</v>
      </c>
      <c r="F1680" s="191" t="s">
        <v>608</v>
      </c>
      <c r="G1680" s="824" t="s">
        <v>1045</v>
      </c>
      <c r="H1680" s="816" t="s">
        <v>613</v>
      </c>
      <c r="I1680" s="248"/>
      <c r="J1680" s="248"/>
      <c r="K1680" s="578">
        <v>2000000</v>
      </c>
      <c r="L1680" s="193" t="s">
        <v>47</v>
      </c>
      <c r="M1680" s="193" t="s">
        <v>610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>x</v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7"/>
      <c r="AC1680" s="204"/>
      <c r="AD1680" s="204"/>
    </row>
    <row r="1681" spans="1:30" s="570" customFormat="1" ht="15.75" hidden="1" customHeight="1">
      <c r="A1681" s="818">
        <f>IF(B1681&lt;&gt;"",IF(AND(B1681&gt;=_TM1,B1681&lt;=_TM2,OR(TH!L1681="1111",TH!M1681="1111")),TH!D1681,""),"")</f>
        <v>0</v>
      </c>
      <c r="B1681" s="36">
        <f t="shared" si="220"/>
        <v>3</v>
      </c>
      <c r="C1681" s="190">
        <f t="shared" si="221"/>
        <v>42434</v>
      </c>
      <c r="D1681" s="190"/>
      <c r="E1681" s="190">
        <v>42434</v>
      </c>
      <c r="F1681" s="191" t="s">
        <v>609</v>
      </c>
      <c r="G1681" s="824" t="s">
        <v>1045</v>
      </c>
      <c r="H1681" s="816" t="s">
        <v>613</v>
      </c>
      <c r="I1681" s="248"/>
      <c r="J1681" s="248"/>
      <c r="K1681" s="578">
        <v>200000</v>
      </c>
      <c r="L1681" s="193" t="s">
        <v>47</v>
      </c>
      <c r="M1681" s="193" t="s">
        <v>354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7"/>
      <c r="AC1681" s="204"/>
      <c r="AD1681" s="204"/>
    </row>
    <row r="1682" spans="1:30" s="570" customFormat="1" ht="15.75" hidden="1" customHeight="1">
      <c r="A1682" s="818" t="str">
        <f>IF(B1682&lt;&gt;"",IF(AND(B1682&gt;=_TM1,B1682&lt;=_TM2,OR(TH!L1682="1111",TH!M1682="1111")),TH!D1682,""),"")</f>
        <v/>
      </c>
      <c r="B1682" s="36">
        <f t="shared" si="220"/>
        <v>3</v>
      </c>
      <c r="C1682" s="190">
        <f t="shared" si="221"/>
        <v>42436</v>
      </c>
      <c r="D1682" s="190" t="s">
        <v>1590</v>
      </c>
      <c r="E1682" s="190">
        <v>42436</v>
      </c>
      <c r="F1682" s="191" t="s">
        <v>926</v>
      </c>
      <c r="G1682" s="824" t="s">
        <v>1046</v>
      </c>
      <c r="H1682" s="7" t="s">
        <v>877</v>
      </c>
      <c r="I1682" s="248">
        <v>685</v>
      </c>
      <c r="J1682" s="248">
        <v>21835</v>
      </c>
      <c r="K1682" s="578">
        <f>ROUND(I1682*J1682,0)</f>
        <v>14956975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7"/>
      <c r="AB1682" s="570" t="str">
        <f>IF(VLOOKUP(H1682,DS_131,1,0)=H1682,"","x")</f>
        <v/>
      </c>
      <c r="AC1682" s="204"/>
      <c r="AD1682" s="204"/>
    </row>
    <row r="1683" spans="1:30" s="570" customFormat="1" ht="15.75" hidden="1" customHeight="1">
      <c r="A1683" s="818" t="str">
        <f>IF(B1683&lt;&gt;"",IF(AND(B1683&gt;=_TM1,B1683&lt;=_TM2,OR(TH!L1683="1111",TH!M1683="1111")),TH!D1683,""),"")</f>
        <v/>
      </c>
      <c r="B1683" s="36">
        <f t="shared" ref="B1683:B1746" si="224">IF(C1683&lt;&gt;"",MONTH(C1683),"")</f>
        <v>3</v>
      </c>
      <c r="C1683" s="190">
        <f t="shared" ref="C1683:C1746" si="225">E1683</f>
        <v>42436</v>
      </c>
      <c r="D1683" s="190" t="s">
        <v>1590</v>
      </c>
      <c r="E1683" s="190">
        <v>42436</v>
      </c>
      <c r="F1683" s="191" t="s">
        <v>448</v>
      </c>
      <c r="G1683" s="824" t="s">
        <v>1046</v>
      </c>
      <c r="H1683" s="7" t="s">
        <v>877</v>
      </c>
      <c r="I1683" s="248"/>
      <c r="J1683" s="248"/>
      <c r="K1683" s="578">
        <v>1495697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7"/>
      <c r="AB1683" s="570" t="str">
        <f>IF(VLOOKUP(H1683,DS_131,1,0)=H1683,"","x")</f>
        <v/>
      </c>
      <c r="AC1683" s="204"/>
      <c r="AD1683" s="204"/>
    </row>
    <row r="1684" spans="1:30" s="570" customFormat="1" ht="15.75" hidden="1" customHeight="1">
      <c r="A1684" s="818" t="str">
        <f>IF(B1684&lt;&gt;"",IF(AND(B1684&gt;=_TM1,B1684&lt;=_TM2,OR(TH!L1684="1111",TH!M1684="1111")),TH!D1684,""),"")</f>
        <v>X26</v>
      </c>
      <c r="B1684" s="36">
        <f t="shared" ref="B1684" si="226">IF(C1684&lt;&gt;"",MONTH(C1684),"")</f>
        <v>3</v>
      </c>
      <c r="C1684" s="190">
        <f t="shared" ref="C1684" si="227">E1684</f>
        <v>42436</v>
      </c>
      <c r="D1684" s="190" t="s">
        <v>1590</v>
      </c>
      <c r="E1684" s="190">
        <v>42436</v>
      </c>
      <c r="F1684" s="191" t="s">
        <v>826</v>
      </c>
      <c r="G1684" s="824" t="s">
        <v>1046</v>
      </c>
      <c r="H1684" s="7" t="s">
        <v>877</v>
      </c>
      <c r="I1684" s="248"/>
      <c r="J1684" s="248"/>
      <c r="K1684" s="578">
        <v>4789438</v>
      </c>
      <c r="L1684" s="193" t="s">
        <v>47</v>
      </c>
      <c r="M1684" s="193" t="s">
        <v>251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>x</v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7"/>
      <c r="AB1684" s="570" t="str">
        <f>IF(VLOOKUP(H1684,DS_131,1,0)=H1684,"","x")</f>
        <v/>
      </c>
      <c r="AC1684" s="204"/>
      <c r="AD1684" s="204"/>
    </row>
    <row r="1685" spans="1:30" s="570" customFormat="1" ht="15.75" hidden="1" customHeight="1">
      <c r="A1685" s="818" t="str">
        <f>IF(B1685&lt;&gt;"",IF(AND(B1685&gt;=_TM1,B1685&lt;=_TM2,OR(TH!L1685="1111",TH!M1685="1111")),TH!D1685,""),"")</f>
        <v/>
      </c>
      <c r="B1685" s="36">
        <f t="shared" si="224"/>
        <v>3</v>
      </c>
      <c r="C1685" s="190">
        <f t="shared" si="225"/>
        <v>42437</v>
      </c>
      <c r="D1685" s="190" t="s">
        <v>1591</v>
      </c>
      <c r="E1685" s="190">
        <v>42437</v>
      </c>
      <c r="F1685" s="287" t="s">
        <v>416</v>
      </c>
      <c r="G1685" s="824" t="s">
        <v>1047</v>
      </c>
      <c r="H1685" s="7" t="s">
        <v>1048</v>
      </c>
      <c r="I1685" s="248">
        <v>500</v>
      </c>
      <c r="J1685" s="248">
        <v>18100</v>
      </c>
      <c r="K1685" s="578">
        <f>ROUND(I1685*J1685,0)</f>
        <v>9050000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7"/>
      <c r="AB1685" s="570" t="str">
        <f>IF(VLOOKUP(H1685,DS_131,1,0)=H1685,"","x")</f>
        <v/>
      </c>
      <c r="AC1685" s="204"/>
      <c r="AD1685" s="204"/>
    </row>
    <row r="1686" spans="1:30" s="570" customFormat="1" ht="15.75" hidden="1" customHeight="1">
      <c r="A1686" s="818" t="str">
        <f>IF(B1686&lt;&gt;"",IF(AND(B1686&gt;=_TM1,B1686&lt;=_TM2,OR(TH!L1686="1111",TH!M1686="1111")),TH!D1686,""),"")</f>
        <v/>
      </c>
      <c r="B1686" s="36">
        <f t="shared" si="224"/>
        <v>3</v>
      </c>
      <c r="C1686" s="190">
        <f t="shared" si="225"/>
        <v>42437</v>
      </c>
      <c r="D1686" s="190" t="s">
        <v>1591</v>
      </c>
      <c r="E1686" s="190">
        <v>42437</v>
      </c>
      <c r="F1686" s="191" t="s">
        <v>725</v>
      </c>
      <c r="G1686" s="824" t="s">
        <v>1047</v>
      </c>
      <c r="H1686" s="7" t="s">
        <v>1048</v>
      </c>
      <c r="I1686" s="248"/>
      <c r="J1686" s="248"/>
      <c r="K1686" s="578">
        <v>905000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7"/>
      <c r="AB1686" s="570" t="str">
        <f>IF(VLOOKUP(H1686,DS_131,1,0)=H1686,"","x")</f>
        <v/>
      </c>
      <c r="AC1686" s="204"/>
      <c r="AD1686" s="204"/>
    </row>
    <row r="1687" spans="1:30" s="570" customFormat="1" ht="15.75" hidden="1" customHeight="1">
      <c r="A1687" s="818">
        <f>IF(B1687&lt;&gt;"",IF(AND(B1687&gt;=_TM1,B1687&lt;=_TM2,OR(TH!L1687="1111",TH!M1687="1111")),TH!D1687,""),"")</f>
        <v>0</v>
      </c>
      <c r="B1687" s="36">
        <f t="shared" si="224"/>
        <v>3</v>
      </c>
      <c r="C1687" s="190">
        <f t="shared" si="225"/>
        <v>42437</v>
      </c>
      <c r="D1687" s="190"/>
      <c r="E1687" s="190">
        <v>42437</v>
      </c>
      <c r="F1687" s="191" t="s">
        <v>608</v>
      </c>
      <c r="G1687" s="824" t="s">
        <v>1049</v>
      </c>
      <c r="H1687" s="192" t="s">
        <v>1050</v>
      </c>
      <c r="I1687" s="248"/>
      <c r="J1687" s="248"/>
      <c r="K1687" s="578">
        <v>1100000</v>
      </c>
      <c r="L1687" s="193" t="s">
        <v>47</v>
      </c>
      <c r="M1687" s="193" t="s">
        <v>610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>x</v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7"/>
      <c r="AC1687" s="204"/>
      <c r="AD1687" s="204"/>
    </row>
    <row r="1688" spans="1:30" s="570" customFormat="1" ht="15.75" hidden="1" customHeight="1">
      <c r="A1688" s="818">
        <f>IF(B1688&lt;&gt;"",IF(AND(B1688&gt;=_TM1,B1688&lt;=_TM2,OR(TH!L1688="1111",TH!M1688="1111")),TH!D1688,""),"")</f>
        <v>0</v>
      </c>
      <c r="B1688" s="36">
        <f t="shared" si="224"/>
        <v>3</v>
      </c>
      <c r="C1688" s="190">
        <f t="shared" si="225"/>
        <v>42437</v>
      </c>
      <c r="D1688" s="190"/>
      <c r="E1688" s="190">
        <v>42437</v>
      </c>
      <c r="F1688" s="191" t="s">
        <v>609</v>
      </c>
      <c r="G1688" s="824" t="s">
        <v>1049</v>
      </c>
      <c r="H1688" s="192" t="s">
        <v>1050</v>
      </c>
      <c r="I1688" s="248"/>
      <c r="J1688" s="248"/>
      <c r="K1688" s="578">
        <v>110000</v>
      </c>
      <c r="L1688" s="193" t="s">
        <v>47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>x</v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7"/>
      <c r="AC1688" s="204"/>
      <c r="AD1688" s="204"/>
    </row>
    <row r="1689" spans="1:30" s="570" customFormat="1" ht="15.75" hidden="1" customHeight="1">
      <c r="A1689" s="818">
        <f>IF(B1689&lt;&gt;"",IF(AND(B1689&gt;=_TM1,B1689&lt;=_TM2,OR(TH!L1689="1111",TH!M1689="1111")),TH!D1689,""),"")</f>
        <v>0</v>
      </c>
      <c r="B1689" s="36">
        <f t="shared" si="224"/>
        <v>3</v>
      </c>
      <c r="C1689" s="190">
        <f t="shared" si="225"/>
        <v>42439</v>
      </c>
      <c r="D1689" s="190"/>
      <c r="E1689" s="190">
        <v>42439</v>
      </c>
      <c r="F1689" s="191" t="s">
        <v>608</v>
      </c>
      <c r="G1689" s="824" t="s">
        <v>1051</v>
      </c>
      <c r="H1689" s="192" t="s">
        <v>764</v>
      </c>
      <c r="I1689" s="248"/>
      <c r="J1689" s="248"/>
      <c r="K1689" s="578">
        <v>1850000</v>
      </c>
      <c r="L1689" s="193" t="s">
        <v>47</v>
      </c>
      <c r="M1689" s="193" t="s">
        <v>610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7"/>
      <c r="AC1689" s="204"/>
      <c r="AD1689" s="204"/>
    </row>
    <row r="1690" spans="1:30" s="570" customFormat="1" ht="15.75" hidden="1" customHeight="1">
      <c r="A1690" s="818">
        <f>IF(B1690&lt;&gt;"",IF(AND(B1690&gt;=_TM1,B1690&lt;=_TM2,OR(TH!L1690="1111",TH!M1690="1111")),TH!D1690,""),"")</f>
        <v>0</v>
      </c>
      <c r="B1690" s="36">
        <f t="shared" si="224"/>
        <v>3</v>
      </c>
      <c r="C1690" s="190">
        <f t="shared" si="225"/>
        <v>42439</v>
      </c>
      <c r="D1690" s="190"/>
      <c r="E1690" s="190">
        <v>42439</v>
      </c>
      <c r="F1690" s="191" t="s">
        <v>609</v>
      </c>
      <c r="G1690" s="824" t="s">
        <v>1051</v>
      </c>
      <c r="H1690" s="192" t="s">
        <v>764</v>
      </c>
      <c r="I1690" s="248"/>
      <c r="J1690" s="248"/>
      <c r="K1690" s="578">
        <v>185000</v>
      </c>
      <c r="L1690" s="193" t="s">
        <v>47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7"/>
      <c r="AC1690" s="204"/>
      <c r="AD1690" s="204"/>
    </row>
    <row r="1691" spans="1:30" s="570" customFormat="1" ht="15.75" hidden="1" customHeight="1">
      <c r="A1691" s="818" t="str">
        <f>IF(B1691&lt;&gt;"",IF(AND(B1691&gt;=_TM1,B1691&lt;=_TM2,OR(TH!L1691="1111",TH!M1691="1111")),TH!D1691,""),"")</f>
        <v/>
      </c>
      <c r="B1691" s="36">
        <f t="shared" si="224"/>
        <v>3</v>
      </c>
      <c r="C1691" s="190">
        <f t="shared" si="225"/>
        <v>42439</v>
      </c>
      <c r="D1691" s="190" t="s">
        <v>1592</v>
      </c>
      <c r="E1691" s="190">
        <v>42439</v>
      </c>
      <c r="F1691" s="191" t="s">
        <v>1290</v>
      </c>
      <c r="G1691" s="824" t="s">
        <v>1052</v>
      </c>
      <c r="H1691" s="192" t="s">
        <v>623</v>
      </c>
      <c r="I1691" s="248">
        <v>25</v>
      </c>
      <c r="J1691" s="248">
        <v>33120</v>
      </c>
      <c r="K1691" s="578">
        <f>ROUND(I1691*J1691,0)</f>
        <v>828000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7"/>
      <c r="AB1691" s="570" t="str">
        <f t="shared" ref="AB1691:AB1709" si="228">IF(VLOOKUP(H1691,DS_131,1,0)=H1691,"","x")</f>
        <v/>
      </c>
      <c r="AC1691" s="204"/>
      <c r="AD1691" s="204"/>
    </row>
    <row r="1692" spans="1:30" s="570" customFormat="1" ht="15.75" hidden="1" customHeight="1">
      <c r="A1692" s="818" t="str">
        <f>IF(B1692&lt;&gt;"",IF(AND(B1692&gt;=_TM1,B1692&lt;=_TM2,OR(TH!L1692="1111",TH!M1692="1111")),TH!D1692,""),"")</f>
        <v/>
      </c>
      <c r="B1692" s="36">
        <f t="shared" si="224"/>
        <v>3</v>
      </c>
      <c r="C1692" s="190">
        <f t="shared" si="225"/>
        <v>42439</v>
      </c>
      <c r="D1692" s="190" t="s">
        <v>1592</v>
      </c>
      <c r="E1692" s="190">
        <v>42439</v>
      </c>
      <c r="F1692" s="188" t="s">
        <v>1291</v>
      </c>
      <c r="G1692" s="824" t="s">
        <v>1052</v>
      </c>
      <c r="H1692" s="192" t="s">
        <v>623</v>
      </c>
      <c r="I1692" s="248">
        <v>100</v>
      </c>
      <c r="J1692" s="248">
        <v>6350</v>
      </c>
      <c r="K1692" s="578">
        <f>ROUND(I1692*J1692,0)</f>
        <v>635000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7"/>
      <c r="AB1692" s="570" t="str">
        <f t="shared" si="228"/>
        <v/>
      </c>
      <c r="AC1692" s="204"/>
      <c r="AD1692" s="204"/>
    </row>
    <row r="1693" spans="1:30" s="570" customFormat="1" ht="15.75" hidden="1" customHeight="1">
      <c r="A1693" s="818" t="str">
        <f>IF(B1693&lt;&gt;"",IF(AND(B1693&gt;=_TM1,B1693&lt;=_TM2,OR(TH!L1693="1111",TH!M1693="1111")),TH!D1693,""),"")</f>
        <v/>
      </c>
      <c r="B1693" s="36">
        <f t="shared" si="224"/>
        <v>3</v>
      </c>
      <c r="C1693" s="190">
        <f t="shared" si="225"/>
        <v>42439</v>
      </c>
      <c r="D1693" s="190" t="s">
        <v>1592</v>
      </c>
      <c r="E1693" s="190">
        <v>42439</v>
      </c>
      <c r="F1693" s="191" t="s">
        <v>448</v>
      </c>
      <c r="G1693" s="824" t="s">
        <v>1052</v>
      </c>
      <c r="H1693" s="192" t="s">
        <v>623</v>
      </c>
      <c r="I1693" s="248"/>
      <c r="J1693" s="248"/>
      <c r="K1693" s="578">
        <v>146300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7"/>
      <c r="AB1693" s="570" t="str">
        <f t="shared" si="228"/>
        <v/>
      </c>
      <c r="AC1693" s="204"/>
      <c r="AD1693" s="204"/>
    </row>
    <row r="1694" spans="1:30" s="570" customFormat="1" ht="15.75" hidden="1" customHeight="1">
      <c r="A1694" s="818" t="str">
        <f>IF(B1694&lt;&gt;"",IF(AND(B1694&gt;=_TM1,B1694&lt;=_TM2,OR(TH!L1694="1111",TH!M1694="1111")),TH!D1694,""),"")</f>
        <v/>
      </c>
      <c r="B1694" s="36">
        <f t="shared" si="224"/>
        <v>3</v>
      </c>
      <c r="C1694" s="190">
        <f t="shared" si="225"/>
        <v>42440</v>
      </c>
      <c r="D1694" s="190" t="s">
        <v>1593</v>
      </c>
      <c r="E1694" s="190">
        <v>42440</v>
      </c>
      <c r="F1694" s="191" t="s">
        <v>624</v>
      </c>
      <c r="G1694" s="824" t="s">
        <v>1053</v>
      </c>
      <c r="H1694" s="192" t="s">
        <v>617</v>
      </c>
      <c r="I1694" s="248">
        <v>308</v>
      </c>
      <c r="J1694" s="248">
        <v>6888</v>
      </c>
      <c r="K1694" s="578">
        <f>ROUND(I1694*J1694,0)</f>
        <v>2121504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7"/>
      <c r="AB1694" s="570" t="str">
        <f t="shared" si="228"/>
        <v/>
      </c>
      <c r="AC1694" s="204"/>
      <c r="AD1694" s="204"/>
    </row>
    <row r="1695" spans="1:30" s="570" customFormat="1" ht="15.75" hidden="1" customHeight="1">
      <c r="A1695" s="818" t="str">
        <f>IF(B1695&lt;&gt;"",IF(AND(B1695&gt;=_TM1,B1695&lt;=_TM2,OR(TH!L1695="1111",TH!M1695="1111")),TH!D1695,""),"")</f>
        <v/>
      </c>
      <c r="B1695" s="36">
        <f t="shared" si="224"/>
        <v>3</v>
      </c>
      <c r="C1695" s="190">
        <f t="shared" si="225"/>
        <v>42440</v>
      </c>
      <c r="D1695" s="190" t="s">
        <v>1593</v>
      </c>
      <c r="E1695" s="190">
        <v>42440</v>
      </c>
      <c r="F1695" s="191" t="s">
        <v>448</v>
      </c>
      <c r="G1695" s="824" t="s">
        <v>1053</v>
      </c>
      <c r="H1695" s="192" t="s">
        <v>617</v>
      </c>
      <c r="I1695" s="248"/>
      <c r="J1695" s="248"/>
      <c r="K1695" s="578">
        <v>212150</v>
      </c>
      <c r="L1695" s="193" t="s">
        <v>251</v>
      </c>
      <c r="M1695" s="193" t="s">
        <v>354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7"/>
      <c r="AB1695" s="570" t="str">
        <f t="shared" si="228"/>
        <v/>
      </c>
      <c r="AC1695" s="204"/>
      <c r="AD1695" s="204"/>
    </row>
    <row r="1696" spans="1:30" s="570" customFormat="1" ht="15.75" hidden="1" customHeight="1">
      <c r="A1696" s="818" t="str">
        <f>IF(B1696&lt;&gt;"",IF(AND(B1696&gt;=_TM1,B1696&lt;=_TM2,OR(TH!L1696="1111",TH!M1696="1111")),TH!D1696,""),"")</f>
        <v/>
      </c>
      <c r="B1696" s="36">
        <f t="shared" si="224"/>
        <v>3</v>
      </c>
      <c r="C1696" s="190">
        <f t="shared" si="225"/>
        <v>42442</v>
      </c>
      <c r="D1696" s="190" t="s">
        <v>1594</v>
      </c>
      <c r="E1696" s="190">
        <v>42442</v>
      </c>
      <c r="F1696" s="191" t="s">
        <v>642</v>
      </c>
      <c r="G1696" s="824" t="s">
        <v>1054</v>
      </c>
      <c r="H1696" s="192" t="s">
        <v>617</v>
      </c>
      <c r="I1696" s="248">
        <v>641</v>
      </c>
      <c r="J1696" s="248">
        <v>6880</v>
      </c>
      <c r="K1696" s="578">
        <f>ROUND(I1696*J1696,0)</f>
        <v>4410080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7"/>
      <c r="AB1696" s="570" t="str">
        <f t="shared" si="228"/>
        <v/>
      </c>
      <c r="AC1696" s="204"/>
      <c r="AD1696" s="204"/>
    </row>
    <row r="1697" spans="1:30" s="570" customFormat="1" ht="15.75" hidden="1" customHeight="1">
      <c r="A1697" s="818" t="str">
        <f>IF(B1697&lt;&gt;"",IF(AND(B1697&gt;=_TM1,B1697&lt;=_TM2,OR(TH!L1697="1111",TH!M1697="1111")),TH!D1697,""),"")</f>
        <v/>
      </c>
      <c r="B1697" s="36">
        <f t="shared" si="224"/>
        <v>3</v>
      </c>
      <c r="C1697" s="190">
        <f t="shared" si="225"/>
        <v>42442</v>
      </c>
      <c r="D1697" s="190" t="s">
        <v>1594</v>
      </c>
      <c r="E1697" s="190">
        <v>42442</v>
      </c>
      <c r="F1697" s="191" t="s">
        <v>448</v>
      </c>
      <c r="G1697" s="824" t="s">
        <v>1054</v>
      </c>
      <c r="H1697" s="192" t="s">
        <v>617</v>
      </c>
      <c r="I1697" s="248"/>
      <c r="J1697" s="248"/>
      <c r="K1697" s="578">
        <v>441008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7"/>
      <c r="AB1697" s="570" t="str">
        <f t="shared" si="228"/>
        <v/>
      </c>
      <c r="AC1697" s="204"/>
      <c r="AD1697" s="204"/>
    </row>
    <row r="1698" spans="1:30" s="570" customFormat="1" ht="15.75" hidden="1" customHeight="1">
      <c r="A1698" s="818" t="str">
        <f>IF(B1698&lt;&gt;"",IF(AND(B1698&gt;=_TM1,B1698&lt;=_TM2,OR(TH!L1698="1111",TH!M1698="1111")),TH!D1698,""),"")</f>
        <v/>
      </c>
      <c r="B1698" s="36">
        <f t="shared" si="224"/>
        <v>3</v>
      </c>
      <c r="C1698" s="190">
        <f t="shared" si="225"/>
        <v>42442</v>
      </c>
      <c r="D1698" s="190" t="s">
        <v>1595</v>
      </c>
      <c r="E1698" s="190">
        <v>42442</v>
      </c>
      <c r="F1698" s="191" t="s">
        <v>753</v>
      </c>
      <c r="G1698" s="824" t="s">
        <v>1055</v>
      </c>
      <c r="H1698" s="7" t="s">
        <v>1056</v>
      </c>
      <c r="I1698" s="248">
        <v>400</v>
      </c>
      <c r="J1698" s="248">
        <v>15000</v>
      </c>
      <c r="K1698" s="578">
        <f>ROUND(I1698*J1698,0)</f>
        <v>6000000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7"/>
      <c r="AB1698" s="570" t="str">
        <f t="shared" si="228"/>
        <v/>
      </c>
      <c r="AC1698" s="204"/>
      <c r="AD1698" s="204"/>
    </row>
    <row r="1699" spans="1:30" s="570" customFormat="1" ht="15.75" hidden="1" customHeight="1">
      <c r="A1699" s="818" t="str">
        <f>IF(B1699&lt;&gt;"",IF(AND(B1699&gt;=_TM1,B1699&lt;=_TM2,OR(TH!L1699="1111",TH!M1699="1111")),TH!D1699,""),"")</f>
        <v/>
      </c>
      <c r="B1699" s="36">
        <f t="shared" si="224"/>
        <v>3</v>
      </c>
      <c r="C1699" s="190">
        <f t="shared" si="225"/>
        <v>42442</v>
      </c>
      <c r="D1699" s="190" t="s">
        <v>1595</v>
      </c>
      <c r="E1699" s="190">
        <v>42442</v>
      </c>
      <c r="F1699" s="191" t="s">
        <v>448</v>
      </c>
      <c r="G1699" s="824" t="s">
        <v>1055</v>
      </c>
      <c r="H1699" s="7" t="s">
        <v>1056</v>
      </c>
      <c r="I1699" s="248"/>
      <c r="J1699" s="248"/>
      <c r="K1699" s="578">
        <v>600000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7"/>
      <c r="AB1699" s="570" t="str">
        <f t="shared" si="228"/>
        <v/>
      </c>
      <c r="AC1699" s="204"/>
      <c r="AD1699" s="204"/>
    </row>
    <row r="1700" spans="1:30" s="570" customFormat="1" ht="15.75" hidden="1" customHeight="1">
      <c r="A1700" s="818" t="str">
        <f>IF(B1700&lt;&gt;"",IF(AND(B1700&gt;=_TM1,B1700&lt;=_TM2,OR(TH!L1700="1111",TH!M1700="1111")),TH!D1700,""),"")</f>
        <v/>
      </c>
      <c r="B1700" s="36">
        <f t="shared" si="224"/>
        <v>3</v>
      </c>
      <c r="C1700" s="190">
        <f t="shared" si="225"/>
        <v>42447</v>
      </c>
      <c r="D1700" s="190" t="s">
        <v>1596</v>
      </c>
      <c r="E1700" s="190">
        <v>42447</v>
      </c>
      <c r="F1700" s="287" t="s">
        <v>435</v>
      </c>
      <c r="G1700" s="824" t="s">
        <v>1057</v>
      </c>
      <c r="H1700" s="7" t="s">
        <v>828</v>
      </c>
      <c r="I1700" s="248">
        <v>1000</v>
      </c>
      <c r="J1700" s="248">
        <v>8700</v>
      </c>
      <c r="K1700" s="578">
        <f>ROUND(I1700*J1700,0)</f>
        <v>8700000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7"/>
      <c r="AB1700" s="570" t="str">
        <f t="shared" si="228"/>
        <v/>
      </c>
      <c r="AC1700" s="204"/>
      <c r="AD1700" s="204"/>
    </row>
    <row r="1701" spans="1:30" s="570" customFormat="1" ht="15.75" hidden="1" customHeight="1">
      <c r="A1701" s="818" t="str">
        <f>IF(B1701&lt;&gt;"",IF(AND(B1701&gt;=_TM1,B1701&lt;=_TM2,OR(TH!L1701="1111",TH!M1701="1111")),TH!D1701,""),"")</f>
        <v/>
      </c>
      <c r="B1701" s="36">
        <f t="shared" si="224"/>
        <v>3</v>
      </c>
      <c r="C1701" s="190">
        <f t="shared" si="225"/>
        <v>42447</v>
      </c>
      <c r="D1701" s="190" t="s">
        <v>1596</v>
      </c>
      <c r="E1701" s="190">
        <v>42447</v>
      </c>
      <c r="F1701" s="191" t="s">
        <v>1008</v>
      </c>
      <c r="G1701" s="824" t="s">
        <v>1057</v>
      </c>
      <c r="H1701" s="7" t="s">
        <v>828</v>
      </c>
      <c r="I1701" s="248"/>
      <c r="J1701" s="248"/>
      <c r="K1701" s="578">
        <v>870000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7"/>
      <c r="AB1701" s="570" t="str">
        <f t="shared" si="228"/>
        <v/>
      </c>
      <c r="AC1701" s="204"/>
      <c r="AD1701" s="204"/>
    </row>
    <row r="1702" spans="1:30" s="570" customFormat="1" ht="15.75" hidden="1" customHeight="1">
      <c r="A1702" s="818" t="str">
        <f>IF(B1702&lt;&gt;"",IF(AND(B1702&gt;=_TM1,B1702&lt;=_TM2,OR(TH!L1702="1111",TH!M1702="1111")),TH!D1702,""),"")</f>
        <v/>
      </c>
      <c r="B1702" s="36">
        <f t="shared" si="224"/>
        <v>3</v>
      </c>
      <c r="C1702" s="190">
        <f t="shared" si="225"/>
        <v>42448</v>
      </c>
      <c r="D1702" s="190" t="s">
        <v>1597</v>
      </c>
      <c r="E1702" s="190">
        <v>42448</v>
      </c>
      <c r="F1702" s="191" t="s">
        <v>1290</v>
      </c>
      <c r="G1702" s="824" t="s">
        <v>1058</v>
      </c>
      <c r="H1702" s="192" t="s">
        <v>623</v>
      </c>
      <c r="I1702" s="248">
        <v>25</v>
      </c>
      <c r="J1702" s="248">
        <v>33120</v>
      </c>
      <c r="K1702" s="578">
        <f>ROUND(I1702*J1702,0)</f>
        <v>828000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7"/>
      <c r="AB1702" s="570" t="str">
        <f t="shared" si="228"/>
        <v/>
      </c>
      <c r="AC1702" s="204"/>
      <c r="AD1702" s="204"/>
    </row>
    <row r="1703" spans="1:30" s="570" customFormat="1" ht="15.75" hidden="1" customHeight="1">
      <c r="A1703" s="818" t="str">
        <f>IF(B1703&lt;&gt;"",IF(AND(B1703&gt;=_TM1,B1703&lt;=_TM2,OR(TH!L1703="1111",TH!M1703="1111")),TH!D1703,""),"")</f>
        <v/>
      </c>
      <c r="B1703" s="36">
        <f t="shared" si="224"/>
        <v>3</v>
      </c>
      <c r="C1703" s="190">
        <f t="shared" si="225"/>
        <v>42448</v>
      </c>
      <c r="D1703" s="190" t="s">
        <v>1597</v>
      </c>
      <c r="E1703" s="190">
        <v>42448</v>
      </c>
      <c r="F1703" s="188" t="s">
        <v>1291</v>
      </c>
      <c r="G1703" s="824" t="s">
        <v>1058</v>
      </c>
      <c r="H1703" s="192" t="s">
        <v>623</v>
      </c>
      <c r="I1703" s="248">
        <v>100</v>
      </c>
      <c r="J1703" s="248">
        <v>6350</v>
      </c>
      <c r="K1703" s="578">
        <f>ROUND(I1703*J1703,0)</f>
        <v>635000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7"/>
      <c r="AB1703" s="570" t="str">
        <f t="shared" si="228"/>
        <v/>
      </c>
      <c r="AC1703" s="204"/>
      <c r="AD1703" s="204"/>
    </row>
    <row r="1704" spans="1:30" s="570" customFormat="1" ht="15.75" hidden="1" customHeight="1">
      <c r="A1704" s="818" t="str">
        <f>IF(B1704&lt;&gt;"",IF(AND(B1704&gt;=_TM1,B1704&lt;=_TM2,OR(TH!L1704="1111",TH!M1704="1111")),TH!D1704,""),"")</f>
        <v/>
      </c>
      <c r="B1704" s="36">
        <f t="shared" si="224"/>
        <v>3</v>
      </c>
      <c r="C1704" s="190">
        <f t="shared" si="225"/>
        <v>42448</v>
      </c>
      <c r="D1704" s="190" t="s">
        <v>1597</v>
      </c>
      <c r="E1704" s="190">
        <v>42448</v>
      </c>
      <c r="F1704" s="191" t="s">
        <v>448</v>
      </c>
      <c r="G1704" s="824" t="s">
        <v>1058</v>
      </c>
      <c r="H1704" s="192" t="s">
        <v>623</v>
      </c>
      <c r="I1704" s="248"/>
      <c r="J1704" s="248"/>
      <c r="K1704" s="578">
        <v>146300</v>
      </c>
      <c r="L1704" s="193" t="s">
        <v>251</v>
      </c>
      <c r="M1704" s="193" t="s">
        <v>354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7"/>
      <c r="AB1704" s="570" t="str">
        <f t="shared" si="228"/>
        <v/>
      </c>
      <c r="AC1704" s="204"/>
      <c r="AD1704" s="204"/>
    </row>
    <row r="1705" spans="1:30" s="570" customFormat="1" ht="15.75" hidden="1" customHeight="1">
      <c r="A1705" s="818" t="str">
        <f>IF(B1705&lt;&gt;"",IF(AND(B1705&gt;=_TM1,B1705&lt;=_TM2,OR(TH!L1705="1111",TH!M1705="1111")),TH!D1705,""),"")</f>
        <v/>
      </c>
      <c r="B1705" s="829">
        <f t="shared" si="224"/>
        <v>3</v>
      </c>
      <c r="C1705" s="830">
        <f t="shared" si="225"/>
        <v>42449</v>
      </c>
      <c r="D1705" s="190" t="s">
        <v>1598</v>
      </c>
      <c r="E1705" s="830">
        <v>42449</v>
      </c>
      <c r="F1705" s="191" t="s">
        <v>1165</v>
      </c>
      <c r="G1705" s="831" t="s">
        <v>1059</v>
      </c>
      <c r="H1705" s="832" t="s">
        <v>649</v>
      </c>
      <c r="I1705" s="833">
        <v>950</v>
      </c>
      <c r="J1705" s="833">
        <v>32500</v>
      </c>
      <c r="K1705" s="834">
        <f>ROUND(I1705*J1705,0)</f>
        <v>30875000</v>
      </c>
      <c r="L1705" s="835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36"/>
      <c r="AB1705" s="570" t="str">
        <f t="shared" si="228"/>
        <v/>
      </c>
      <c r="AC1705" s="204"/>
      <c r="AD1705" s="838"/>
    </row>
    <row r="1706" spans="1:30" s="570" customFormat="1" ht="15.75" hidden="1" customHeight="1">
      <c r="A1706" s="818" t="str">
        <f>IF(B1706&lt;&gt;"",IF(AND(B1706&gt;=_TM1,B1706&lt;=_TM2,OR(TH!L1706="1111",TH!M1706="1111")),TH!D1706,""),"")</f>
        <v/>
      </c>
      <c r="B1706" s="829">
        <f t="shared" si="224"/>
        <v>3</v>
      </c>
      <c r="C1706" s="830">
        <f t="shared" si="225"/>
        <v>42449</v>
      </c>
      <c r="D1706" s="190" t="s">
        <v>1598</v>
      </c>
      <c r="E1706" s="830">
        <v>42449</v>
      </c>
      <c r="F1706" s="191" t="s">
        <v>1166</v>
      </c>
      <c r="G1706" s="831" t="s">
        <v>1059</v>
      </c>
      <c r="H1706" s="832" t="s">
        <v>649</v>
      </c>
      <c r="I1706" s="833">
        <v>950</v>
      </c>
      <c r="J1706" s="833">
        <v>31700</v>
      </c>
      <c r="K1706" s="834">
        <f>ROUND(I1706*J1706,0)</f>
        <v>30115000</v>
      </c>
      <c r="L1706" s="835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36"/>
      <c r="AB1706" s="570" t="str">
        <f t="shared" si="228"/>
        <v/>
      </c>
      <c r="AC1706" s="204"/>
      <c r="AD1706" s="838"/>
    </row>
    <row r="1707" spans="1:30" ht="15.75" hidden="1" customHeight="1">
      <c r="A1707" s="818" t="str">
        <f>IF(B1707&lt;&gt;"",IF(AND(B1707&gt;=_TM1,B1707&lt;=_TM2,OR(TH!L1707="1111",TH!M1707="1111")),TH!D1707,""),"")</f>
        <v/>
      </c>
      <c r="B1707" s="829">
        <f t="shared" si="224"/>
        <v>3</v>
      </c>
      <c r="C1707" s="830">
        <f t="shared" si="225"/>
        <v>42449</v>
      </c>
      <c r="D1707" s="190" t="s">
        <v>1598</v>
      </c>
      <c r="E1707" s="830">
        <v>42449</v>
      </c>
      <c r="F1707" s="841" t="s">
        <v>438</v>
      </c>
      <c r="G1707" s="831" t="s">
        <v>1059</v>
      </c>
      <c r="H1707" s="832" t="s">
        <v>649</v>
      </c>
      <c r="I1707" s="833">
        <v>3200</v>
      </c>
      <c r="J1707" s="833">
        <v>15000</v>
      </c>
      <c r="K1707" s="834">
        <f>ROUND(I1707*J1707,0)</f>
        <v>48000000</v>
      </c>
      <c r="L1707" s="835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36"/>
      <c r="AB1707" s="570" t="str">
        <f t="shared" si="228"/>
        <v/>
      </c>
      <c r="AC1707" s="838"/>
      <c r="AD1707" s="838"/>
    </row>
    <row r="1708" spans="1:30" ht="15.75" hidden="1" customHeight="1">
      <c r="A1708" s="818" t="str">
        <f>IF(B1708&lt;&gt;"",IF(AND(B1708&gt;=_TM1,B1708&lt;=_TM2,OR(TH!L1708="1111",TH!M1708="1111")),TH!D1708,""),"")</f>
        <v/>
      </c>
      <c r="B1708" s="829">
        <f t="shared" si="224"/>
        <v>3</v>
      </c>
      <c r="C1708" s="830">
        <f t="shared" si="225"/>
        <v>42449</v>
      </c>
      <c r="D1708" s="190" t="s">
        <v>1598</v>
      </c>
      <c r="E1708" s="830">
        <v>42449</v>
      </c>
      <c r="F1708" s="841" t="s">
        <v>437</v>
      </c>
      <c r="G1708" s="831" t="s">
        <v>1059</v>
      </c>
      <c r="H1708" s="832" t="s">
        <v>649</v>
      </c>
      <c r="I1708" s="833">
        <v>3100</v>
      </c>
      <c r="J1708" s="833">
        <v>16500</v>
      </c>
      <c r="K1708" s="834">
        <f>ROUND(I1708*J1708,0)</f>
        <v>51150000</v>
      </c>
      <c r="L1708" s="835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36"/>
      <c r="AB1708" s="570" t="str">
        <f t="shared" si="228"/>
        <v/>
      </c>
      <c r="AC1708" s="838"/>
      <c r="AD1708" s="838"/>
    </row>
    <row r="1709" spans="1:30" s="570" customFormat="1" ht="15.75" hidden="1" customHeight="1">
      <c r="A1709" s="818" t="str">
        <f>IF(B1709&lt;&gt;"",IF(AND(B1709&gt;=_TM1,B1709&lt;=_TM2,OR(TH!L1709="1111",TH!M1709="1111")),TH!D1709,""),"")</f>
        <v/>
      </c>
      <c r="B1709" s="36">
        <f t="shared" si="224"/>
        <v>3</v>
      </c>
      <c r="C1709" s="190">
        <f t="shared" si="225"/>
        <v>42449</v>
      </c>
      <c r="D1709" s="190" t="s">
        <v>1598</v>
      </c>
      <c r="E1709" s="190">
        <v>42449</v>
      </c>
      <c r="F1709" s="191" t="s">
        <v>448</v>
      </c>
      <c r="G1709" s="824" t="s">
        <v>1059</v>
      </c>
      <c r="H1709" s="192" t="s">
        <v>649</v>
      </c>
      <c r="I1709" s="248"/>
      <c r="J1709" s="248"/>
      <c r="K1709" s="578">
        <v>16014000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7"/>
      <c r="AB1709" s="570" t="str">
        <f t="shared" si="228"/>
        <v/>
      </c>
      <c r="AC1709" s="204"/>
      <c r="AD1709" s="204"/>
    </row>
    <row r="1710" spans="1:30" s="570" customFormat="1" ht="15.75" hidden="1" customHeight="1">
      <c r="A1710" s="818">
        <f>IF(B1710&lt;&gt;"",IF(AND(B1710&gt;=_TM1,B1710&lt;=_TM2,OR(TH!L1710="1111",TH!M1710="1111")),TH!D1710,""),"")</f>
        <v>0</v>
      </c>
      <c r="B1710" s="36">
        <f t="shared" si="224"/>
        <v>3</v>
      </c>
      <c r="C1710" s="190">
        <f t="shared" si="225"/>
        <v>42453</v>
      </c>
      <c r="D1710" s="190"/>
      <c r="E1710" s="190">
        <v>42453</v>
      </c>
      <c r="F1710" s="191" t="s">
        <v>608</v>
      </c>
      <c r="G1710" s="824" t="s">
        <v>1060</v>
      </c>
      <c r="H1710" s="192" t="s">
        <v>1050</v>
      </c>
      <c r="I1710" s="248"/>
      <c r="J1710" s="248"/>
      <c r="K1710" s="578">
        <v>1100000</v>
      </c>
      <c r="L1710" s="193" t="s">
        <v>47</v>
      </c>
      <c r="M1710" s="193" t="s">
        <v>610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7"/>
      <c r="AC1710" s="204"/>
      <c r="AD1710" s="204"/>
    </row>
    <row r="1711" spans="1:30" s="570" customFormat="1" ht="15.75" hidden="1" customHeight="1">
      <c r="A1711" s="818">
        <f>IF(B1711&lt;&gt;"",IF(AND(B1711&gt;=_TM1,B1711&lt;=_TM2,OR(TH!L1711="1111",TH!M1711="1111")),TH!D1711,""),"")</f>
        <v>0</v>
      </c>
      <c r="B1711" s="36">
        <f t="shared" si="224"/>
        <v>3</v>
      </c>
      <c r="C1711" s="190">
        <f t="shared" si="225"/>
        <v>42453</v>
      </c>
      <c r="D1711" s="190"/>
      <c r="E1711" s="190">
        <v>42453</v>
      </c>
      <c r="F1711" s="191" t="s">
        <v>609</v>
      </c>
      <c r="G1711" s="824" t="s">
        <v>1060</v>
      </c>
      <c r="H1711" s="192" t="s">
        <v>1050</v>
      </c>
      <c r="I1711" s="248"/>
      <c r="J1711" s="248"/>
      <c r="K1711" s="578">
        <v>110000</v>
      </c>
      <c r="L1711" s="193" t="s">
        <v>47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7"/>
      <c r="AC1711" s="204"/>
      <c r="AD1711" s="204"/>
    </row>
    <row r="1712" spans="1:30" s="570" customFormat="1" ht="15.75" hidden="1" customHeight="1">
      <c r="A1712" s="818" t="str">
        <f>IF(B1712&lt;&gt;"",IF(AND(B1712&gt;=_TM1,B1712&lt;=_TM2,OR(TH!L1712="1111",TH!M1712="1111")),TH!D1712,""),"")</f>
        <v/>
      </c>
      <c r="B1712" s="36">
        <f t="shared" si="224"/>
        <v>3</v>
      </c>
      <c r="C1712" s="190">
        <f t="shared" si="225"/>
        <v>42457</v>
      </c>
      <c r="D1712" s="190" t="s">
        <v>1599</v>
      </c>
      <c r="E1712" s="190">
        <v>42457</v>
      </c>
      <c r="F1712" s="191" t="s">
        <v>642</v>
      </c>
      <c r="G1712" s="824" t="s">
        <v>1061</v>
      </c>
      <c r="H1712" s="192" t="s">
        <v>617</v>
      </c>
      <c r="I1712" s="248">
        <v>472</v>
      </c>
      <c r="J1712" s="248">
        <v>6880</v>
      </c>
      <c r="K1712" s="578">
        <f>ROUND(I1712*J1712,0)</f>
        <v>3247360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7"/>
      <c r="AB1712" s="570" t="str">
        <f t="shared" ref="AB1712:AB1751" si="229">IF(VLOOKUP(H1712,DS_131,1,0)=H1712,"","x")</f>
        <v/>
      </c>
      <c r="AC1712" s="204"/>
      <c r="AD1712" s="204"/>
    </row>
    <row r="1713" spans="1:30" ht="15.75" hidden="1" customHeight="1">
      <c r="A1713" s="818" t="str">
        <f>IF(B1713&lt;&gt;"",IF(AND(B1713&gt;=_TM1,B1713&lt;=_TM2,OR(TH!L1713="1111",TH!M1713="1111")),TH!D1713,""),"")</f>
        <v/>
      </c>
      <c r="B1713" s="36">
        <f t="shared" si="224"/>
        <v>3</v>
      </c>
      <c r="C1713" s="190">
        <f t="shared" si="225"/>
        <v>42457</v>
      </c>
      <c r="D1713" s="190" t="s">
        <v>1599</v>
      </c>
      <c r="E1713" s="190">
        <v>42457</v>
      </c>
      <c r="F1713" s="191" t="s">
        <v>448</v>
      </c>
      <c r="G1713" s="824" t="s">
        <v>1061</v>
      </c>
      <c r="H1713" s="192" t="s">
        <v>617</v>
      </c>
      <c r="I1713" s="248"/>
      <c r="J1713" s="248"/>
      <c r="K1713" s="578">
        <v>324736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7"/>
      <c r="AB1713" s="570" t="str">
        <f t="shared" si="229"/>
        <v/>
      </c>
    </row>
    <row r="1714" spans="1:30" ht="15.75" hidden="1" customHeight="1">
      <c r="A1714" s="818" t="str">
        <f>IF(B1714&lt;&gt;"",IF(AND(B1714&gt;=_TM1,B1714&lt;=_TM2,OR(TH!L1714="1111",TH!M1714="1111")),TH!D1714,""),"")</f>
        <v/>
      </c>
      <c r="B1714" s="36">
        <f t="shared" si="224"/>
        <v>3</v>
      </c>
      <c r="C1714" s="190">
        <f t="shared" si="225"/>
        <v>42458</v>
      </c>
      <c r="D1714" s="190" t="s">
        <v>1600</v>
      </c>
      <c r="E1714" s="190">
        <v>42458</v>
      </c>
      <c r="F1714" s="191" t="s">
        <v>643</v>
      </c>
      <c r="G1714" s="824" t="s">
        <v>1062</v>
      </c>
      <c r="H1714" s="192" t="s">
        <v>617</v>
      </c>
      <c r="I1714" s="248">
        <v>719</v>
      </c>
      <c r="J1714" s="248">
        <v>4464</v>
      </c>
      <c r="K1714" s="578">
        <f>ROUND(I1714*J1714,0)</f>
        <v>3209616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7"/>
      <c r="AB1714" s="570" t="str">
        <f t="shared" si="229"/>
        <v/>
      </c>
    </row>
    <row r="1715" spans="1:30" ht="15.75" hidden="1" customHeight="1">
      <c r="A1715" s="818" t="str">
        <f>IF(B1715&lt;&gt;"",IF(AND(B1715&gt;=_TM1,B1715&lt;=_TM2,OR(TH!L1715="1111",TH!M1715="1111")),TH!D1715,""),"")</f>
        <v/>
      </c>
      <c r="B1715" s="36">
        <f t="shared" si="224"/>
        <v>3</v>
      </c>
      <c r="C1715" s="190">
        <f t="shared" si="225"/>
        <v>42458</v>
      </c>
      <c r="D1715" s="190" t="s">
        <v>1600</v>
      </c>
      <c r="E1715" s="190">
        <v>42458</v>
      </c>
      <c r="F1715" s="191" t="s">
        <v>448</v>
      </c>
      <c r="G1715" s="824" t="s">
        <v>1062</v>
      </c>
      <c r="H1715" s="192" t="s">
        <v>617</v>
      </c>
      <c r="I1715" s="248"/>
      <c r="J1715" s="248"/>
      <c r="K1715" s="578">
        <v>320962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7"/>
      <c r="AB1715" s="570" t="str">
        <f t="shared" si="229"/>
        <v/>
      </c>
    </row>
    <row r="1716" spans="1:30" s="570" customFormat="1" ht="15.75" hidden="1" customHeight="1">
      <c r="A1716" s="818" t="str">
        <f>IF(B1716&lt;&gt;"",IF(AND(B1716&gt;=_TM1,B1716&lt;=_TM2,OR(TH!L1716="1111",TH!M1716="1111")),TH!D1716,""),"")</f>
        <v/>
      </c>
      <c r="B1716" s="36">
        <f t="shared" si="224"/>
        <v>3</v>
      </c>
      <c r="C1716" s="190">
        <f t="shared" si="225"/>
        <v>42458</v>
      </c>
      <c r="D1716" s="190" t="s">
        <v>1601</v>
      </c>
      <c r="E1716" s="190">
        <v>42458</v>
      </c>
      <c r="F1716" s="191" t="s">
        <v>1065</v>
      </c>
      <c r="G1716" s="824" t="s">
        <v>1063</v>
      </c>
      <c r="H1716" s="192" t="s">
        <v>1064</v>
      </c>
      <c r="I1716" s="248">
        <v>300</v>
      </c>
      <c r="J1716" s="248">
        <v>9893</v>
      </c>
      <c r="K1716" s="578">
        <f>ROUND(I1716*J1716,0)</f>
        <v>2967900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7"/>
      <c r="AB1716" s="570" t="str">
        <f t="shared" si="229"/>
        <v/>
      </c>
      <c r="AC1716" s="204"/>
      <c r="AD1716" s="204"/>
    </row>
    <row r="1717" spans="1:30" s="570" customFormat="1" ht="15.75" hidden="1" customHeight="1">
      <c r="A1717" s="818" t="str">
        <f>IF(B1717&lt;&gt;"",IF(AND(B1717&gt;=_TM1,B1717&lt;=_TM2,OR(TH!L1717="1111",TH!M1717="1111")),TH!D1717,""),"")</f>
        <v/>
      </c>
      <c r="B1717" s="36">
        <f t="shared" si="224"/>
        <v>3</v>
      </c>
      <c r="C1717" s="190">
        <f t="shared" si="225"/>
        <v>42458</v>
      </c>
      <c r="D1717" s="190" t="s">
        <v>1601</v>
      </c>
      <c r="E1717" s="190">
        <v>42458</v>
      </c>
      <c r="F1717" s="191" t="s">
        <v>954</v>
      </c>
      <c r="G1717" s="824" t="s">
        <v>1063</v>
      </c>
      <c r="H1717" s="192" t="s">
        <v>1064</v>
      </c>
      <c r="I1717" s="248">
        <v>640</v>
      </c>
      <c r="J1717" s="248">
        <v>9207</v>
      </c>
      <c r="K1717" s="578">
        <f>ROUND(I1717*J1717,0)</f>
        <v>5892480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7"/>
      <c r="AB1717" s="570" t="str">
        <f t="shared" si="229"/>
        <v/>
      </c>
      <c r="AC1717" s="204"/>
      <c r="AD1717" s="204"/>
    </row>
    <row r="1718" spans="1:30" s="570" customFormat="1" ht="15.75" hidden="1" customHeight="1">
      <c r="A1718" s="818" t="str">
        <f>IF(B1718&lt;&gt;"",IF(AND(B1718&gt;=_TM1,B1718&lt;=_TM2,OR(TH!L1718="1111",TH!M1718="1111")),TH!D1718,""),"")</f>
        <v/>
      </c>
      <c r="B1718" s="36">
        <f t="shared" si="224"/>
        <v>3</v>
      </c>
      <c r="C1718" s="190">
        <f t="shared" si="225"/>
        <v>42458</v>
      </c>
      <c r="D1718" s="190" t="s">
        <v>1601</v>
      </c>
      <c r="E1718" s="190">
        <v>42458</v>
      </c>
      <c r="F1718" s="191" t="s">
        <v>1066</v>
      </c>
      <c r="G1718" s="824" t="s">
        <v>1063</v>
      </c>
      <c r="H1718" s="192" t="s">
        <v>1064</v>
      </c>
      <c r="I1718" s="248"/>
      <c r="J1718" s="248"/>
      <c r="K1718" s="578">
        <v>886038</v>
      </c>
      <c r="L1718" s="193" t="s">
        <v>251</v>
      </c>
      <c r="M1718" s="193" t="s">
        <v>354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7"/>
      <c r="AB1718" s="570" t="str">
        <f t="shared" si="229"/>
        <v/>
      </c>
      <c r="AC1718" s="204"/>
      <c r="AD1718" s="204"/>
    </row>
    <row r="1719" spans="1:30" s="570" customFormat="1" ht="15.75" hidden="1" customHeight="1">
      <c r="A1719" s="818" t="str">
        <f>IF(B1719&lt;&gt;"",IF(AND(B1719&gt;=_TM1,B1719&lt;=_TM2,OR(TH!L1719="1111",TH!M1719="1111")),TH!D1719,""),"")</f>
        <v/>
      </c>
      <c r="B1719" s="36">
        <f t="shared" si="224"/>
        <v>3</v>
      </c>
      <c r="C1719" s="190">
        <f t="shared" si="225"/>
        <v>42458</v>
      </c>
      <c r="D1719" s="190" t="s">
        <v>1602</v>
      </c>
      <c r="E1719" s="190">
        <v>42458</v>
      </c>
      <c r="F1719" s="191" t="s">
        <v>742</v>
      </c>
      <c r="G1719" s="824" t="s">
        <v>1067</v>
      </c>
      <c r="H1719" s="192" t="s">
        <v>665</v>
      </c>
      <c r="I1719" s="248">
        <v>24</v>
      </c>
      <c r="J1719" s="248">
        <v>35174</v>
      </c>
      <c r="K1719" s="578">
        <f t="shared" ref="K1719:K1748" si="230">ROUND(I1719*J1719,0)</f>
        <v>844176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7"/>
      <c r="AB1719" s="570" t="str">
        <f t="shared" si="229"/>
        <v/>
      </c>
      <c r="AC1719" s="204"/>
      <c r="AD1719" s="204"/>
    </row>
    <row r="1720" spans="1:30" s="570" customFormat="1" ht="15.75" hidden="1" customHeight="1">
      <c r="A1720" s="818" t="str">
        <f>IF(B1720&lt;&gt;"",IF(AND(B1720&gt;=_TM1,B1720&lt;=_TM2,OR(TH!L1720="1111",TH!M1720="1111")),TH!D1720,""),"")</f>
        <v/>
      </c>
      <c r="B1720" s="36">
        <f t="shared" si="224"/>
        <v>3</v>
      </c>
      <c r="C1720" s="190">
        <f t="shared" si="225"/>
        <v>42458</v>
      </c>
      <c r="D1720" s="190" t="s">
        <v>1602</v>
      </c>
      <c r="E1720" s="190">
        <v>42458</v>
      </c>
      <c r="F1720" s="191" t="s">
        <v>946</v>
      </c>
      <c r="G1720" s="824" t="s">
        <v>1067</v>
      </c>
      <c r="H1720" s="192" t="s">
        <v>665</v>
      </c>
      <c r="I1720" s="248">
        <v>60</v>
      </c>
      <c r="J1720" s="248">
        <v>81157</v>
      </c>
      <c r="K1720" s="578">
        <f t="shared" si="230"/>
        <v>4869420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7"/>
      <c r="AB1720" s="570" t="str">
        <f t="shared" si="229"/>
        <v/>
      </c>
      <c r="AC1720" s="204"/>
      <c r="AD1720" s="204"/>
    </row>
    <row r="1721" spans="1:30" s="570" customFormat="1" ht="15.75" hidden="1" customHeight="1">
      <c r="A1721" s="818" t="str">
        <f>IF(B1721&lt;&gt;"",IF(AND(B1721&gt;=_TM1,B1721&lt;=_TM2,OR(TH!L1721="1111",TH!M1721="1111")),TH!D1721,""),"")</f>
        <v/>
      </c>
      <c r="B1721" s="36">
        <f t="shared" si="224"/>
        <v>3</v>
      </c>
      <c r="C1721" s="190">
        <f t="shared" si="225"/>
        <v>42458</v>
      </c>
      <c r="D1721" s="190" t="s">
        <v>1602</v>
      </c>
      <c r="E1721" s="190">
        <v>42458</v>
      </c>
      <c r="F1721" s="191" t="s">
        <v>743</v>
      </c>
      <c r="G1721" s="824" t="s">
        <v>1067</v>
      </c>
      <c r="H1721" s="192" t="s">
        <v>665</v>
      </c>
      <c r="I1721" s="248">
        <v>36</v>
      </c>
      <c r="J1721" s="248">
        <v>38460</v>
      </c>
      <c r="K1721" s="578">
        <f t="shared" si="230"/>
        <v>1384560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7"/>
      <c r="AB1721" s="570" t="str">
        <f t="shared" si="229"/>
        <v/>
      </c>
      <c r="AC1721" s="204"/>
      <c r="AD1721" s="204"/>
    </row>
    <row r="1722" spans="1:30" s="570" customFormat="1" ht="15.75" hidden="1" customHeight="1">
      <c r="A1722" s="818" t="str">
        <f>IF(B1722&lt;&gt;"",IF(AND(B1722&gt;=_TM1,B1722&lt;=_TM2,OR(TH!L1722="1111",TH!M1722="1111")),TH!D1722,""),"")</f>
        <v/>
      </c>
      <c r="B1722" s="36">
        <f t="shared" si="224"/>
        <v>3</v>
      </c>
      <c r="C1722" s="190">
        <f t="shared" si="225"/>
        <v>42458</v>
      </c>
      <c r="D1722" s="190" t="s">
        <v>1602</v>
      </c>
      <c r="E1722" s="190">
        <v>42458</v>
      </c>
      <c r="F1722" s="191" t="s">
        <v>748</v>
      </c>
      <c r="G1722" s="824" t="s">
        <v>1067</v>
      </c>
      <c r="H1722" s="192" t="s">
        <v>665</v>
      </c>
      <c r="I1722" s="248">
        <v>32</v>
      </c>
      <c r="J1722" s="248">
        <v>91104</v>
      </c>
      <c r="K1722" s="578">
        <f t="shared" si="230"/>
        <v>2915328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7"/>
      <c r="AB1722" s="570" t="str">
        <f t="shared" si="229"/>
        <v/>
      </c>
      <c r="AC1722" s="204"/>
      <c r="AD1722" s="204"/>
    </row>
    <row r="1723" spans="1:30" s="570" customFormat="1" ht="15.75" hidden="1" customHeight="1">
      <c r="A1723" s="818" t="str">
        <f>IF(B1723&lt;&gt;"",IF(AND(B1723&gt;=_TM1,B1723&lt;=_TM2,OR(TH!L1723="1111",TH!M1723="1111")),TH!D1723,""),"")</f>
        <v/>
      </c>
      <c r="B1723" s="36">
        <f t="shared" si="224"/>
        <v>3</v>
      </c>
      <c r="C1723" s="190">
        <f t="shared" si="225"/>
        <v>42458</v>
      </c>
      <c r="D1723" s="190" t="s">
        <v>1602</v>
      </c>
      <c r="E1723" s="190">
        <v>42458</v>
      </c>
      <c r="F1723" s="191" t="s">
        <v>944</v>
      </c>
      <c r="G1723" s="824" t="s">
        <v>1067</v>
      </c>
      <c r="H1723" s="192" t="s">
        <v>665</v>
      </c>
      <c r="I1723" s="248">
        <v>36</v>
      </c>
      <c r="J1723" s="248">
        <v>36187</v>
      </c>
      <c r="K1723" s="578">
        <f t="shared" si="230"/>
        <v>1302732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7"/>
      <c r="AB1723" s="570" t="str">
        <f t="shared" si="229"/>
        <v/>
      </c>
      <c r="AC1723" s="204"/>
      <c r="AD1723" s="204"/>
    </row>
    <row r="1724" spans="1:30" s="570" customFormat="1" ht="15.75" hidden="1" customHeight="1">
      <c r="A1724" s="818" t="str">
        <f>IF(B1724&lt;&gt;"",IF(AND(B1724&gt;=_TM1,B1724&lt;=_TM2,OR(TH!L1724="1111",TH!M1724="1111")),TH!D1724,""),"")</f>
        <v/>
      </c>
      <c r="B1724" s="36">
        <f t="shared" si="224"/>
        <v>3</v>
      </c>
      <c r="C1724" s="190">
        <f t="shared" si="225"/>
        <v>42458</v>
      </c>
      <c r="D1724" s="190" t="s">
        <v>1602</v>
      </c>
      <c r="E1724" s="190">
        <v>42458</v>
      </c>
      <c r="F1724" s="191" t="s">
        <v>944</v>
      </c>
      <c r="G1724" s="824" t="s">
        <v>1067</v>
      </c>
      <c r="H1724" s="192" t="s">
        <v>665</v>
      </c>
      <c r="I1724" s="248">
        <v>20</v>
      </c>
      <c r="J1724" s="248">
        <v>37997</v>
      </c>
      <c r="K1724" s="578">
        <f t="shared" si="230"/>
        <v>759940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7"/>
      <c r="AB1724" s="570" t="str">
        <f t="shared" si="229"/>
        <v/>
      </c>
      <c r="AC1724" s="204"/>
      <c r="AD1724" s="204"/>
    </row>
    <row r="1725" spans="1:30" s="570" customFormat="1" ht="15.75" hidden="1" customHeight="1">
      <c r="A1725" s="818" t="str">
        <f>IF(B1725&lt;&gt;"",IF(AND(B1725&gt;=_TM1,B1725&lt;=_TM2,OR(TH!L1725="1111",TH!M1725="1111")),TH!D1725,""),"")</f>
        <v/>
      </c>
      <c r="B1725" s="36">
        <f t="shared" si="224"/>
        <v>3</v>
      </c>
      <c r="C1725" s="190">
        <f t="shared" si="225"/>
        <v>42458</v>
      </c>
      <c r="D1725" s="190" t="s">
        <v>1602</v>
      </c>
      <c r="E1725" s="190">
        <v>42458</v>
      </c>
      <c r="F1725" s="191" t="s">
        <v>745</v>
      </c>
      <c r="G1725" s="824" t="s">
        <v>1067</v>
      </c>
      <c r="H1725" s="192" t="s">
        <v>665</v>
      </c>
      <c r="I1725" s="248">
        <v>18</v>
      </c>
      <c r="J1725" s="248">
        <v>50880</v>
      </c>
      <c r="K1725" s="578">
        <f t="shared" si="230"/>
        <v>915840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7"/>
      <c r="AB1725" s="570" t="str">
        <f t="shared" si="229"/>
        <v/>
      </c>
      <c r="AC1725" s="204"/>
      <c r="AD1725" s="204"/>
    </row>
    <row r="1726" spans="1:30" s="570" customFormat="1" ht="15.75" hidden="1" customHeight="1">
      <c r="A1726" s="818" t="str">
        <f>IF(B1726&lt;&gt;"",IF(AND(B1726&gt;=_TM1,B1726&lt;=_TM2,OR(TH!L1726="1111",TH!M1726="1111")),TH!D1726,""),"")</f>
        <v/>
      </c>
      <c r="B1726" s="36">
        <f t="shared" si="224"/>
        <v>3</v>
      </c>
      <c r="C1726" s="190">
        <f t="shared" si="225"/>
        <v>42458</v>
      </c>
      <c r="D1726" s="190" t="s">
        <v>1602</v>
      </c>
      <c r="E1726" s="190">
        <v>42458</v>
      </c>
      <c r="F1726" s="191" t="s">
        <v>744</v>
      </c>
      <c r="G1726" s="824" t="s">
        <v>1067</v>
      </c>
      <c r="H1726" s="192" t="s">
        <v>665</v>
      </c>
      <c r="I1726" s="248">
        <v>40</v>
      </c>
      <c r="J1726" s="248">
        <v>68605</v>
      </c>
      <c r="K1726" s="578">
        <f t="shared" si="230"/>
        <v>2744200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7"/>
      <c r="AB1726" s="570" t="str">
        <f t="shared" si="229"/>
        <v/>
      </c>
      <c r="AC1726" s="204"/>
      <c r="AD1726" s="204"/>
    </row>
    <row r="1727" spans="1:30" s="570" customFormat="1" ht="15.75" hidden="1" customHeight="1">
      <c r="A1727" s="818" t="str">
        <f>IF(B1727&lt;&gt;"",IF(AND(B1727&gt;=_TM1,B1727&lt;=_TM2,OR(TH!L1727="1111",TH!M1727="1111")),TH!D1727,""),"")</f>
        <v/>
      </c>
      <c r="B1727" s="36">
        <f t="shared" si="224"/>
        <v>3</v>
      </c>
      <c r="C1727" s="190">
        <f t="shared" si="225"/>
        <v>42458</v>
      </c>
      <c r="D1727" s="190" t="s">
        <v>1602</v>
      </c>
      <c r="E1727" s="190">
        <v>42458</v>
      </c>
      <c r="F1727" s="191" t="s">
        <v>659</v>
      </c>
      <c r="G1727" s="824" t="s">
        <v>1067</v>
      </c>
      <c r="H1727" s="192" t="s">
        <v>665</v>
      </c>
      <c r="I1727" s="248">
        <v>54</v>
      </c>
      <c r="J1727" s="248">
        <v>39501</v>
      </c>
      <c r="K1727" s="578">
        <f t="shared" si="230"/>
        <v>2133054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7"/>
      <c r="AB1727" s="570" t="str">
        <f t="shared" si="229"/>
        <v/>
      </c>
      <c r="AC1727" s="204"/>
      <c r="AD1727" s="204"/>
    </row>
    <row r="1728" spans="1:30" s="570" customFormat="1" ht="15.75" hidden="1" customHeight="1">
      <c r="A1728" s="818" t="str">
        <f>IF(B1728&lt;&gt;"",IF(AND(B1728&gt;=_TM1,B1728&lt;=_TM2,OR(TH!L1728="1111",TH!M1728="1111")),TH!D1728,""),"")</f>
        <v/>
      </c>
      <c r="B1728" s="36">
        <f t="shared" si="224"/>
        <v>3</v>
      </c>
      <c r="C1728" s="190">
        <f t="shared" si="225"/>
        <v>42458</v>
      </c>
      <c r="D1728" s="190" t="s">
        <v>1602</v>
      </c>
      <c r="E1728" s="190">
        <v>42458</v>
      </c>
      <c r="F1728" s="191" t="s">
        <v>945</v>
      </c>
      <c r="G1728" s="824" t="s">
        <v>1067</v>
      </c>
      <c r="H1728" s="192" t="s">
        <v>665</v>
      </c>
      <c r="I1728" s="248">
        <v>50</v>
      </c>
      <c r="J1728" s="248">
        <v>62643</v>
      </c>
      <c r="K1728" s="578">
        <f t="shared" si="230"/>
        <v>3132150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7"/>
      <c r="AB1728" s="570" t="str">
        <f t="shared" si="229"/>
        <v/>
      </c>
      <c r="AC1728" s="204"/>
      <c r="AD1728" s="204"/>
    </row>
    <row r="1729" spans="1:30" s="570" customFormat="1" ht="15.75" hidden="1" customHeight="1">
      <c r="A1729" s="818" t="str">
        <f>IF(B1729&lt;&gt;"",IF(AND(B1729&gt;=_TM1,B1729&lt;=_TM2,OR(TH!L1729="1111",TH!M1729="1111")),TH!D1729,""),"")</f>
        <v/>
      </c>
      <c r="B1729" s="36">
        <f t="shared" si="224"/>
        <v>3</v>
      </c>
      <c r="C1729" s="190">
        <f t="shared" si="225"/>
        <v>42458</v>
      </c>
      <c r="D1729" s="190" t="s">
        <v>1602</v>
      </c>
      <c r="E1729" s="190">
        <v>42458</v>
      </c>
      <c r="F1729" s="191" t="s">
        <v>723</v>
      </c>
      <c r="G1729" s="824" t="s">
        <v>1067</v>
      </c>
      <c r="H1729" s="192" t="s">
        <v>665</v>
      </c>
      <c r="I1729" s="248">
        <v>15</v>
      </c>
      <c r="J1729" s="248">
        <v>65049</v>
      </c>
      <c r="K1729" s="578">
        <f t="shared" si="230"/>
        <v>975735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7"/>
      <c r="AB1729" s="570" t="str">
        <f t="shared" si="229"/>
        <v/>
      </c>
      <c r="AC1729" s="204"/>
      <c r="AD1729" s="204"/>
    </row>
    <row r="1730" spans="1:30" s="570" customFormat="1" ht="15.75" hidden="1" customHeight="1">
      <c r="A1730" s="818" t="str">
        <f>IF(B1730&lt;&gt;"",IF(AND(B1730&gt;=_TM1,B1730&lt;=_TM2,OR(TH!L1730="1111",TH!M1730="1111")),TH!D1730,""),"")</f>
        <v/>
      </c>
      <c r="B1730" s="36">
        <f t="shared" si="224"/>
        <v>3</v>
      </c>
      <c r="C1730" s="190">
        <f t="shared" si="225"/>
        <v>42458</v>
      </c>
      <c r="D1730" s="190" t="s">
        <v>1602</v>
      </c>
      <c r="E1730" s="190">
        <v>42458</v>
      </c>
      <c r="F1730" s="191" t="s">
        <v>747</v>
      </c>
      <c r="G1730" s="824" t="s">
        <v>1067</v>
      </c>
      <c r="H1730" s="192" t="s">
        <v>665</v>
      </c>
      <c r="I1730" s="248">
        <v>18</v>
      </c>
      <c r="J1730" s="248">
        <v>48640</v>
      </c>
      <c r="K1730" s="578">
        <f t="shared" si="230"/>
        <v>875520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7"/>
      <c r="AB1730" s="570" t="str">
        <f t="shared" si="229"/>
        <v/>
      </c>
      <c r="AC1730" s="204"/>
      <c r="AD1730" s="204"/>
    </row>
    <row r="1731" spans="1:30" s="570" customFormat="1" ht="15.75" hidden="1" customHeight="1">
      <c r="A1731" s="818" t="str">
        <f>IF(B1731&lt;&gt;"",IF(AND(B1731&gt;=_TM1,B1731&lt;=_TM2,OR(TH!L1731="1111",TH!M1731="1111")),TH!D1731,""),"")</f>
        <v/>
      </c>
      <c r="B1731" s="36">
        <f t="shared" si="224"/>
        <v>3</v>
      </c>
      <c r="C1731" s="190">
        <f t="shared" si="225"/>
        <v>42458</v>
      </c>
      <c r="D1731" s="190" t="s">
        <v>1602</v>
      </c>
      <c r="E1731" s="190">
        <v>42458</v>
      </c>
      <c r="F1731" s="191" t="s">
        <v>657</v>
      </c>
      <c r="G1731" s="824" t="s">
        <v>1067</v>
      </c>
      <c r="H1731" s="192" t="s">
        <v>665</v>
      </c>
      <c r="I1731" s="248">
        <v>27</v>
      </c>
      <c r="J1731" s="248">
        <v>138533</v>
      </c>
      <c r="K1731" s="578">
        <f t="shared" si="230"/>
        <v>3740391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7"/>
      <c r="AB1731" s="570" t="str">
        <f t="shared" si="229"/>
        <v/>
      </c>
      <c r="AC1731" s="204"/>
      <c r="AD1731" s="204"/>
    </row>
    <row r="1732" spans="1:30" s="570" customFormat="1" ht="15.75" hidden="1" customHeight="1">
      <c r="A1732" s="818" t="str">
        <f>IF(B1732&lt;&gt;"",IF(AND(B1732&gt;=_TM1,B1732&lt;=_TM2,OR(TH!L1732="1111",TH!M1732="1111")),TH!D1732,""),"")</f>
        <v/>
      </c>
      <c r="B1732" s="36">
        <f t="shared" si="224"/>
        <v>3</v>
      </c>
      <c r="C1732" s="190">
        <f t="shared" si="225"/>
        <v>42458</v>
      </c>
      <c r="D1732" s="190" t="s">
        <v>1602</v>
      </c>
      <c r="E1732" s="190">
        <v>42458</v>
      </c>
      <c r="F1732" s="191" t="s">
        <v>749</v>
      </c>
      <c r="G1732" s="824" t="s">
        <v>1067</v>
      </c>
      <c r="H1732" s="192" t="s">
        <v>665</v>
      </c>
      <c r="I1732" s="248">
        <v>31</v>
      </c>
      <c r="J1732" s="248">
        <v>63956</v>
      </c>
      <c r="K1732" s="578">
        <f t="shared" si="230"/>
        <v>1982636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7"/>
      <c r="AB1732" s="570" t="str">
        <f t="shared" si="229"/>
        <v/>
      </c>
      <c r="AC1732" s="204"/>
      <c r="AD1732" s="204"/>
    </row>
    <row r="1733" spans="1:30" s="570" customFormat="1" ht="15.75" hidden="1" customHeight="1">
      <c r="A1733" s="818" t="str">
        <f>IF(B1733&lt;&gt;"",IF(AND(B1733&gt;=_TM1,B1733&lt;=_TM2,OR(TH!L1733="1111",TH!M1733="1111")),TH!D1733,""),"")</f>
        <v/>
      </c>
      <c r="B1733" s="36">
        <f t="shared" si="224"/>
        <v>3</v>
      </c>
      <c r="C1733" s="190">
        <f t="shared" si="225"/>
        <v>42458</v>
      </c>
      <c r="D1733" s="190" t="s">
        <v>1602</v>
      </c>
      <c r="E1733" s="190">
        <v>42458</v>
      </c>
      <c r="F1733" s="191" t="s">
        <v>746</v>
      </c>
      <c r="G1733" s="824" t="s">
        <v>1067</v>
      </c>
      <c r="H1733" s="192" t="s">
        <v>665</v>
      </c>
      <c r="I1733" s="248">
        <v>12</v>
      </c>
      <c r="J1733" s="248">
        <v>53685</v>
      </c>
      <c r="K1733" s="578">
        <f t="shared" si="230"/>
        <v>644220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7"/>
      <c r="AB1733" s="570" t="str">
        <f t="shared" si="229"/>
        <v/>
      </c>
      <c r="AC1733" s="204"/>
      <c r="AD1733" s="204"/>
    </row>
    <row r="1734" spans="1:30" s="570" customFormat="1" ht="15.75" hidden="1" customHeight="1">
      <c r="A1734" s="818" t="str">
        <f>IF(B1734&lt;&gt;"",IF(AND(B1734&gt;=_TM1,B1734&lt;=_TM2,OR(TH!L1734="1111",TH!M1734="1111")),TH!D1734,""),"")</f>
        <v/>
      </c>
      <c r="B1734" s="36">
        <f t="shared" si="224"/>
        <v>3</v>
      </c>
      <c r="C1734" s="190">
        <f t="shared" si="225"/>
        <v>42458</v>
      </c>
      <c r="D1734" s="190" t="s">
        <v>1602</v>
      </c>
      <c r="E1734" s="190">
        <v>42458</v>
      </c>
      <c r="F1734" s="191" t="s">
        <v>746</v>
      </c>
      <c r="G1734" s="824" t="s">
        <v>1067</v>
      </c>
      <c r="H1734" s="192" t="s">
        <v>665</v>
      </c>
      <c r="I1734" s="248">
        <v>36</v>
      </c>
      <c r="J1734" s="248">
        <v>53685</v>
      </c>
      <c r="K1734" s="578">
        <f t="shared" si="230"/>
        <v>1932660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7"/>
      <c r="AB1734" s="570" t="str">
        <f t="shared" si="229"/>
        <v/>
      </c>
      <c r="AC1734" s="204"/>
      <c r="AD1734" s="204"/>
    </row>
    <row r="1735" spans="1:30" s="570" customFormat="1" ht="15.75" hidden="1" customHeight="1">
      <c r="A1735" s="818" t="str">
        <f>IF(B1735&lt;&gt;"",IF(AND(B1735&gt;=_TM1,B1735&lt;=_TM2,OR(TH!L1735="1111",TH!M1735="1111")),TH!D1735,""),"")</f>
        <v/>
      </c>
      <c r="B1735" s="36">
        <f t="shared" si="224"/>
        <v>3</v>
      </c>
      <c r="C1735" s="190">
        <f t="shared" si="225"/>
        <v>42458</v>
      </c>
      <c r="D1735" s="190" t="s">
        <v>1602</v>
      </c>
      <c r="E1735" s="190">
        <v>42458</v>
      </c>
      <c r="F1735" s="191" t="s">
        <v>1001</v>
      </c>
      <c r="G1735" s="824" t="s">
        <v>1067</v>
      </c>
      <c r="H1735" s="192" t="s">
        <v>665</v>
      </c>
      <c r="I1735" s="248">
        <v>40</v>
      </c>
      <c r="J1735" s="248">
        <v>67708</v>
      </c>
      <c r="K1735" s="578">
        <f t="shared" si="230"/>
        <v>2708320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7"/>
      <c r="AB1735" s="570" t="str">
        <f t="shared" si="229"/>
        <v/>
      </c>
      <c r="AC1735" s="204"/>
      <c r="AD1735" s="204"/>
    </row>
    <row r="1736" spans="1:30" s="570" customFormat="1" ht="15.75" hidden="1" customHeight="1">
      <c r="A1736" s="818" t="str">
        <f>IF(B1736&lt;&gt;"",IF(AND(B1736&gt;=_TM1,B1736&lt;=_TM2,OR(TH!L1736="1111",TH!M1736="1111")),TH!D1736,""),"")</f>
        <v/>
      </c>
      <c r="B1736" s="36">
        <f t="shared" si="224"/>
        <v>3</v>
      </c>
      <c r="C1736" s="190">
        <f t="shared" si="225"/>
        <v>42458</v>
      </c>
      <c r="D1736" s="190" t="s">
        <v>1602</v>
      </c>
      <c r="E1736" s="190">
        <v>42458</v>
      </c>
      <c r="F1736" s="188" t="s">
        <v>456</v>
      </c>
      <c r="G1736" s="824" t="s">
        <v>1067</v>
      </c>
      <c r="H1736" s="192" t="s">
        <v>665</v>
      </c>
      <c r="I1736" s="248">
        <v>9</v>
      </c>
      <c r="J1736" s="248">
        <v>61913</v>
      </c>
      <c r="K1736" s="578">
        <f t="shared" si="230"/>
        <v>557217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7"/>
      <c r="AB1736" s="570" t="str">
        <f t="shared" si="229"/>
        <v/>
      </c>
      <c r="AC1736" s="204"/>
      <c r="AD1736" s="204"/>
    </row>
    <row r="1737" spans="1:30" s="570" customFormat="1" ht="15.75" hidden="1" customHeight="1">
      <c r="A1737" s="818" t="str">
        <f>IF(B1737&lt;&gt;"",IF(AND(B1737&gt;=_TM1,B1737&lt;=_TM2,OR(TH!L1737="1111",TH!M1737="1111")),TH!D1737,""),"")</f>
        <v/>
      </c>
      <c r="B1737" s="36">
        <f t="shared" si="224"/>
        <v>3</v>
      </c>
      <c r="C1737" s="190">
        <f t="shared" si="225"/>
        <v>42458</v>
      </c>
      <c r="D1737" s="190" t="s">
        <v>1602</v>
      </c>
      <c r="E1737" s="190">
        <v>42458</v>
      </c>
      <c r="F1737" s="191" t="s">
        <v>446</v>
      </c>
      <c r="G1737" s="824" t="s">
        <v>1067</v>
      </c>
      <c r="H1737" s="192" t="s">
        <v>665</v>
      </c>
      <c r="I1737" s="248">
        <v>155</v>
      </c>
      <c r="J1737" s="248">
        <v>31884</v>
      </c>
      <c r="K1737" s="578">
        <f t="shared" si="230"/>
        <v>4942020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7"/>
      <c r="AB1737" s="570" t="str">
        <f t="shared" si="229"/>
        <v/>
      </c>
      <c r="AC1737" s="204"/>
      <c r="AD1737" s="204"/>
    </row>
    <row r="1738" spans="1:30" s="570" customFormat="1" ht="15.75" hidden="1" customHeight="1">
      <c r="A1738" s="818" t="str">
        <f>IF(B1738&lt;&gt;"",IF(AND(B1738&gt;=_TM1,B1738&lt;=_TM2,OR(TH!L1738="1111",TH!M1738="1111")),TH!D1738,""),"")</f>
        <v/>
      </c>
      <c r="B1738" s="36">
        <f t="shared" si="224"/>
        <v>3</v>
      </c>
      <c r="C1738" s="190">
        <f t="shared" si="225"/>
        <v>42458</v>
      </c>
      <c r="D1738" s="190" t="s">
        <v>1602</v>
      </c>
      <c r="E1738" s="190">
        <v>42458</v>
      </c>
      <c r="F1738" s="191" t="s">
        <v>440</v>
      </c>
      <c r="G1738" s="824" t="s">
        <v>1067</v>
      </c>
      <c r="H1738" s="192" t="s">
        <v>665</v>
      </c>
      <c r="I1738" s="248">
        <v>12</v>
      </c>
      <c r="J1738" s="248">
        <v>127273</v>
      </c>
      <c r="K1738" s="578">
        <f t="shared" si="230"/>
        <v>1527276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7"/>
      <c r="AB1738" s="570" t="str">
        <f t="shared" si="229"/>
        <v/>
      </c>
      <c r="AC1738" s="204"/>
      <c r="AD1738" s="204"/>
    </row>
    <row r="1739" spans="1:30" s="570" customFormat="1" ht="15.75" hidden="1" customHeight="1">
      <c r="A1739" s="818" t="str">
        <f>IF(B1739&lt;&gt;"",IF(AND(B1739&gt;=_TM1,B1739&lt;=_TM2,OR(TH!L1739="1111",TH!M1739="1111")),TH!D1739,""),"")</f>
        <v/>
      </c>
      <c r="B1739" s="36">
        <f t="shared" si="224"/>
        <v>3</v>
      </c>
      <c r="C1739" s="190">
        <f t="shared" si="225"/>
        <v>42458</v>
      </c>
      <c r="D1739" s="190" t="s">
        <v>1602</v>
      </c>
      <c r="E1739" s="190">
        <v>42458</v>
      </c>
      <c r="F1739" s="191" t="s">
        <v>751</v>
      </c>
      <c r="G1739" s="824" t="s">
        <v>1067</v>
      </c>
      <c r="H1739" s="192" t="s">
        <v>665</v>
      </c>
      <c r="I1739" s="248">
        <v>12</v>
      </c>
      <c r="J1739" s="248">
        <v>221021</v>
      </c>
      <c r="K1739" s="578">
        <f t="shared" si="230"/>
        <v>2652252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7"/>
      <c r="AB1739" s="570" t="str">
        <f t="shared" si="229"/>
        <v/>
      </c>
      <c r="AC1739" s="204"/>
      <c r="AD1739" s="204"/>
    </row>
    <row r="1740" spans="1:30" s="570" customFormat="1" ht="15.75" hidden="1" customHeight="1">
      <c r="A1740" s="818" t="str">
        <f>IF(B1740&lt;&gt;"",IF(AND(B1740&gt;=_TM1,B1740&lt;=_TM2,OR(TH!L1740="1111",TH!M1740="1111")),TH!D1740,""),"")</f>
        <v/>
      </c>
      <c r="B1740" s="36">
        <f t="shared" si="224"/>
        <v>3</v>
      </c>
      <c r="C1740" s="190">
        <f t="shared" si="225"/>
        <v>42458</v>
      </c>
      <c r="D1740" s="190" t="s">
        <v>1602</v>
      </c>
      <c r="E1740" s="190">
        <v>42458</v>
      </c>
      <c r="F1740" s="191" t="s">
        <v>441</v>
      </c>
      <c r="G1740" s="824" t="s">
        <v>1067</v>
      </c>
      <c r="H1740" s="192" t="s">
        <v>665</v>
      </c>
      <c r="I1740" s="248">
        <v>10</v>
      </c>
      <c r="J1740" s="248">
        <v>201814</v>
      </c>
      <c r="K1740" s="578">
        <f t="shared" si="230"/>
        <v>2018140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7"/>
      <c r="AB1740" s="570" t="str">
        <f t="shared" si="229"/>
        <v/>
      </c>
      <c r="AC1740" s="204"/>
      <c r="AD1740" s="204"/>
    </row>
    <row r="1741" spans="1:30" s="570" customFormat="1" ht="15.75" hidden="1" customHeight="1">
      <c r="A1741" s="818" t="str">
        <f>IF(B1741&lt;&gt;"",IF(AND(B1741&gt;=_TM1,B1741&lt;=_TM2,OR(TH!L1741="1111",TH!M1741="1111")),TH!D1741,""),"")</f>
        <v/>
      </c>
      <c r="B1741" s="36">
        <f t="shared" si="224"/>
        <v>3</v>
      </c>
      <c r="C1741" s="190">
        <f t="shared" si="225"/>
        <v>42458</v>
      </c>
      <c r="D1741" s="190" t="s">
        <v>1602</v>
      </c>
      <c r="E1741" s="190">
        <v>42458</v>
      </c>
      <c r="F1741" s="191" t="s">
        <v>442</v>
      </c>
      <c r="G1741" s="824" t="s">
        <v>1067</v>
      </c>
      <c r="H1741" s="192" t="s">
        <v>665</v>
      </c>
      <c r="I1741" s="248">
        <v>10</v>
      </c>
      <c r="J1741" s="248">
        <v>165904</v>
      </c>
      <c r="K1741" s="578">
        <f t="shared" si="230"/>
        <v>1659040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7"/>
      <c r="AB1741" s="570" t="str">
        <f t="shared" si="229"/>
        <v/>
      </c>
      <c r="AC1741" s="204"/>
      <c r="AD1741" s="204"/>
    </row>
    <row r="1742" spans="1:30" s="570" customFormat="1" ht="15.75" hidden="1" customHeight="1">
      <c r="A1742" s="818" t="str">
        <f>IF(B1742&lt;&gt;"",IF(AND(B1742&gt;=_TM1,B1742&lt;=_TM2,OR(TH!L1742="1111",TH!M1742="1111")),TH!D1742,""),"")</f>
        <v/>
      </c>
      <c r="B1742" s="36">
        <f t="shared" si="224"/>
        <v>3</v>
      </c>
      <c r="C1742" s="190">
        <f t="shared" si="225"/>
        <v>42458</v>
      </c>
      <c r="D1742" s="190" t="s">
        <v>1602</v>
      </c>
      <c r="E1742" s="190">
        <v>42458</v>
      </c>
      <c r="F1742" s="191" t="s">
        <v>752</v>
      </c>
      <c r="G1742" s="824" t="s">
        <v>1067</v>
      </c>
      <c r="H1742" s="192" t="s">
        <v>665</v>
      </c>
      <c r="I1742" s="248">
        <v>10</v>
      </c>
      <c r="J1742" s="248">
        <v>98427</v>
      </c>
      <c r="K1742" s="578">
        <f t="shared" si="230"/>
        <v>984270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7"/>
      <c r="AB1742" s="570" t="str">
        <f t="shared" si="229"/>
        <v/>
      </c>
      <c r="AC1742" s="204"/>
      <c r="AD1742" s="204"/>
    </row>
    <row r="1743" spans="1:30" s="570" customFormat="1" ht="15.75" hidden="1" customHeight="1">
      <c r="A1743" s="818" t="str">
        <f>IF(B1743&lt;&gt;"",IF(AND(B1743&gt;=_TM1,B1743&lt;=_TM2,OR(TH!L1743="1111",TH!M1743="1111")),TH!D1743,""),"")</f>
        <v/>
      </c>
      <c r="B1743" s="36">
        <f t="shared" si="224"/>
        <v>3</v>
      </c>
      <c r="C1743" s="190">
        <f t="shared" si="225"/>
        <v>42458</v>
      </c>
      <c r="D1743" s="190" t="s">
        <v>1602</v>
      </c>
      <c r="E1743" s="190">
        <v>42458</v>
      </c>
      <c r="F1743" s="191" t="s">
        <v>443</v>
      </c>
      <c r="G1743" s="824" t="s">
        <v>1067</v>
      </c>
      <c r="H1743" s="192" t="s">
        <v>665</v>
      </c>
      <c r="I1743" s="248">
        <v>10</v>
      </c>
      <c r="J1743" s="248">
        <v>145454</v>
      </c>
      <c r="K1743" s="578">
        <f t="shared" si="230"/>
        <v>1454540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7"/>
      <c r="AB1743" s="570" t="str">
        <f t="shared" si="229"/>
        <v/>
      </c>
      <c r="AC1743" s="204"/>
      <c r="AD1743" s="204"/>
    </row>
    <row r="1744" spans="1:30" s="570" customFormat="1" ht="15.75" hidden="1" customHeight="1">
      <c r="A1744" s="818" t="str">
        <f>IF(B1744&lt;&gt;"",IF(AND(B1744&gt;=_TM1,B1744&lt;=_TM2,OR(TH!L1744="1111",TH!M1744="1111")),TH!D1744,""),"")</f>
        <v/>
      </c>
      <c r="B1744" s="36">
        <f t="shared" si="224"/>
        <v>3</v>
      </c>
      <c r="C1744" s="190">
        <f t="shared" si="225"/>
        <v>42458</v>
      </c>
      <c r="D1744" s="190" t="s">
        <v>1602</v>
      </c>
      <c r="E1744" s="190">
        <v>42458</v>
      </c>
      <c r="F1744" s="191" t="s">
        <v>997</v>
      </c>
      <c r="G1744" s="824" t="s">
        <v>1067</v>
      </c>
      <c r="H1744" s="192" t="s">
        <v>665</v>
      </c>
      <c r="I1744" s="248">
        <v>12</v>
      </c>
      <c r="J1744" s="248">
        <v>50816</v>
      </c>
      <c r="K1744" s="578">
        <f t="shared" si="230"/>
        <v>609792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7"/>
      <c r="AB1744" s="570" t="str">
        <f t="shared" si="229"/>
        <v/>
      </c>
      <c r="AC1744" s="204"/>
      <c r="AD1744" s="204"/>
    </row>
    <row r="1745" spans="1:30" s="570" customFormat="1" ht="15.75" hidden="1" customHeight="1">
      <c r="A1745" s="818" t="str">
        <f>IF(B1745&lt;&gt;"",IF(AND(B1745&gt;=_TM1,B1745&lt;=_TM2,OR(TH!L1745="1111",TH!M1745="1111")),TH!D1745,""),"")</f>
        <v/>
      </c>
      <c r="B1745" s="36">
        <f t="shared" si="224"/>
        <v>3</v>
      </c>
      <c r="C1745" s="190">
        <f t="shared" si="225"/>
        <v>42458</v>
      </c>
      <c r="D1745" s="190" t="s">
        <v>1602</v>
      </c>
      <c r="E1745" s="190">
        <v>42458</v>
      </c>
      <c r="F1745" s="191" t="s">
        <v>444</v>
      </c>
      <c r="G1745" s="824" t="s">
        <v>1067</v>
      </c>
      <c r="H1745" s="192" t="s">
        <v>665</v>
      </c>
      <c r="I1745" s="248">
        <v>10</v>
      </c>
      <c r="J1745" s="248">
        <v>101632</v>
      </c>
      <c r="K1745" s="578">
        <f t="shared" si="230"/>
        <v>1016320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7"/>
      <c r="AB1745" s="570" t="str">
        <f t="shared" si="229"/>
        <v/>
      </c>
      <c r="AC1745" s="204"/>
      <c r="AD1745" s="204"/>
    </row>
    <row r="1746" spans="1:30" s="570" customFormat="1" ht="15.75" hidden="1" customHeight="1">
      <c r="A1746" s="818" t="str">
        <f>IF(B1746&lt;&gt;"",IF(AND(B1746&gt;=_TM1,B1746&lt;=_TM2,OR(TH!L1746="1111",TH!M1746="1111")),TH!D1746,""),"")</f>
        <v/>
      </c>
      <c r="B1746" s="36">
        <f t="shared" si="224"/>
        <v>3</v>
      </c>
      <c r="C1746" s="190">
        <f t="shared" si="225"/>
        <v>42458</v>
      </c>
      <c r="D1746" s="190" t="s">
        <v>1602</v>
      </c>
      <c r="E1746" s="190">
        <v>42458</v>
      </c>
      <c r="F1746" s="191" t="s">
        <v>998</v>
      </c>
      <c r="G1746" s="824" t="s">
        <v>1067</v>
      </c>
      <c r="H1746" s="192" t="s">
        <v>665</v>
      </c>
      <c r="I1746" s="248">
        <v>20</v>
      </c>
      <c r="J1746" s="248">
        <v>70976</v>
      </c>
      <c r="K1746" s="578">
        <f t="shared" si="230"/>
        <v>1419520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7"/>
      <c r="AB1746" s="570" t="str">
        <f t="shared" si="229"/>
        <v/>
      </c>
      <c r="AC1746" s="204"/>
      <c r="AD1746" s="204"/>
    </row>
    <row r="1747" spans="1:30" ht="15.75" hidden="1" customHeight="1">
      <c r="A1747" s="818" t="str">
        <f>IF(B1747&lt;&gt;"",IF(AND(B1747&gt;=_TM1,B1747&lt;=_TM2,OR(TH!L1747="1111",TH!M1747="1111")),TH!D1747,""),"")</f>
        <v/>
      </c>
      <c r="B1747" s="36">
        <f t="shared" ref="B1747:B1810" si="231">IF(C1747&lt;&gt;"",MONTH(C1747),"")</f>
        <v>3</v>
      </c>
      <c r="C1747" s="190">
        <f t="shared" ref="C1747:C1810" si="232">E1747</f>
        <v>42458</v>
      </c>
      <c r="D1747" s="190" t="s">
        <v>1602</v>
      </c>
      <c r="E1747" s="190">
        <v>42458</v>
      </c>
      <c r="F1747" s="191" t="s">
        <v>445</v>
      </c>
      <c r="G1747" s="824" t="s">
        <v>1067</v>
      </c>
      <c r="H1747" s="192" t="s">
        <v>665</v>
      </c>
      <c r="I1747" s="248">
        <v>10</v>
      </c>
      <c r="J1747" s="248">
        <v>50312</v>
      </c>
      <c r="K1747" s="578">
        <f t="shared" si="230"/>
        <v>503120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7"/>
      <c r="AB1747" s="570" t="str">
        <f t="shared" si="229"/>
        <v/>
      </c>
    </row>
    <row r="1748" spans="1:30" ht="15.75" hidden="1" customHeight="1">
      <c r="A1748" s="818" t="str">
        <f>IF(B1748&lt;&gt;"",IF(AND(B1748&gt;=_TM1,B1748&lt;=_TM2,OR(TH!L1748="1111",TH!M1748="1111")),TH!D1748,""),"")</f>
        <v/>
      </c>
      <c r="B1748" s="36">
        <f t="shared" si="231"/>
        <v>3</v>
      </c>
      <c r="C1748" s="190">
        <f t="shared" si="232"/>
        <v>42458</v>
      </c>
      <c r="D1748" s="190" t="s">
        <v>1602</v>
      </c>
      <c r="E1748" s="190">
        <v>42458</v>
      </c>
      <c r="F1748" s="191" t="s">
        <v>999</v>
      </c>
      <c r="G1748" s="824" t="s">
        <v>1067</v>
      </c>
      <c r="H1748" s="192" t="s">
        <v>665</v>
      </c>
      <c r="I1748" s="248">
        <v>10</v>
      </c>
      <c r="J1748" s="248">
        <v>65474</v>
      </c>
      <c r="K1748" s="578">
        <f t="shared" si="230"/>
        <v>654740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7"/>
      <c r="AB1748" s="570" t="str">
        <f t="shared" si="229"/>
        <v/>
      </c>
    </row>
    <row r="1749" spans="1:30" ht="15.75" hidden="1" customHeight="1">
      <c r="A1749" s="818" t="str">
        <f>IF(B1749&lt;&gt;"",IF(AND(B1749&gt;=_TM1,B1749&lt;=_TM2,OR(TH!L1749="1111",TH!M1749="1111")),TH!D1749,""),"")</f>
        <v/>
      </c>
      <c r="B1749" s="36">
        <f t="shared" si="231"/>
        <v>3</v>
      </c>
      <c r="C1749" s="190">
        <f t="shared" si="232"/>
        <v>42458</v>
      </c>
      <c r="D1749" s="190" t="s">
        <v>1602</v>
      </c>
      <c r="E1749" s="190">
        <v>42458</v>
      </c>
      <c r="F1749" s="191" t="s">
        <v>448</v>
      </c>
      <c r="G1749" s="824" t="s">
        <v>1067</v>
      </c>
      <c r="H1749" s="192" t="s">
        <v>665</v>
      </c>
      <c r="I1749" s="248"/>
      <c r="J1749" s="248"/>
      <c r="K1749" s="578">
        <v>5385913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7"/>
      <c r="AB1749" s="570" t="str">
        <f t="shared" si="229"/>
        <v/>
      </c>
    </row>
    <row r="1750" spans="1:30" s="570" customFormat="1" ht="15.75" hidden="1" customHeight="1">
      <c r="A1750" s="818" t="str">
        <f>IF(B1750&lt;&gt;"",IF(AND(B1750&gt;=_TM1,B1750&lt;=_TM2,OR(TH!L1750="1111",TH!M1750="1111")),TH!D1750,""),"")</f>
        <v/>
      </c>
      <c r="B1750" s="36">
        <f t="shared" si="231"/>
        <v>3</v>
      </c>
      <c r="C1750" s="190">
        <f t="shared" si="232"/>
        <v>42459</v>
      </c>
      <c r="D1750" s="190" t="s">
        <v>1603</v>
      </c>
      <c r="E1750" s="190">
        <v>42459</v>
      </c>
      <c r="F1750" s="191" t="s">
        <v>614</v>
      </c>
      <c r="G1750" s="824" t="s">
        <v>1068</v>
      </c>
      <c r="H1750" s="192" t="s">
        <v>623</v>
      </c>
      <c r="I1750" s="248">
        <v>2750</v>
      </c>
      <c r="J1750" s="248">
        <v>6519</v>
      </c>
      <c r="K1750" s="578">
        <f>ROUND(I1750*J1750,0)</f>
        <v>17927250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7"/>
      <c r="AB1750" s="570" t="str">
        <f t="shared" si="229"/>
        <v/>
      </c>
      <c r="AC1750" s="204"/>
      <c r="AD1750" s="204"/>
    </row>
    <row r="1751" spans="1:30" s="570" customFormat="1" ht="15.75" hidden="1" customHeight="1">
      <c r="A1751" s="818" t="str">
        <f>IF(B1751&lt;&gt;"",IF(AND(B1751&gt;=_TM1,B1751&lt;=_TM2,OR(TH!L1751="1111",TH!M1751="1111")),TH!D1751,""),"")</f>
        <v/>
      </c>
      <c r="B1751" s="36">
        <f t="shared" si="231"/>
        <v>3</v>
      </c>
      <c r="C1751" s="190">
        <f t="shared" si="232"/>
        <v>42459</v>
      </c>
      <c r="D1751" s="190" t="s">
        <v>1603</v>
      </c>
      <c r="E1751" s="190">
        <v>42459</v>
      </c>
      <c r="F1751" s="191" t="s">
        <v>448</v>
      </c>
      <c r="G1751" s="824" t="s">
        <v>1068</v>
      </c>
      <c r="H1751" s="192" t="s">
        <v>623</v>
      </c>
      <c r="I1751" s="248"/>
      <c r="J1751" s="248"/>
      <c r="K1751" s="578">
        <v>1792725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7"/>
      <c r="AB1751" s="570" t="str">
        <f t="shared" si="229"/>
        <v/>
      </c>
      <c r="AC1751" s="204"/>
      <c r="AD1751" s="204"/>
    </row>
    <row r="1752" spans="1:30" s="570" customFormat="1" ht="15.75" hidden="1" customHeight="1">
      <c r="A1752" s="818" t="str">
        <f>IF(B1752&lt;&gt;"",IF(AND(B1752&gt;=_TM1,B1752&lt;=_TM2,OR(TH!L1752="1111",TH!M1752="1111")),TH!D1752,""),"")</f>
        <v/>
      </c>
      <c r="B1752" s="36">
        <f t="shared" si="231"/>
        <v>4</v>
      </c>
      <c r="C1752" s="190">
        <f t="shared" si="232"/>
        <v>42461</v>
      </c>
      <c r="D1752" s="190"/>
      <c r="E1752" s="190">
        <v>42461</v>
      </c>
      <c r="F1752" s="191" t="s">
        <v>608</v>
      </c>
      <c r="G1752" s="824" t="s">
        <v>607</v>
      </c>
      <c r="H1752" s="816" t="s">
        <v>613</v>
      </c>
      <c r="I1752" s="248"/>
      <c r="J1752" s="248"/>
      <c r="K1752" s="578">
        <v>1000000</v>
      </c>
      <c r="L1752" s="193" t="s">
        <v>47</v>
      </c>
      <c r="M1752" s="193" t="s">
        <v>610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7"/>
      <c r="AC1752" s="204"/>
      <c r="AD1752" s="204"/>
    </row>
    <row r="1753" spans="1:30" s="570" customFormat="1" ht="15.75" hidden="1" customHeight="1">
      <c r="A1753" s="818" t="str">
        <f>IF(B1753&lt;&gt;"",IF(AND(B1753&gt;=_TM1,B1753&lt;=_TM2,OR(TH!L1753="1111",TH!M1753="1111")),TH!D1753,""),"")</f>
        <v/>
      </c>
      <c r="B1753" s="36">
        <f t="shared" si="231"/>
        <v>4</v>
      </c>
      <c r="C1753" s="190">
        <f t="shared" si="232"/>
        <v>42461</v>
      </c>
      <c r="D1753" s="190"/>
      <c r="E1753" s="190">
        <v>42461</v>
      </c>
      <c r="F1753" s="191" t="s">
        <v>609</v>
      </c>
      <c r="G1753" s="824" t="s">
        <v>607</v>
      </c>
      <c r="H1753" s="816" t="s">
        <v>613</v>
      </c>
      <c r="I1753" s="248"/>
      <c r="J1753" s="248"/>
      <c r="K1753" s="578">
        <v>100000</v>
      </c>
      <c r="L1753" s="193" t="s">
        <v>47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7"/>
      <c r="AC1753" s="204"/>
      <c r="AD1753" s="204"/>
    </row>
    <row r="1754" spans="1:30" s="570" customFormat="1" ht="15.75" hidden="1" customHeight="1">
      <c r="A1754" s="818" t="str">
        <f>IF(B1754&lt;&gt;"",IF(AND(B1754&gt;=_TM1,B1754&lt;=_TM2,OR(TH!L1754="1111",TH!M1754="1111")),TH!D1754,""),"")</f>
        <v/>
      </c>
      <c r="B1754" s="36">
        <f t="shared" si="231"/>
        <v>4</v>
      </c>
      <c r="C1754" s="190">
        <f t="shared" si="232"/>
        <v>42464</v>
      </c>
      <c r="D1754" s="190" t="s">
        <v>1565</v>
      </c>
      <c r="E1754" s="190">
        <v>42464</v>
      </c>
      <c r="F1754" s="191" t="s">
        <v>614</v>
      </c>
      <c r="G1754" s="824" t="s">
        <v>616</v>
      </c>
      <c r="H1754" s="192" t="s">
        <v>617</v>
      </c>
      <c r="I1754" s="248">
        <v>995</v>
      </c>
      <c r="J1754" s="248">
        <v>6519</v>
      </c>
      <c r="K1754" s="578">
        <f>ROUND(I1754*J1754,0)</f>
        <v>6486405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7"/>
      <c r="AB1754" s="570" t="str">
        <f t="shared" ref="AB1754:AB1799" si="233">IF(VLOOKUP(H1754,DS_131,1,0)=H1754,"","x")</f>
        <v/>
      </c>
      <c r="AC1754" s="204"/>
      <c r="AD1754" s="204"/>
    </row>
    <row r="1755" spans="1:30" s="570" customFormat="1" ht="15.75" hidden="1" customHeight="1">
      <c r="A1755" s="818" t="str">
        <f>IF(B1755&lt;&gt;"",IF(AND(B1755&gt;=_TM1,B1755&lt;=_TM2,OR(TH!L1755="1111",TH!M1755="1111")),TH!D1755,""),"")</f>
        <v/>
      </c>
      <c r="B1755" s="36">
        <f t="shared" si="231"/>
        <v>4</v>
      </c>
      <c r="C1755" s="190">
        <f t="shared" si="232"/>
        <v>42464</v>
      </c>
      <c r="D1755" s="190" t="s">
        <v>1565</v>
      </c>
      <c r="E1755" s="190">
        <v>42464</v>
      </c>
      <c r="F1755" s="191" t="s">
        <v>615</v>
      </c>
      <c r="G1755" s="824" t="s">
        <v>616</v>
      </c>
      <c r="H1755" s="192" t="s">
        <v>617</v>
      </c>
      <c r="I1755" s="248"/>
      <c r="J1755" s="248"/>
      <c r="K1755" s="578">
        <v>648640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7"/>
      <c r="AB1755" s="570" t="str">
        <f t="shared" si="233"/>
        <v/>
      </c>
      <c r="AC1755" s="204"/>
      <c r="AD1755" s="204"/>
    </row>
    <row r="1756" spans="1:30" s="570" customFormat="1" ht="15.75" hidden="1" customHeight="1">
      <c r="A1756" s="818" t="str">
        <f>IF(B1756&lt;&gt;"",IF(AND(B1756&gt;=_TM1,B1756&lt;=_TM2,OR(TH!L1756="1111",TH!M1756="1111")),TH!D1756,""),"")</f>
        <v/>
      </c>
      <c r="B1756" s="36">
        <f t="shared" si="231"/>
        <v>4</v>
      </c>
      <c r="C1756" s="190">
        <f t="shared" si="232"/>
        <v>42464</v>
      </c>
      <c r="D1756" s="190" t="s">
        <v>1566</v>
      </c>
      <c r="E1756" s="190">
        <v>42464</v>
      </c>
      <c r="F1756" s="188" t="s">
        <v>438</v>
      </c>
      <c r="G1756" s="824" t="s">
        <v>618</v>
      </c>
      <c r="H1756" s="192" t="s">
        <v>620</v>
      </c>
      <c r="I1756" s="248">
        <v>300</v>
      </c>
      <c r="J1756" s="248">
        <v>15000</v>
      </c>
      <c r="K1756" s="578">
        <f>ROUND(I1756*J1756,0)</f>
        <v>4500000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7"/>
      <c r="AB1756" s="570" t="str">
        <f t="shared" si="233"/>
        <v/>
      </c>
      <c r="AC1756" s="204"/>
      <c r="AD1756" s="204"/>
    </row>
    <row r="1757" spans="1:30" s="570" customFormat="1" ht="15.75" hidden="1" customHeight="1">
      <c r="A1757" s="818" t="str">
        <f>IF(B1757&lt;&gt;"",IF(AND(B1757&gt;=_TM1,B1757&lt;=_TM2,OR(TH!L1757="1111",TH!M1757="1111")),TH!D1757,""),"")</f>
        <v/>
      </c>
      <c r="B1757" s="36">
        <f t="shared" si="231"/>
        <v>4</v>
      </c>
      <c r="C1757" s="190">
        <f t="shared" si="232"/>
        <v>42464</v>
      </c>
      <c r="D1757" s="190" t="s">
        <v>1566</v>
      </c>
      <c r="E1757" s="190">
        <v>42464</v>
      </c>
      <c r="F1757" s="188" t="s">
        <v>619</v>
      </c>
      <c r="G1757" s="824" t="s">
        <v>618</v>
      </c>
      <c r="H1757" s="192" t="s">
        <v>620</v>
      </c>
      <c r="I1757" s="248"/>
      <c r="J1757" s="248"/>
      <c r="K1757" s="578">
        <v>450000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7"/>
      <c r="AB1757" s="570" t="str">
        <f t="shared" si="233"/>
        <v/>
      </c>
      <c r="AC1757" s="204"/>
      <c r="AD1757" s="204"/>
    </row>
    <row r="1758" spans="1:30" s="570" customFormat="1" ht="15.75" hidden="1" customHeight="1">
      <c r="A1758" s="818" t="str">
        <f>IF(B1758&lt;&gt;"",IF(AND(B1758&gt;=_TM1,B1758&lt;=_TM2,OR(TH!L1758="1111",TH!M1758="1111")),TH!D1758,""),"")</f>
        <v/>
      </c>
      <c r="B1758" s="36">
        <f t="shared" si="231"/>
        <v>4</v>
      </c>
      <c r="C1758" s="190">
        <f t="shared" si="232"/>
        <v>42465</v>
      </c>
      <c r="D1758" s="190" t="s">
        <v>1567</v>
      </c>
      <c r="E1758" s="190">
        <v>42465</v>
      </c>
      <c r="F1758" s="188" t="s">
        <v>438</v>
      </c>
      <c r="G1758" s="824" t="s">
        <v>621</v>
      </c>
      <c r="H1758" s="192" t="s">
        <v>620</v>
      </c>
      <c r="I1758" s="248">
        <v>261</v>
      </c>
      <c r="J1758" s="248">
        <v>15000</v>
      </c>
      <c r="K1758" s="578">
        <f>ROUND(I1758*J1758,0)</f>
        <v>3915000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7"/>
      <c r="AB1758" s="570" t="str">
        <f t="shared" si="233"/>
        <v/>
      </c>
      <c r="AC1758" s="204"/>
      <c r="AD1758" s="204"/>
    </row>
    <row r="1759" spans="1:30" s="570" customFormat="1" ht="15.75" hidden="1" customHeight="1">
      <c r="A1759" s="818" t="str">
        <f>IF(B1759&lt;&gt;"",IF(AND(B1759&gt;=_TM1,B1759&lt;=_TM2,OR(TH!L1759="1111",TH!M1759="1111")),TH!D1759,""),"")</f>
        <v/>
      </c>
      <c r="B1759" s="36">
        <f t="shared" si="231"/>
        <v>4</v>
      </c>
      <c r="C1759" s="190">
        <f t="shared" si="232"/>
        <v>42465</v>
      </c>
      <c r="D1759" s="190" t="s">
        <v>1567</v>
      </c>
      <c r="E1759" s="190">
        <v>42465</v>
      </c>
      <c r="F1759" s="188" t="s">
        <v>619</v>
      </c>
      <c r="G1759" s="824" t="s">
        <v>621</v>
      </c>
      <c r="H1759" s="192" t="s">
        <v>620</v>
      </c>
      <c r="I1759" s="248"/>
      <c r="J1759" s="248"/>
      <c r="K1759" s="578">
        <v>391500</v>
      </c>
      <c r="L1759" s="193" t="s">
        <v>251</v>
      </c>
      <c r="M1759" s="193" t="s">
        <v>354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7"/>
      <c r="AB1759" s="570" t="str">
        <f t="shared" si="233"/>
        <v/>
      </c>
      <c r="AC1759" s="204"/>
      <c r="AD1759" s="204"/>
    </row>
    <row r="1760" spans="1:30" s="570" customFormat="1" ht="15.75" hidden="1" customHeight="1">
      <c r="A1760" s="818" t="str">
        <f>IF(B1760&lt;&gt;"",IF(AND(B1760&gt;=_TM1,B1760&lt;=_TM2,OR(TH!L1760="1111",TH!M1760="1111")),TH!D1760,""),"")</f>
        <v/>
      </c>
      <c r="B1760" s="36">
        <f t="shared" si="231"/>
        <v>4</v>
      </c>
      <c r="C1760" s="190">
        <f t="shared" si="232"/>
        <v>42466</v>
      </c>
      <c r="D1760" s="190" t="s">
        <v>1568</v>
      </c>
      <c r="E1760" s="190">
        <v>42466</v>
      </c>
      <c r="F1760" s="191" t="s">
        <v>908</v>
      </c>
      <c r="G1760" s="824" t="s">
        <v>622</v>
      </c>
      <c r="H1760" s="192" t="s">
        <v>623</v>
      </c>
      <c r="I1760" s="248">
        <v>84</v>
      </c>
      <c r="J1760" s="248">
        <v>7473</v>
      </c>
      <c r="K1760" s="578">
        <f>ROUND(I1760*J1760,0)</f>
        <v>627732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7"/>
      <c r="AB1760" s="570" t="str">
        <f t="shared" si="233"/>
        <v/>
      </c>
      <c r="AC1760" s="204"/>
      <c r="AD1760" s="204"/>
    </row>
    <row r="1761" spans="1:30" s="570" customFormat="1" ht="15.75" hidden="1" customHeight="1">
      <c r="A1761" s="818" t="str">
        <f>IF(B1761&lt;&gt;"",IF(AND(B1761&gt;=_TM1,B1761&lt;=_TM2,OR(TH!L1761="1111",TH!M1761="1111")),TH!D1761,""),"")</f>
        <v/>
      </c>
      <c r="B1761" s="36">
        <f t="shared" si="231"/>
        <v>4</v>
      </c>
      <c r="C1761" s="190">
        <f t="shared" si="232"/>
        <v>42466</v>
      </c>
      <c r="D1761" s="190" t="s">
        <v>1568</v>
      </c>
      <c r="E1761" s="190">
        <v>42466</v>
      </c>
      <c r="F1761" s="191" t="s">
        <v>624</v>
      </c>
      <c r="G1761" s="824" t="s">
        <v>622</v>
      </c>
      <c r="H1761" s="192" t="s">
        <v>623</v>
      </c>
      <c r="I1761" s="248">
        <v>254</v>
      </c>
      <c r="J1761" s="248">
        <v>6888</v>
      </c>
      <c r="K1761" s="578">
        <f>ROUND(I1761*J1761,0)</f>
        <v>1749552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7"/>
      <c r="AB1761" s="570" t="str">
        <f t="shared" si="233"/>
        <v/>
      </c>
      <c r="AC1761" s="204"/>
      <c r="AD1761" s="204"/>
    </row>
    <row r="1762" spans="1:30" s="570" customFormat="1" ht="15.75" hidden="1" customHeight="1">
      <c r="A1762" s="818" t="str">
        <f>IF(B1762&lt;&gt;"",IF(AND(B1762&gt;=_TM1,B1762&lt;=_TM2,OR(TH!L1762="1111",TH!M1762="1111")),TH!D1762,""),"")</f>
        <v/>
      </c>
      <c r="B1762" s="36">
        <f t="shared" si="231"/>
        <v>4</v>
      </c>
      <c r="C1762" s="190">
        <f t="shared" si="232"/>
        <v>42466</v>
      </c>
      <c r="D1762" s="190" t="s">
        <v>1568</v>
      </c>
      <c r="E1762" s="190">
        <v>42466</v>
      </c>
      <c r="F1762" s="191" t="s">
        <v>642</v>
      </c>
      <c r="G1762" s="824" t="s">
        <v>622</v>
      </c>
      <c r="H1762" s="192" t="s">
        <v>623</v>
      </c>
      <c r="I1762" s="248">
        <v>121</v>
      </c>
      <c r="J1762" s="248">
        <v>6880</v>
      </c>
      <c r="K1762" s="578">
        <f>ROUND(I1762*J1762,0)</f>
        <v>832480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7"/>
      <c r="AB1762" s="570" t="str">
        <f t="shared" si="233"/>
        <v/>
      </c>
      <c r="AC1762" s="204"/>
      <c r="AD1762" s="204"/>
    </row>
    <row r="1763" spans="1:30" s="570" customFormat="1" ht="15.75" hidden="1" customHeight="1">
      <c r="A1763" s="818" t="str">
        <f>IF(B1763&lt;&gt;"",IF(AND(B1763&gt;=_TM1,B1763&lt;=_TM2,OR(TH!L1763="1111",TH!M1763="1111")),TH!D1763,""),"")</f>
        <v/>
      </c>
      <c r="B1763" s="36">
        <f t="shared" si="231"/>
        <v>4</v>
      </c>
      <c r="C1763" s="190">
        <f t="shared" si="232"/>
        <v>42466</v>
      </c>
      <c r="D1763" s="190" t="s">
        <v>1568</v>
      </c>
      <c r="E1763" s="190">
        <v>42466</v>
      </c>
      <c r="F1763" s="191" t="s">
        <v>448</v>
      </c>
      <c r="G1763" s="824" t="s">
        <v>622</v>
      </c>
      <c r="H1763" s="192" t="s">
        <v>623</v>
      </c>
      <c r="I1763" s="248"/>
      <c r="J1763" s="248"/>
      <c r="K1763" s="578">
        <v>320976</v>
      </c>
      <c r="L1763" s="193" t="s">
        <v>251</v>
      </c>
      <c r="M1763" s="193" t="s">
        <v>354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7"/>
      <c r="AB1763" s="570" t="str">
        <f t="shared" si="233"/>
        <v/>
      </c>
      <c r="AC1763" s="204"/>
      <c r="AD1763" s="204"/>
    </row>
    <row r="1764" spans="1:30" s="570" customFormat="1" ht="15.75" hidden="1" customHeight="1">
      <c r="A1764" s="818" t="str">
        <f>IF(B1764&lt;&gt;"",IF(AND(B1764&gt;=_TM1,B1764&lt;=_TM2,OR(TH!L1764="1111",TH!M1764="1111")),TH!D1764,""),"")</f>
        <v/>
      </c>
      <c r="B1764" s="36">
        <f t="shared" si="231"/>
        <v>4</v>
      </c>
      <c r="C1764" s="190">
        <f t="shared" si="232"/>
        <v>42467</v>
      </c>
      <c r="D1764" s="190" t="s">
        <v>1569</v>
      </c>
      <c r="E1764" s="190">
        <v>42467</v>
      </c>
      <c r="F1764" s="191" t="s">
        <v>466</v>
      </c>
      <c r="G1764" s="824" t="s">
        <v>625</v>
      </c>
      <c r="H1764" s="758" t="s">
        <v>626</v>
      </c>
      <c r="I1764" s="250">
        <v>300</v>
      </c>
      <c r="J1764" s="248">
        <v>8030</v>
      </c>
      <c r="K1764" s="578">
        <f>ROUND(I1764*J1764,0)</f>
        <v>2409000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7"/>
      <c r="AB1764" s="570" t="str">
        <f t="shared" si="233"/>
        <v/>
      </c>
      <c r="AC1764" s="204"/>
      <c r="AD1764" s="204"/>
    </row>
    <row r="1765" spans="1:30" s="570" customFormat="1" ht="15.75" hidden="1" customHeight="1">
      <c r="A1765" s="818" t="str">
        <f>IF(B1765&lt;&gt;"",IF(AND(B1765&gt;=_TM1,B1765&lt;=_TM2,OR(TH!L1765="1111",TH!M1765="1111")),TH!D1765,""),"")</f>
        <v/>
      </c>
      <c r="B1765" s="36">
        <f t="shared" si="231"/>
        <v>4</v>
      </c>
      <c r="C1765" s="190">
        <f t="shared" si="232"/>
        <v>42467</v>
      </c>
      <c r="D1765" s="190" t="s">
        <v>1569</v>
      </c>
      <c r="E1765" s="190">
        <v>42467</v>
      </c>
      <c r="F1765" s="191" t="s">
        <v>448</v>
      </c>
      <c r="G1765" s="824" t="s">
        <v>625</v>
      </c>
      <c r="H1765" s="758" t="s">
        <v>626</v>
      </c>
      <c r="I1765" s="248"/>
      <c r="J1765" s="248"/>
      <c r="K1765" s="578">
        <v>240900</v>
      </c>
      <c r="L1765" s="193" t="s">
        <v>251</v>
      </c>
      <c r="M1765" s="193" t="s">
        <v>354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7"/>
      <c r="AB1765" s="570" t="str">
        <f t="shared" si="233"/>
        <v/>
      </c>
      <c r="AC1765" s="204"/>
      <c r="AD1765" s="204"/>
    </row>
    <row r="1766" spans="1:30" s="570" customFormat="1" ht="15.75" hidden="1" customHeight="1">
      <c r="A1766" s="818" t="str">
        <f>IF(B1766&lt;&gt;"",IF(AND(B1766&gt;=_TM1,B1766&lt;=_TM2,OR(TH!L1766="1111",TH!M1766="1111")),TH!D1766,""),"")</f>
        <v/>
      </c>
      <c r="B1766" s="36">
        <f t="shared" si="231"/>
        <v>4</v>
      </c>
      <c r="C1766" s="190">
        <f t="shared" si="232"/>
        <v>42472</v>
      </c>
      <c r="D1766" s="190" t="s">
        <v>1570</v>
      </c>
      <c r="E1766" s="190">
        <v>42472</v>
      </c>
      <c r="F1766" s="191" t="s">
        <v>628</v>
      </c>
      <c r="G1766" s="824" t="s">
        <v>627</v>
      </c>
      <c r="H1766" s="192" t="s">
        <v>617</v>
      </c>
      <c r="I1766" s="248">
        <v>474</v>
      </c>
      <c r="J1766" s="248">
        <v>10078</v>
      </c>
      <c r="K1766" s="578">
        <f>ROUND(I1766*J1766,0)</f>
        <v>4776972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7"/>
      <c r="AB1766" s="570" t="str">
        <f t="shared" si="233"/>
        <v/>
      </c>
      <c r="AC1766" s="204"/>
      <c r="AD1766" s="204"/>
    </row>
    <row r="1767" spans="1:30" s="570" customFormat="1" ht="15.75" hidden="1" customHeight="1">
      <c r="A1767" s="818" t="str">
        <f>IF(B1767&lt;&gt;"",IF(AND(B1767&gt;=_TM1,B1767&lt;=_TM2,OR(TH!L1767="1111",TH!M1767="1111")),TH!D1767,""),"")</f>
        <v/>
      </c>
      <c r="B1767" s="36">
        <f t="shared" si="231"/>
        <v>4</v>
      </c>
      <c r="C1767" s="190">
        <f t="shared" si="232"/>
        <v>42472</v>
      </c>
      <c r="D1767" s="190" t="s">
        <v>1570</v>
      </c>
      <c r="E1767" s="190">
        <v>42472</v>
      </c>
      <c r="F1767" s="191" t="s">
        <v>448</v>
      </c>
      <c r="G1767" s="824" t="s">
        <v>627</v>
      </c>
      <c r="H1767" s="192" t="s">
        <v>617</v>
      </c>
      <c r="I1767" s="249"/>
      <c r="J1767" s="249"/>
      <c r="K1767" s="578">
        <v>477697</v>
      </c>
      <c r="L1767" s="193" t="s">
        <v>251</v>
      </c>
      <c r="M1767" s="193" t="s">
        <v>354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7"/>
      <c r="AB1767" s="570" t="str">
        <f t="shared" si="233"/>
        <v/>
      </c>
      <c r="AC1767" s="204"/>
      <c r="AD1767" s="204"/>
    </row>
    <row r="1768" spans="1:30" s="570" customFormat="1" ht="15.75" hidden="1" customHeight="1">
      <c r="A1768" s="818" t="str">
        <f>IF(B1768&lt;&gt;"",IF(AND(B1768&gt;=_TM1,B1768&lt;=_TM2,OR(TH!L1768="1111",TH!M1768="1111")),TH!D1768,""),"")</f>
        <v/>
      </c>
      <c r="B1768" s="36">
        <f t="shared" si="231"/>
        <v>4</v>
      </c>
      <c r="C1768" s="190">
        <f t="shared" si="232"/>
        <v>42472</v>
      </c>
      <c r="D1768" s="190" t="s">
        <v>1571</v>
      </c>
      <c r="E1768" s="190">
        <v>42472</v>
      </c>
      <c r="F1768" s="188" t="s">
        <v>438</v>
      </c>
      <c r="G1768" s="824" t="s">
        <v>629</v>
      </c>
      <c r="H1768" s="192" t="s">
        <v>620</v>
      </c>
      <c r="I1768" s="248">
        <v>282</v>
      </c>
      <c r="J1768" s="248">
        <v>15000</v>
      </c>
      <c r="K1768" s="578">
        <f>ROUND(I1768*J1768,0)</f>
        <v>4230000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7"/>
      <c r="AB1768" s="570" t="str">
        <f t="shared" si="233"/>
        <v/>
      </c>
      <c r="AC1768" s="204"/>
      <c r="AD1768" s="204"/>
    </row>
    <row r="1769" spans="1:30" s="570" customFormat="1" ht="15.75" hidden="1" customHeight="1">
      <c r="A1769" s="818" t="str">
        <f>IF(B1769&lt;&gt;"",IF(AND(B1769&gt;=_TM1,B1769&lt;=_TM2,OR(TH!L1769="1111",TH!M1769="1111")),TH!D1769,""),"")</f>
        <v/>
      </c>
      <c r="B1769" s="36">
        <f t="shared" si="231"/>
        <v>4</v>
      </c>
      <c r="C1769" s="190">
        <f t="shared" si="232"/>
        <v>42472</v>
      </c>
      <c r="D1769" s="190" t="s">
        <v>1571</v>
      </c>
      <c r="E1769" s="190">
        <v>42472</v>
      </c>
      <c r="F1769" s="188" t="s">
        <v>619</v>
      </c>
      <c r="G1769" s="824" t="s">
        <v>629</v>
      </c>
      <c r="H1769" s="192" t="s">
        <v>620</v>
      </c>
      <c r="I1769" s="249"/>
      <c r="J1769" s="249"/>
      <c r="K1769" s="578">
        <v>423000</v>
      </c>
      <c r="L1769" s="193" t="s">
        <v>251</v>
      </c>
      <c r="M1769" s="193" t="s">
        <v>354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7"/>
      <c r="AB1769" s="570" t="str">
        <f t="shared" si="233"/>
        <v/>
      </c>
      <c r="AC1769" s="204"/>
      <c r="AD1769" s="204"/>
    </row>
    <row r="1770" spans="1:30" s="570" customFormat="1" ht="15.75" hidden="1" customHeight="1">
      <c r="A1770" s="818" t="str">
        <f>IF(B1770&lt;&gt;"",IF(AND(B1770&gt;=_TM1,B1770&lt;=_TM2,OR(TH!L1770="1111",TH!M1770="1111")),TH!D1770,""),"")</f>
        <v/>
      </c>
      <c r="B1770" s="36">
        <f t="shared" si="231"/>
        <v>4</v>
      </c>
      <c r="C1770" s="190">
        <f t="shared" si="232"/>
        <v>42472</v>
      </c>
      <c r="D1770" s="190" t="s">
        <v>1572</v>
      </c>
      <c r="E1770" s="190">
        <v>42472</v>
      </c>
      <c r="F1770" s="188" t="s">
        <v>438</v>
      </c>
      <c r="G1770" s="824" t="s">
        <v>630</v>
      </c>
      <c r="H1770" s="192" t="s">
        <v>620</v>
      </c>
      <c r="I1770" s="249">
        <v>282</v>
      </c>
      <c r="J1770" s="249">
        <v>15000</v>
      </c>
      <c r="K1770" s="578">
        <f>ROUND(I1770*J1770,0)</f>
        <v>4230000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7"/>
      <c r="AB1770" s="570" t="str">
        <f t="shared" si="233"/>
        <v/>
      </c>
      <c r="AC1770" s="204"/>
      <c r="AD1770" s="204"/>
    </row>
    <row r="1771" spans="1:30" s="570" customFormat="1" ht="15.75" hidden="1" customHeight="1">
      <c r="A1771" s="818" t="str">
        <f>IF(B1771&lt;&gt;"",IF(AND(B1771&gt;=_TM1,B1771&lt;=_TM2,OR(TH!L1771="1111",TH!M1771="1111")),TH!D1771,""),"")</f>
        <v/>
      </c>
      <c r="B1771" s="36">
        <f t="shared" si="231"/>
        <v>4</v>
      </c>
      <c r="C1771" s="190">
        <f t="shared" si="232"/>
        <v>42472</v>
      </c>
      <c r="D1771" s="190" t="s">
        <v>1572</v>
      </c>
      <c r="E1771" s="190">
        <v>42472</v>
      </c>
      <c r="F1771" s="188" t="s">
        <v>619</v>
      </c>
      <c r="G1771" s="824" t="s">
        <v>630</v>
      </c>
      <c r="H1771" s="192" t="s">
        <v>620</v>
      </c>
      <c r="I1771" s="248"/>
      <c r="J1771" s="248"/>
      <c r="K1771" s="578">
        <v>423000</v>
      </c>
      <c r="L1771" s="193" t="s">
        <v>251</v>
      </c>
      <c r="M1771" s="193" t="s">
        <v>354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7"/>
      <c r="AB1771" s="570" t="str">
        <f t="shared" si="233"/>
        <v/>
      </c>
      <c r="AC1771" s="204"/>
      <c r="AD1771" s="204"/>
    </row>
    <row r="1772" spans="1:30" s="570" customFormat="1" ht="15.75" hidden="1" customHeight="1">
      <c r="A1772" s="818" t="str">
        <f>IF(B1772&lt;&gt;"",IF(AND(B1772&gt;=_TM1,B1772&lt;=_TM2,OR(TH!L1772="1111",TH!M1772="1111")),TH!D1772,""),"")</f>
        <v/>
      </c>
      <c r="B1772" s="36">
        <f t="shared" si="231"/>
        <v>4</v>
      </c>
      <c r="C1772" s="190">
        <f t="shared" si="232"/>
        <v>42474</v>
      </c>
      <c r="D1772" s="190" t="s">
        <v>1573</v>
      </c>
      <c r="E1772" s="190">
        <v>42474</v>
      </c>
      <c r="F1772" s="188" t="s">
        <v>438</v>
      </c>
      <c r="G1772" s="824" t="s">
        <v>631</v>
      </c>
      <c r="H1772" s="192" t="s">
        <v>620</v>
      </c>
      <c r="I1772" s="249">
        <v>282</v>
      </c>
      <c r="J1772" s="249">
        <v>15000</v>
      </c>
      <c r="K1772" s="578">
        <f>ROUND(I1772*J1772,0)</f>
        <v>4230000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7"/>
      <c r="AB1772" s="570" t="str">
        <f t="shared" si="233"/>
        <v/>
      </c>
      <c r="AC1772" s="204"/>
      <c r="AD1772" s="204"/>
    </row>
    <row r="1773" spans="1:30" s="570" customFormat="1" ht="15.75" hidden="1" customHeight="1">
      <c r="A1773" s="818" t="str">
        <f>IF(B1773&lt;&gt;"",IF(AND(B1773&gt;=_TM1,B1773&lt;=_TM2,OR(TH!L1773="1111",TH!M1773="1111")),TH!D1773,""),"")</f>
        <v/>
      </c>
      <c r="B1773" s="36">
        <f t="shared" si="231"/>
        <v>4</v>
      </c>
      <c r="C1773" s="190">
        <f t="shared" si="232"/>
        <v>42474</v>
      </c>
      <c r="D1773" s="190" t="s">
        <v>1573</v>
      </c>
      <c r="E1773" s="190">
        <v>42474</v>
      </c>
      <c r="F1773" s="188" t="s">
        <v>619</v>
      </c>
      <c r="G1773" s="824" t="s">
        <v>631</v>
      </c>
      <c r="H1773" s="192" t="s">
        <v>620</v>
      </c>
      <c r="I1773" s="248"/>
      <c r="J1773" s="248"/>
      <c r="K1773" s="578">
        <v>423000</v>
      </c>
      <c r="L1773" s="193" t="s">
        <v>251</v>
      </c>
      <c r="M1773" s="193" t="s">
        <v>354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7"/>
      <c r="AB1773" s="570" t="str">
        <f t="shared" si="233"/>
        <v/>
      </c>
      <c r="AC1773" s="204"/>
      <c r="AD1773" s="204"/>
    </row>
    <row r="1774" spans="1:30" s="570" customFormat="1" ht="15.75" hidden="1" customHeight="1">
      <c r="A1774" s="818" t="str">
        <f>IF(B1774&lt;&gt;"",IF(AND(B1774&gt;=_TM1,B1774&lt;=_TM2,OR(TH!L1774="1111",TH!M1774="1111")),TH!D1774,""),"")</f>
        <v/>
      </c>
      <c r="B1774" s="36">
        <f t="shared" si="231"/>
        <v>4</v>
      </c>
      <c r="C1774" s="190">
        <f t="shared" si="232"/>
        <v>42474</v>
      </c>
      <c r="D1774" s="190" t="s">
        <v>1574</v>
      </c>
      <c r="E1774" s="190">
        <v>42474</v>
      </c>
      <c r="F1774" s="188" t="s">
        <v>438</v>
      </c>
      <c r="G1774" s="824" t="s">
        <v>632</v>
      </c>
      <c r="H1774" s="192" t="s">
        <v>620</v>
      </c>
      <c r="I1774" s="248">
        <v>280</v>
      </c>
      <c r="J1774" s="248">
        <v>15000</v>
      </c>
      <c r="K1774" s="578">
        <f>ROUND(I1774*J1774,0)</f>
        <v>4200000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7"/>
      <c r="AB1774" s="570" t="str">
        <f t="shared" si="233"/>
        <v/>
      </c>
      <c r="AC1774" s="204"/>
      <c r="AD1774" s="204"/>
    </row>
    <row r="1775" spans="1:30" s="570" customFormat="1" ht="15.75" hidden="1" customHeight="1">
      <c r="A1775" s="818" t="str">
        <f>IF(B1775&lt;&gt;"",IF(AND(B1775&gt;=_TM1,B1775&lt;=_TM2,OR(TH!L1775="1111",TH!M1775="1111")),TH!D1775,""),"")</f>
        <v/>
      </c>
      <c r="B1775" s="36">
        <f t="shared" si="231"/>
        <v>4</v>
      </c>
      <c r="C1775" s="190">
        <f t="shared" si="232"/>
        <v>42474</v>
      </c>
      <c r="D1775" s="190" t="s">
        <v>1574</v>
      </c>
      <c r="E1775" s="190">
        <v>42474</v>
      </c>
      <c r="F1775" s="188" t="s">
        <v>619</v>
      </c>
      <c r="G1775" s="824" t="s">
        <v>632</v>
      </c>
      <c r="H1775" s="192" t="s">
        <v>620</v>
      </c>
      <c r="I1775" s="248"/>
      <c r="J1775" s="248"/>
      <c r="K1775" s="578">
        <v>420000</v>
      </c>
      <c r="L1775" s="193" t="s">
        <v>251</v>
      </c>
      <c r="M1775" s="193" t="s">
        <v>354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7"/>
      <c r="AB1775" s="570" t="str">
        <f t="shared" si="233"/>
        <v/>
      </c>
      <c r="AC1775" s="204"/>
      <c r="AD1775" s="204"/>
    </row>
    <row r="1776" spans="1:30" s="570" customFormat="1" ht="15.75" hidden="1" customHeight="1">
      <c r="A1776" s="818" t="str">
        <f>IF(B1776&lt;&gt;"",IF(AND(B1776&gt;=_TM1,B1776&lt;=_TM2,OR(TH!L1776="1111",TH!M1776="1111")),TH!D1776,""),"")</f>
        <v/>
      </c>
      <c r="B1776" s="36">
        <f t="shared" si="231"/>
        <v>4</v>
      </c>
      <c r="C1776" s="190">
        <f t="shared" si="232"/>
        <v>42475</v>
      </c>
      <c r="D1776" s="190" t="s">
        <v>1575</v>
      </c>
      <c r="E1776" s="190">
        <v>42475</v>
      </c>
      <c r="F1776" s="188" t="s">
        <v>438</v>
      </c>
      <c r="G1776" s="824" t="s">
        <v>633</v>
      </c>
      <c r="H1776" s="192" t="s">
        <v>620</v>
      </c>
      <c r="I1776" s="248">
        <v>275</v>
      </c>
      <c r="J1776" s="248">
        <v>15000</v>
      </c>
      <c r="K1776" s="578">
        <f>ROUND(I1776*J1776,0)</f>
        <v>4125000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7"/>
      <c r="AB1776" s="570" t="str">
        <f t="shared" si="233"/>
        <v/>
      </c>
      <c r="AC1776" s="204"/>
      <c r="AD1776" s="204"/>
    </row>
    <row r="1777" spans="1:30" s="570" customFormat="1" ht="15.75" hidden="1" customHeight="1">
      <c r="A1777" s="818" t="str">
        <f>IF(B1777&lt;&gt;"",IF(AND(B1777&gt;=_TM1,B1777&lt;=_TM2,OR(TH!L1777="1111",TH!M1777="1111")),TH!D1777,""),"")</f>
        <v/>
      </c>
      <c r="B1777" s="36">
        <f t="shared" si="231"/>
        <v>4</v>
      </c>
      <c r="C1777" s="190">
        <f t="shared" si="232"/>
        <v>42475</v>
      </c>
      <c r="D1777" s="190" t="s">
        <v>1575</v>
      </c>
      <c r="E1777" s="190">
        <v>42475</v>
      </c>
      <c r="F1777" s="188" t="s">
        <v>619</v>
      </c>
      <c r="G1777" s="824" t="s">
        <v>633</v>
      </c>
      <c r="H1777" s="192" t="s">
        <v>620</v>
      </c>
      <c r="I1777" s="248"/>
      <c r="J1777" s="248"/>
      <c r="K1777" s="578">
        <v>412500</v>
      </c>
      <c r="L1777" s="193" t="s">
        <v>251</v>
      </c>
      <c r="M1777" s="193" t="s">
        <v>354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7"/>
      <c r="AB1777" s="570" t="str">
        <f t="shared" si="233"/>
        <v/>
      </c>
      <c r="AC1777" s="204"/>
      <c r="AD1777" s="204"/>
    </row>
    <row r="1778" spans="1:30" s="570" customFormat="1" ht="15.75" hidden="1" customHeight="1">
      <c r="A1778" s="818" t="str">
        <f>IF(B1778&lt;&gt;"",IF(AND(B1778&gt;=_TM1,B1778&lt;=_TM2,OR(TH!L1778="1111",TH!M1778="1111")),TH!D1778,""),"")</f>
        <v/>
      </c>
      <c r="B1778" s="36">
        <f t="shared" si="231"/>
        <v>4</v>
      </c>
      <c r="C1778" s="190">
        <f t="shared" si="232"/>
        <v>42475</v>
      </c>
      <c r="D1778" s="190" t="s">
        <v>1576</v>
      </c>
      <c r="E1778" s="190">
        <v>42475</v>
      </c>
      <c r="F1778" s="188" t="s">
        <v>438</v>
      </c>
      <c r="G1778" s="824" t="s">
        <v>634</v>
      </c>
      <c r="H1778" s="192" t="s">
        <v>620</v>
      </c>
      <c r="I1778" s="248">
        <v>291</v>
      </c>
      <c r="J1778" s="248">
        <v>15000</v>
      </c>
      <c r="K1778" s="578">
        <f>ROUND(I1778*J1778,0)</f>
        <v>4365000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7"/>
      <c r="AB1778" s="570" t="str">
        <f t="shared" si="233"/>
        <v/>
      </c>
      <c r="AC1778" s="204"/>
      <c r="AD1778" s="204"/>
    </row>
    <row r="1779" spans="1:30" s="570" customFormat="1" ht="15.75" hidden="1" customHeight="1">
      <c r="A1779" s="818" t="str">
        <f>IF(B1779&lt;&gt;"",IF(AND(B1779&gt;=_TM1,B1779&lt;=_TM2,OR(TH!L1779="1111",TH!M1779="1111")),TH!D1779,""),"")</f>
        <v/>
      </c>
      <c r="B1779" s="36">
        <f t="shared" si="231"/>
        <v>4</v>
      </c>
      <c r="C1779" s="190">
        <f t="shared" si="232"/>
        <v>42475</v>
      </c>
      <c r="D1779" s="190" t="s">
        <v>1576</v>
      </c>
      <c r="E1779" s="190">
        <v>42475</v>
      </c>
      <c r="F1779" s="188" t="s">
        <v>619</v>
      </c>
      <c r="G1779" s="824" t="s">
        <v>634</v>
      </c>
      <c r="H1779" s="192" t="s">
        <v>620</v>
      </c>
      <c r="I1779" s="248"/>
      <c r="J1779" s="248"/>
      <c r="K1779" s="578">
        <v>436500</v>
      </c>
      <c r="L1779" s="193" t="s">
        <v>251</v>
      </c>
      <c r="M1779" s="193" t="s">
        <v>354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7"/>
      <c r="AB1779" s="570" t="str">
        <f t="shared" si="233"/>
        <v/>
      </c>
      <c r="AC1779" s="204"/>
      <c r="AD1779" s="204"/>
    </row>
    <row r="1780" spans="1:30" ht="15.75" hidden="1" customHeight="1">
      <c r="A1780" s="818" t="str">
        <f>IF(B1780&lt;&gt;"",IF(AND(B1780&gt;=_TM1,B1780&lt;=_TM2,OR(TH!L1780="1111",TH!M1780="1111")),TH!D1780,""),"")</f>
        <v/>
      </c>
      <c r="B1780" s="36">
        <f t="shared" si="231"/>
        <v>4</v>
      </c>
      <c r="C1780" s="190">
        <f t="shared" si="232"/>
        <v>42475</v>
      </c>
      <c r="D1780" s="190" t="s">
        <v>1577</v>
      </c>
      <c r="E1780" s="190">
        <v>42475</v>
      </c>
      <c r="F1780" s="188" t="s">
        <v>438</v>
      </c>
      <c r="G1780" s="824" t="s">
        <v>635</v>
      </c>
      <c r="H1780" s="192" t="s">
        <v>620</v>
      </c>
      <c r="I1780" s="248">
        <v>300</v>
      </c>
      <c r="J1780" s="248">
        <v>15000</v>
      </c>
      <c r="K1780" s="578">
        <f>ROUND(I1780*J1780,0)</f>
        <v>4500000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7"/>
      <c r="AB1780" s="570" t="str">
        <f t="shared" si="233"/>
        <v/>
      </c>
    </row>
    <row r="1781" spans="1:30" ht="15.75" hidden="1" customHeight="1">
      <c r="A1781" s="818" t="str">
        <f>IF(B1781&lt;&gt;"",IF(AND(B1781&gt;=_TM1,B1781&lt;=_TM2,OR(TH!L1781="1111",TH!M1781="1111")),TH!D1781,""),"")</f>
        <v/>
      </c>
      <c r="B1781" s="36">
        <f t="shared" si="231"/>
        <v>4</v>
      </c>
      <c r="C1781" s="190">
        <f t="shared" si="232"/>
        <v>42475</v>
      </c>
      <c r="D1781" s="190" t="s">
        <v>1577</v>
      </c>
      <c r="E1781" s="190">
        <v>42475</v>
      </c>
      <c r="F1781" s="188" t="s">
        <v>619</v>
      </c>
      <c r="G1781" s="824" t="s">
        <v>635</v>
      </c>
      <c r="H1781" s="192" t="s">
        <v>620</v>
      </c>
      <c r="I1781" s="248"/>
      <c r="J1781" s="248"/>
      <c r="K1781" s="578">
        <v>450000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7"/>
      <c r="AB1781" s="570" t="str">
        <f t="shared" si="233"/>
        <v/>
      </c>
    </row>
    <row r="1782" spans="1:30" ht="15.75" hidden="1" customHeight="1">
      <c r="A1782" s="818" t="str">
        <f>IF(B1782&lt;&gt;"",IF(AND(B1782&gt;=_TM1,B1782&lt;=_TM2,OR(TH!L1782="1111",TH!M1782="1111")),TH!D1782,""),"")</f>
        <v/>
      </c>
      <c r="B1782" s="36">
        <f t="shared" si="231"/>
        <v>4</v>
      </c>
      <c r="C1782" s="190">
        <f t="shared" si="232"/>
        <v>42475</v>
      </c>
      <c r="D1782" s="190" t="s">
        <v>1578</v>
      </c>
      <c r="E1782" s="190">
        <v>42475</v>
      </c>
      <c r="F1782" s="188" t="s">
        <v>438</v>
      </c>
      <c r="G1782" s="824" t="s">
        <v>636</v>
      </c>
      <c r="H1782" s="192" t="s">
        <v>620</v>
      </c>
      <c r="I1782" s="248">
        <v>253</v>
      </c>
      <c r="J1782" s="248">
        <v>15000</v>
      </c>
      <c r="K1782" s="578">
        <f>ROUND(I1782*J1782,0)</f>
        <v>3795000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7"/>
      <c r="AB1782" s="570" t="str">
        <f t="shared" si="233"/>
        <v/>
      </c>
    </row>
    <row r="1783" spans="1:30" ht="15.75" hidden="1" customHeight="1">
      <c r="A1783" s="818" t="str">
        <f>IF(B1783&lt;&gt;"",IF(AND(B1783&gt;=_TM1,B1783&lt;=_TM2,OR(TH!L1783="1111",TH!M1783="1111")),TH!D1783,""),"")</f>
        <v/>
      </c>
      <c r="B1783" s="36">
        <f t="shared" si="231"/>
        <v>4</v>
      </c>
      <c r="C1783" s="190">
        <f t="shared" si="232"/>
        <v>42475</v>
      </c>
      <c r="D1783" s="190" t="s">
        <v>1578</v>
      </c>
      <c r="E1783" s="190">
        <v>42475</v>
      </c>
      <c r="F1783" s="188" t="s">
        <v>619</v>
      </c>
      <c r="G1783" s="824" t="s">
        <v>636</v>
      </c>
      <c r="H1783" s="192" t="s">
        <v>620</v>
      </c>
      <c r="I1783" s="248"/>
      <c r="J1783" s="248"/>
      <c r="K1783" s="578">
        <v>379500</v>
      </c>
      <c r="L1783" s="193" t="s">
        <v>251</v>
      </c>
      <c r="M1783" s="193" t="s">
        <v>354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7"/>
      <c r="AB1783" s="570" t="str">
        <f t="shared" si="233"/>
        <v/>
      </c>
    </row>
    <row r="1784" spans="1:30" ht="15.75" hidden="1" customHeight="1">
      <c r="A1784" s="818" t="str">
        <f>IF(B1784&lt;&gt;"",IF(AND(B1784&gt;=_TM1,B1784&lt;=_TM2,OR(TH!L1784="1111",TH!M1784="1111")),TH!D1784,""),"")</f>
        <v/>
      </c>
      <c r="B1784" s="36">
        <f t="shared" si="231"/>
        <v>4</v>
      </c>
      <c r="C1784" s="190">
        <f t="shared" si="232"/>
        <v>42480</v>
      </c>
      <c r="D1784" s="190" t="s">
        <v>1579</v>
      </c>
      <c r="E1784" s="190">
        <v>42480</v>
      </c>
      <c r="F1784" s="191" t="s">
        <v>559</v>
      </c>
      <c r="G1784" s="824" t="s">
        <v>637</v>
      </c>
      <c r="H1784" s="192" t="s">
        <v>638</v>
      </c>
      <c r="I1784" s="248">
        <v>500</v>
      </c>
      <c r="J1784" s="248">
        <v>12170</v>
      </c>
      <c r="K1784" s="578">
        <f>ROUND(I1784*J1784,0)</f>
        <v>6085000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7"/>
      <c r="AB1784" s="570" t="str">
        <f t="shared" si="233"/>
        <v/>
      </c>
    </row>
    <row r="1785" spans="1:30" ht="15.75" hidden="1" customHeight="1">
      <c r="A1785" s="818" t="str">
        <f>IF(B1785&lt;&gt;"",IF(AND(B1785&gt;=_TM1,B1785&lt;=_TM2,OR(TH!L1785="1111",TH!M1785="1111")),TH!D1785,""),"")</f>
        <v/>
      </c>
      <c r="B1785" s="36">
        <f t="shared" si="231"/>
        <v>4</v>
      </c>
      <c r="C1785" s="190">
        <f t="shared" si="232"/>
        <v>42480</v>
      </c>
      <c r="D1785" s="190" t="s">
        <v>1579</v>
      </c>
      <c r="E1785" s="190">
        <v>42480</v>
      </c>
      <c r="F1785" s="191" t="s">
        <v>448</v>
      </c>
      <c r="G1785" s="824" t="s">
        <v>637</v>
      </c>
      <c r="H1785" s="192" t="s">
        <v>638</v>
      </c>
      <c r="I1785" s="248"/>
      <c r="J1785" s="248"/>
      <c r="K1785" s="578">
        <v>608500</v>
      </c>
      <c r="L1785" s="193" t="s">
        <v>251</v>
      </c>
      <c r="M1785" s="193" t="s">
        <v>354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7"/>
      <c r="AB1785" s="570" t="str">
        <f t="shared" si="233"/>
        <v/>
      </c>
    </row>
    <row r="1786" spans="1:30" ht="15.75" hidden="1" customHeight="1">
      <c r="A1786" s="818" t="str">
        <f>IF(B1786&lt;&gt;"",IF(AND(B1786&gt;=_TM1,B1786&lt;=_TM2,OR(TH!L1786="1111",TH!M1786="1111")),TH!D1786,""),"")</f>
        <v/>
      </c>
      <c r="B1786" s="36">
        <f t="shared" si="231"/>
        <v>4</v>
      </c>
      <c r="C1786" s="190">
        <f t="shared" si="232"/>
        <v>42480</v>
      </c>
      <c r="D1786" s="190" t="s">
        <v>1580</v>
      </c>
      <c r="E1786" s="190">
        <v>42480</v>
      </c>
      <c r="F1786" s="191" t="s">
        <v>642</v>
      </c>
      <c r="G1786" s="824" t="s">
        <v>641</v>
      </c>
      <c r="H1786" s="192" t="s">
        <v>623</v>
      </c>
      <c r="I1786" s="248">
        <v>316</v>
      </c>
      <c r="J1786" s="248">
        <v>6519</v>
      </c>
      <c r="K1786" s="578">
        <f>ROUND(I1786*J1786,0)</f>
        <v>2060004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7"/>
      <c r="AB1786" s="570" t="str">
        <f t="shared" si="233"/>
        <v/>
      </c>
    </row>
    <row r="1787" spans="1:30" ht="15.75" hidden="1" customHeight="1">
      <c r="A1787" s="818" t="str">
        <f>IF(B1787&lt;&gt;"",IF(AND(B1787&gt;=_TM1,B1787&lt;=_TM2,OR(TH!L1787="1111",TH!M1787="1111")),TH!D1787,""),"")</f>
        <v/>
      </c>
      <c r="B1787" s="36">
        <f t="shared" si="231"/>
        <v>4</v>
      </c>
      <c r="C1787" s="190">
        <f t="shared" si="232"/>
        <v>42480</v>
      </c>
      <c r="D1787" s="190" t="s">
        <v>1580</v>
      </c>
      <c r="E1787" s="190">
        <v>42480</v>
      </c>
      <c r="F1787" s="191" t="s">
        <v>643</v>
      </c>
      <c r="G1787" s="824" t="s">
        <v>641</v>
      </c>
      <c r="H1787" s="192" t="s">
        <v>623</v>
      </c>
      <c r="I1787" s="248">
        <v>259</v>
      </c>
      <c r="J1787" s="248">
        <v>4464</v>
      </c>
      <c r="K1787" s="578">
        <f>ROUND(I1787*J1787,0)</f>
        <v>1156176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7"/>
      <c r="AB1787" s="570" t="str">
        <f t="shared" si="233"/>
        <v/>
      </c>
    </row>
    <row r="1788" spans="1:30" ht="15.75" hidden="1" customHeight="1">
      <c r="A1788" s="818" t="str">
        <f>IF(B1788&lt;&gt;"",IF(AND(B1788&gt;=_TM1,B1788&lt;=_TM2,OR(TH!L1788="1111",TH!M1788="1111")),TH!D1788,""),"")</f>
        <v/>
      </c>
      <c r="B1788" s="36">
        <f t="shared" si="231"/>
        <v>4</v>
      </c>
      <c r="C1788" s="190">
        <f t="shared" si="232"/>
        <v>42480</v>
      </c>
      <c r="D1788" s="190" t="s">
        <v>1580</v>
      </c>
      <c r="E1788" s="190">
        <v>42480</v>
      </c>
      <c r="F1788" s="191" t="s">
        <v>448</v>
      </c>
      <c r="G1788" s="824" t="s">
        <v>641</v>
      </c>
      <c r="H1788" s="192" t="s">
        <v>623</v>
      </c>
      <c r="I1788" s="248"/>
      <c r="J1788" s="248"/>
      <c r="K1788" s="578">
        <v>321618</v>
      </c>
      <c r="L1788" s="193" t="s">
        <v>251</v>
      </c>
      <c r="M1788" s="193" t="s">
        <v>354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7"/>
      <c r="AB1788" s="570" t="str">
        <f t="shared" si="233"/>
        <v/>
      </c>
    </row>
    <row r="1789" spans="1:30" ht="15.75" hidden="1" customHeight="1">
      <c r="A1789" s="818" t="str">
        <f>IF(B1789&lt;&gt;"",IF(AND(B1789&gt;=_TM1,B1789&lt;=_TM2,OR(TH!L1789="1111",TH!M1789="1111")),TH!D1789,""),"")</f>
        <v/>
      </c>
      <c r="B1789" s="36">
        <f t="shared" si="231"/>
        <v>4</v>
      </c>
      <c r="C1789" s="190">
        <f t="shared" si="232"/>
        <v>42481</v>
      </c>
      <c r="D1789" s="190" t="s">
        <v>1581</v>
      </c>
      <c r="E1789" s="190">
        <v>42481</v>
      </c>
      <c r="F1789" s="191" t="s">
        <v>646</v>
      </c>
      <c r="G1789" s="824" t="s">
        <v>644</v>
      </c>
      <c r="H1789" s="192" t="s">
        <v>645</v>
      </c>
      <c r="I1789" s="248">
        <v>1000</v>
      </c>
      <c r="J1789" s="248">
        <v>9800</v>
      </c>
      <c r="K1789" s="578">
        <f>ROUND(I1789*J1789,0)</f>
        <v>9800000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7"/>
      <c r="AB1789" s="570" t="str">
        <f t="shared" si="233"/>
        <v/>
      </c>
    </row>
    <row r="1790" spans="1:30" ht="15.75" hidden="1" customHeight="1">
      <c r="A1790" s="818" t="str">
        <f>IF(B1790&lt;&gt;"",IF(AND(B1790&gt;=_TM1,B1790&lt;=_TM2,OR(TH!L1790="1111",TH!M1790="1111")),TH!D1790,""),"")</f>
        <v/>
      </c>
      <c r="B1790" s="36">
        <f t="shared" si="231"/>
        <v>4</v>
      </c>
      <c r="C1790" s="190">
        <f t="shared" si="232"/>
        <v>42481</v>
      </c>
      <c r="D1790" s="190" t="s">
        <v>1581</v>
      </c>
      <c r="E1790" s="190">
        <v>42481</v>
      </c>
      <c r="F1790" s="191" t="s">
        <v>448</v>
      </c>
      <c r="G1790" s="824" t="s">
        <v>644</v>
      </c>
      <c r="H1790" s="192" t="s">
        <v>645</v>
      </c>
      <c r="I1790" s="248"/>
      <c r="J1790" s="248"/>
      <c r="K1790" s="578">
        <v>980000</v>
      </c>
      <c r="L1790" s="193" t="s">
        <v>251</v>
      </c>
      <c r="M1790" s="193" t="s">
        <v>354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7"/>
      <c r="AB1790" s="570" t="str">
        <f t="shared" si="233"/>
        <v/>
      </c>
    </row>
    <row r="1791" spans="1:30" ht="15.75" hidden="1" customHeight="1">
      <c r="A1791" s="818" t="str">
        <f>IF(B1791&lt;&gt;"",IF(AND(B1791&gt;=_TM1,B1791&lt;=_TM2,OR(TH!L1791="1111",TH!M1791="1111")),TH!D1791,""),"")</f>
        <v/>
      </c>
      <c r="B1791" s="36">
        <f t="shared" si="231"/>
        <v>4</v>
      </c>
      <c r="C1791" s="190">
        <f t="shared" si="232"/>
        <v>42485</v>
      </c>
      <c r="D1791" s="190" t="s">
        <v>1582</v>
      </c>
      <c r="E1791" s="190">
        <v>42485</v>
      </c>
      <c r="F1791" s="191" t="s">
        <v>667</v>
      </c>
      <c r="G1791" s="824" t="s">
        <v>647</v>
      </c>
      <c r="H1791" s="192" t="s">
        <v>617</v>
      </c>
      <c r="I1791" s="248">
        <v>221</v>
      </c>
      <c r="J1791" s="248">
        <v>8046</v>
      </c>
      <c r="K1791" s="578">
        <f>ROUND(I1791*J1791,0)</f>
        <v>1778166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7"/>
      <c r="AB1791" s="570" t="str">
        <f t="shared" si="233"/>
        <v/>
      </c>
    </row>
    <row r="1792" spans="1:30" ht="15.75" hidden="1" customHeight="1">
      <c r="A1792" s="818" t="str">
        <f>IF(B1792&lt;&gt;"",IF(AND(B1792&gt;=_TM1,B1792&lt;=_TM2,OR(TH!L1792="1111",TH!M1792="1111")),TH!D1792,""),"")</f>
        <v/>
      </c>
      <c r="B1792" s="36">
        <f t="shared" si="231"/>
        <v>4</v>
      </c>
      <c r="C1792" s="190">
        <f t="shared" si="232"/>
        <v>42485</v>
      </c>
      <c r="D1792" s="190" t="s">
        <v>1582</v>
      </c>
      <c r="E1792" s="190">
        <v>42485</v>
      </c>
      <c r="F1792" s="191" t="s">
        <v>448</v>
      </c>
      <c r="G1792" s="824" t="s">
        <v>647</v>
      </c>
      <c r="H1792" s="192" t="s">
        <v>617</v>
      </c>
      <c r="I1792" s="248"/>
      <c r="J1792" s="248"/>
      <c r="K1792" s="578">
        <v>177817</v>
      </c>
      <c r="L1792" s="193" t="s">
        <v>251</v>
      </c>
      <c r="M1792" s="193" t="s">
        <v>354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7"/>
      <c r="AB1792" s="570" t="str">
        <f t="shared" si="233"/>
        <v/>
      </c>
    </row>
    <row r="1793" spans="1:28" ht="15.75" hidden="1" customHeight="1">
      <c r="A1793" s="818" t="str">
        <f>IF(B1793&lt;&gt;"",IF(AND(B1793&gt;=_TM1,B1793&lt;=_TM2,OR(TH!L1793="1111",TH!M1793="1111")),TH!D1793,""),"")</f>
        <v/>
      </c>
      <c r="B1793" s="36">
        <f t="shared" si="231"/>
        <v>4</v>
      </c>
      <c r="C1793" s="190">
        <f t="shared" si="232"/>
        <v>42485</v>
      </c>
      <c r="D1793" s="190" t="s">
        <v>1583</v>
      </c>
      <c r="E1793" s="190">
        <v>42485</v>
      </c>
      <c r="F1793" s="191" t="s">
        <v>1165</v>
      </c>
      <c r="G1793" s="824" t="s">
        <v>648</v>
      </c>
      <c r="H1793" s="192" t="s">
        <v>649</v>
      </c>
      <c r="I1793" s="248">
        <v>1000</v>
      </c>
      <c r="J1793" s="248">
        <v>32500</v>
      </c>
      <c r="K1793" s="578">
        <f>ROUND(I1793*J1793,0)</f>
        <v>32500000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7"/>
      <c r="AB1793" s="570" t="str">
        <f t="shared" si="233"/>
        <v/>
      </c>
    </row>
    <row r="1794" spans="1:28" ht="15.75" hidden="1" customHeight="1">
      <c r="A1794" s="818" t="str">
        <f>IF(B1794&lt;&gt;"",IF(AND(B1794&gt;=_TM1,B1794&lt;=_TM2,OR(TH!L1794="1111",TH!M1794="1111")),TH!D1794,""),"")</f>
        <v/>
      </c>
      <c r="B1794" s="36">
        <f t="shared" si="231"/>
        <v>4</v>
      </c>
      <c r="C1794" s="190">
        <f t="shared" si="232"/>
        <v>42485</v>
      </c>
      <c r="D1794" s="190" t="s">
        <v>1583</v>
      </c>
      <c r="E1794" s="190">
        <v>42485</v>
      </c>
      <c r="F1794" s="191" t="s">
        <v>1166</v>
      </c>
      <c r="G1794" s="824" t="s">
        <v>648</v>
      </c>
      <c r="H1794" s="192" t="s">
        <v>649</v>
      </c>
      <c r="I1794" s="248">
        <v>1100</v>
      </c>
      <c r="J1794" s="248">
        <v>31700</v>
      </c>
      <c r="K1794" s="578">
        <f>ROUND(I1794*J1794,0)</f>
        <v>34870000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7"/>
      <c r="AB1794" s="570" t="str">
        <f t="shared" si="233"/>
        <v/>
      </c>
    </row>
    <row r="1795" spans="1:28" ht="15.75" hidden="1" customHeight="1">
      <c r="A1795" s="818" t="str">
        <f>IF(B1795&lt;&gt;"",IF(AND(B1795&gt;=_TM1,B1795&lt;=_TM2,OR(TH!L1795="1111",TH!M1795="1111")),TH!D1795,""),"")</f>
        <v/>
      </c>
      <c r="B1795" s="36">
        <f t="shared" si="231"/>
        <v>4</v>
      </c>
      <c r="C1795" s="190">
        <f t="shared" si="232"/>
        <v>42485</v>
      </c>
      <c r="D1795" s="190" t="s">
        <v>1583</v>
      </c>
      <c r="E1795" s="190">
        <v>42485</v>
      </c>
      <c r="F1795" s="188" t="s">
        <v>438</v>
      </c>
      <c r="G1795" s="824" t="s">
        <v>648</v>
      </c>
      <c r="H1795" s="192" t="s">
        <v>649</v>
      </c>
      <c r="I1795" s="248">
        <v>3500</v>
      </c>
      <c r="J1795" s="248">
        <v>15000</v>
      </c>
      <c r="K1795" s="578">
        <f>ROUND(I1795*J1795,0)</f>
        <v>52500000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7"/>
      <c r="AB1795" s="570" t="str">
        <f t="shared" si="233"/>
        <v/>
      </c>
    </row>
    <row r="1796" spans="1:28" ht="15.75" hidden="1" customHeight="1">
      <c r="A1796" s="818" t="str">
        <f>IF(B1796&lt;&gt;"",IF(AND(B1796&gt;=_TM1,B1796&lt;=_TM2,OR(TH!L1796="1111",TH!M1796="1111")),TH!D1796,""),"")</f>
        <v/>
      </c>
      <c r="B1796" s="36">
        <f t="shared" si="231"/>
        <v>4</v>
      </c>
      <c r="C1796" s="190">
        <f t="shared" si="232"/>
        <v>42485</v>
      </c>
      <c r="D1796" s="190" t="s">
        <v>1583</v>
      </c>
      <c r="E1796" s="190">
        <v>42485</v>
      </c>
      <c r="F1796" s="188" t="s">
        <v>437</v>
      </c>
      <c r="G1796" s="824" t="s">
        <v>648</v>
      </c>
      <c r="H1796" s="192" t="s">
        <v>649</v>
      </c>
      <c r="I1796" s="248">
        <v>3200</v>
      </c>
      <c r="J1796" s="248">
        <v>16500</v>
      </c>
      <c r="K1796" s="578">
        <f>ROUND(I1796*J1796,0)</f>
        <v>52800000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7"/>
      <c r="AB1796" s="570" t="str">
        <f t="shared" si="233"/>
        <v/>
      </c>
    </row>
    <row r="1797" spans="1:28" ht="15.75" hidden="1" customHeight="1">
      <c r="A1797" s="818" t="str">
        <f>IF(B1797&lt;&gt;"",IF(AND(B1797&gt;=_TM1,B1797&lt;=_TM2,OR(TH!L1797="1111",TH!M1797="1111")),TH!D1797,""),"")</f>
        <v/>
      </c>
      <c r="B1797" s="36">
        <f t="shared" si="231"/>
        <v>4</v>
      </c>
      <c r="C1797" s="190">
        <f t="shared" si="232"/>
        <v>42485</v>
      </c>
      <c r="D1797" s="190" t="s">
        <v>1583</v>
      </c>
      <c r="E1797" s="190">
        <v>42485</v>
      </c>
      <c r="F1797" s="191" t="s">
        <v>448</v>
      </c>
      <c r="G1797" s="824" t="s">
        <v>648</v>
      </c>
      <c r="H1797" s="192" t="s">
        <v>649</v>
      </c>
      <c r="I1797" s="248"/>
      <c r="J1797" s="248"/>
      <c r="K1797" s="578">
        <v>17267000</v>
      </c>
      <c r="L1797" s="193" t="s">
        <v>251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7"/>
      <c r="AB1797" s="570" t="str">
        <f t="shared" si="233"/>
        <v/>
      </c>
    </row>
    <row r="1798" spans="1:28" ht="15.75" hidden="1" customHeight="1">
      <c r="A1798" s="818" t="str">
        <f>IF(B1798&lt;&gt;"",IF(AND(B1798&gt;=_TM1,B1798&lt;=_TM2,OR(TH!L1798="1111",TH!M1798="1111")),TH!D1798,""),"")</f>
        <v/>
      </c>
      <c r="B1798" s="36">
        <f t="shared" si="231"/>
        <v>4</v>
      </c>
      <c r="C1798" s="190">
        <f t="shared" si="232"/>
        <v>42486</v>
      </c>
      <c r="D1798" s="190" t="s">
        <v>1584</v>
      </c>
      <c r="E1798" s="190">
        <v>42486</v>
      </c>
      <c r="F1798" s="191" t="s">
        <v>651</v>
      </c>
      <c r="G1798" s="824" t="s">
        <v>650</v>
      </c>
      <c r="H1798" s="192" t="s">
        <v>623</v>
      </c>
      <c r="I1798" s="248">
        <v>200</v>
      </c>
      <c r="J1798" s="248">
        <v>86597</v>
      </c>
      <c r="K1798" s="578">
        <f>ROUND(I1798*J1798,0)</f>
        <v>17319400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7"/>
      <c r="AB1798" s="570" t="str">
        <f t="shared" si="233"/>
        <v/>
      </c>
    </row>
    <row r="1799" spans="1:28" ht="15.75" hidden="1" customHeight="1">
      <c r="A1799" s="818" t="str">
        <f>IF(B1799&lt;&gt;"",IF(AND(B1799&gt;=_TM1,B1799&lt;=_TM2,OR(TH!L1799="1111",TH!M1799="1111")),TH!D1799,""),"")</f>
        <v/>
      </c>
      <c r="B1799" s="36">
        <f t="shared" si="231"/>
        <v>4</v>
      </c>
      <c r="C1799" s="190">
        <f t="shared" si="232"/>
        <v>42486</v>
      </c>
      <c r="D1799" s="190" t="s">
        <v>1584</v>
      </c>
      <c r="E1799" s="190">
        <v>42486</v>
      </c>
      <c r="F1799" s="191" t="s">
        <v>448</v>
      </c>
      <c r="G1799" s="824" t="s">
        <v>650</v>
      </c>
      <c r="H1799" s="192" t="s">
        <v>623</v>
      </c>
      <c r="I1799" s="248"/>
      <c r="J1799" s="248"/>
      <c r="K1799" s="578">
        <v>1731940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7"/>
      <c r="AB1799" s="570" t="str">
        <f t="shared" si="233"/>
        <v/>
      </c>
    </row>
    <row r="1800" spans="1:28" ht="15.75" hidden="1" customHeight="1">
      <c r="A1800" s="818" t="str">
        <f>IF(B1800&lt;&gt;"",IF(AND(B1800&gt;=_TM1,B1800&lt;=_TM2,OR(TH!L1800="1111",TH!M1800="1111")),TH!D1800,""),"")</f>
        <v/>
      </c>
      <c r="B1800" s="36">
        <f t="shared" si="231"/>
        <v>4</v>
      </c>
      <c r="C1800" s="190">
        <f t="shared" si="232"/>
        <v>42487</v>
      </c>
      <c r="D1800" s="190"/>
      <c r="E1800" s="190">
        <v>42487</v>
      </c>
      <c r="F1800" s="191" t="s">
        <v>608</v>
      </c>
      <c r="G1800" s="824" t="s">
        <v>652</v>
      </c>
      <c r="H1800" s="816" t="s">
        <v>613</v>
      </c>
      <c r="I1800" s="248"/>
      <c r="J1800" s="248"/>
      <c r="K1800" s="578">
        <v>700000</v>
      </c>
      <c r="L1800" s="193" t="s">
        <v>47</v>
      </c>
      <c r="M1800" s="193" t="s">
        <v>610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7"/>
      <c r="AB1800" s="570"/>
    </row>
    <row r="1801" spans="1:28" ht="15.75" hidden="1" customHeight="1">
      <c r="A1801" s="818" t="str">
        <f>IF(B1801&lt;&gt;"",IF(AND(B1801&gt;=_TM1,B1801&lt;=_TM2,OR(TH!L1801="1111",TH!M1801="1111")),TH!D1801,""),"")</f>
        <v/>
      </c>
      <c r="B1801" s="36">
        <f t="shared" si="231"/>
        <v>4</v>
      </c>
      <c r="C1801" s="190">
        <f t="shared" si="232"/>
        <v>42487</v>
      </c>
      <c r="D1801" s="190"/>
      <c r="E1801" s="190">
        <v>42487</v>
      </c>
      <c r="F1801" s="191" t="s">
        <v>609</v>
      </c>
      <c r="G1801" s="824" t="s">
        <v>652</v>
      </c>
      <c r="H1801" s="816" t="s">
        <v>613</v>
      </c>
      <c r="I1801" s="248"/>
      <c r="J1801" s="248"/>
      <c r="K1801" s="578">
        <v>70000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7"/>
      <c r="AB1801" s="570"/>
    </row>
    <row r="1802" spans="1:28" ht="15.75" hidden="1" customHeight="1">
      <c r="A1802" s="818" t="str">
        <f>IF(B1802&lt;&gt;"",IF(AND(B1802&gt;=_TM1,B1802&lt;=_TM2,OR(TH!L1802="1111",TH!M1802="1111")),TH!D1802,""),"")</f>
        <v/>
      </c>
      <c r="B1802" s="36">
        <f t="shared" si="231"/>
        <v>4</v>
      </c>
      <c r="C1802" s="190">
        <f t="shared" si="232"/>
        <v>42488</v>
      </c>
      <c r="D1802" s="190" t="s">
        <v>1585</v>
      </c>
      <c r="E1802" s="190">
        <v>42488</v>
      </c>
      <c r="F1802" s="191" t="s">
        <v>667</v>
      </c>
      <c r="G1802" s="824" t="s">
        <v>653</v>
      </c>
      <c r="H1802" s="192" t="s">
        <v>623</v>
      </c>
      <c r="I1802" s="248">
        <v>179</v>
      </c>
      <c r="J1802" s="248">
        <v>8046</v>
      </c>
      <c r="K1802" s="578">
        <f>ROUND(I1802*J1802,0)</f>
        <v>1440234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7"/>
      <c r="AB1802" s="570" t="str">
        <f>IF(VLOOKUP(H1802,DS_131,1,0)=H1802,"","x")</f>
        <v/>
      </c>
    </row>
    <row r="1803" spans="1:28" ht="15.75" hidden="1" customHeight="1">
      <c r="A1803" s="818" t="str">
        <f>IF(B1803&lt;&gt;"",IF(AND(B1803&gt;=_TM1,B1803&lt;=_TM2,OR(TH!L1803="1111",TH!M1803="1111")),TH!D1803,""),"")</f>
        <v/>
      </c>
      <c r="B1803" s="36">
        <f t="shared" si="231"/>
        <v>4</v>
      </c>
      <c r="C1803" s="190">
        <f t="shared" si="232"/>
        <v>42488</v>
      </c>
      <c r="D1803" s="190" t="s">
        <v>1585</v>
      </c>
      <c r="E1803" s="190">
        <v>42488</v>
      </c>
      <c r="F1803" s="191" t="s">
        <v>668</v>
      </c>
      <c r="G1803" s="824" t="s">
        <v>653</v>
      </c>
      <c r="H1803" s="192" t="s">
        <v>623</v>
      </c>
      <c r="I1803" s="248">
        <v>26</v>
      </c>
      <c r="J1803" s="248">
        <v>10078</v>
      </c>
      <c r="K1803" s="578">
        <f>ROUND(I1803*J1803,0)</f>
        <v>262028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7"/>
      <c r="AB1803" s="570" t="str">
        <f>IF(VLOOKUP(H1803,DS_131,1,0)=H1803,"","x")</f>
        <v/>
      </c>
    </row>
    <row r="1804" spans="1:28" ht="15.75" hidden="1" customHeight="1">
      <c r="A1804" s="818" t="str">
        <f>IF(B1804&lt;&gt;"",IF(AND(B1804&gt;=_TM1,B1804&lt;=_TM2,OR(TH!L1804="1111",TH!M1804="1111")),TH!D1804,""),"")</f>
        <v/>
      </c>
      <c r="B1804" s="36">
        <f t="shared" si="231"/>
        <v>4</v>
      </c>
      <c r="C1804" s="190">
        <f t="shared" si="232"/>
        <v>42488</v>
      </c>
      <c r="D1804" s="190" t="s">
        <v>1585</v>
      </c>
      <c r="E1804" s="190">
        <v>42488</v>
      </c>
      <c r="F1804" s="191" t="s">
        <v>669</v>
      </c>
      <c r="G1804" s="824" t="s">
        <v>653</v>
      </c>
      <c r="H1804" s="192" t="s">
        <v>623</v>
      </c>
      <c r="I1804" s="248">
        <v>1000</v>
      </c>
      <c r="J1804" s="248">
        <v>801</v>
      </c>
      <c r="K1804" s="578">
        <f>ROUND(I1804*J1804,0)</f>
        <v>801000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7"/>
      <c r="AB1804" s="570" t="str">
        <f>IF(VLOOKUP(H1804,DS_131,1,0)=H1804,"","x")</f>
        <v/>
      </c>
    </row>
    <row r="1805" spans="1:28" ht="15.75" hidden="1" customHeight="1">
      <c r="A1805" s="818" t="str">
        <f>IF(B1805&lt;&gt;"",IF(AND(B1805&gt;=_TM1,B1805&lt;=_TM2,OR(TH!L1805="1111",TH!M1805="1111")),TH!D1805,""),"")</f>
        <v/>
      </c>
      <c r="B1805" s="36">
        <f t="shared" si="231"/>
        <v>4</v>
      </c>
      <c r="C1805" s="190">
        <f t="shared" si="232"/>
        <v>42488</v>
      </c>
      <c r="D1805" s="190" t="s">
        <v>1585</v>
      </c>
      <c r="E1805" s="190">
        <v>42488</v>
      </c>
      <c r="F1805" s="191" t="s">
        <v>670</v>
      </c>
      <c r="G1805" s="824" t="s">
        <v>653</v>
      </c>
      <c r="H1805" s="192" t="s">
        <v>623</v>
      </c>
      <c r="I1805" s="248">
        <v>210</v>
      </c>
      <c r="J1805" s="248">
        <v>57731</v>
      </c>
      <c r="K1805" s="578">
        <f>ROUND(I1805*J1805,0)</f>
        <v>12123510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7"/>
      <c r="AB1805" s="570" t="str">
        <f>IF(VLOOKUP(H1805,DS_131,1,0)=H1805,"","x")</f>
        <v/>
      </c>
    </row>
    <row r="1806" spans="1:28" ht="15.75" hidden="1" customHeight="1">
      <c r="A1806" s="818" t="str">
        <f>IF(B1806&lt;&gt;"",IF(AND(B1806&gt;=_TM1,B1806&lt;=_TM2,OR(TH!L1806="1111",TH!M1806="1111")),TH!D1806,""),"")</f>
        <v/>
      </c>
      <c r="B1806" s="36">
        <f t="shared" si="231"/>
        <v>4</v>
      </c>
      <c r="C1806" s="190">
        <f t="shared" si="232"/>
        <v>42488</v>
      </c>
      <c r="D1806" s="190" t="s">
        <v>1585</v>
      </c>
      <c r="E1806" s="190">
        <v>42488</v>
      </c>
      <c r="F1806" s="191" t="s">
        <v>448</v>
      </c>
      <c r="G1806" s="824" t="s">
        <v>653</v>
      </c>
      <c r="H1806" s="192" t="s">
        <v>623</v>
      </c>
      <c r="I1806" s="248"/>
      <c r="J1806" s="248"/>
      <c r="K1806" s="578">
        <v>1462677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7"/>
      <c r="AB1806" s="570" t="str">
        <f>IF(VLOOKUP(H1806,DS_131,1,0)=H1806,"","x")</f>
        <v/>
      </c>
    </row>
    <row r="1807" spans="1:28" ht="15.75" hidden="1" customHeight="1">
      <c r="A1807" s="818" t="str">
        <f>IF(B1807&lt;&gt;"",IF(AND(B1807&gt;=_TM1,B1807&lt;=_TM2,OR(TH!L1807="1111",TH!M1807="1111")),TH!D1807,""),"")</f>
        <v/>
      </c>
      <c r="B1807" s="36">
        <f t="shared" si="231"/>
        <v>4</v>
      </c>
      <c r="C1807" s="190">
        <f t="shared" si="232"/>
        <v>42488</v>
      </c>
      <c r="D1807" s="190"/>
      <c r="E1807" s="190">
        <v>42488</v>
      </c>
      <c r="F1807" s="191" t="s">
        <v>608</v>
      </c>
      <c r="G1807" s="824" t="s">
        <v>664</v>
      </c>
      <c r="H1807" s="192" t="s">
        <v>666</v>
      </c>
      <c r="I1807" s="248"/>
      <c r="J1807" s="248"/>
      <c r="K1807" s="578">
        <v>7800000</v>
      </c>
      <c r="L1807" s="193" t="s">
        <v>47</v>
      </c>
      <c r="M1807" s="193" t="s">
        <v>610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7"/>
      <c r="AB1807" s="570"/>
    </row>
    <row r="1808" spans="1:28" ht="15.75" hidden="1" customHeight="1">
      <c r="A1808" s="818" t="str">
        <f>IF(B1808&lt;&gt;"",IF(AND(B1808&gt;=_TM1,B1808&lt;=_TM2,OR(TH!L1808="1111",TH!M1808="1111")),TH!D1808,""),"")</f>
        <v/>
      </c>
      <c r="B1808" s="36">
        <f t="shared" si="231"/>
        <v>4</v>
      </c>
      <c r="C1808" s="190">
        <f t="shared" si="232"/>
        <v>42488</v>
      </c>
      <c r="D1808" s="190"/>
      <c r="E1808" s="190">
        <v>42488</v>
      </c>
      <c r="F1808" s="760" t="s">
        <v>609</v>
      </c>
      <c r="G1808" s="824" t="s">
        <v>664</v>
      </c>
      <c r="H1808" s="192" t="s">
        <v>666</v>
      </c>
      <c r="I1808" s="248"/>
      <c r="J1808" s="248"/>
      <c r="K1808" s="578">
        <v>780000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7"/>
      <c r="AB1808" s="570"/>
    </row>
    <row r="1809" spans="1:28" ht="15.75" hidden="1" customHeight="1">
      <c r="A1809" s="818" t="str">
        <f>IF(B1809&lt;&gt;"",IF(AND(B1809&gt;=_TM1,B1809&lt;=_TM2,OR(TH!L1809="1111",TH!M1809="1111")),TH!D1809,""),"")</f>
        <v/>
      </c>
      <c r="B1809" s="36">
        <f t="shared" si="231"/>
        <v>4</v>
      </c>
      <c r="C1809" s="190">
        <f t="shared" si="232"/>
        <v>42489</v>
      </c>
      <c r="D1809" s="190"/>
      <c r="E1809" s="190">
        <v>42489</v>
      </c>
      <c r="F1809" s="191" t="s">
        <v>608</v>
      </c>
      <c r="G1809" s="824" t="s">
        <v>654</v>
      </c>
      <c r="H1809" s="192" t="s">
        <v>655</v>
      </c>
      <c r="I1809" s="248"/>
      <c r="J1809" s="248"/>
      <c r="K1809" s="578">
        <v>1500000</v>
      </c>
      <c r="L1809" s="193" t="s">
        <v>47</v>
      </c>
      <c r="M1809" s="193" t="s">
        <v>610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7"/>
      <c r="AB1809" s="570"/>
    </row>
    <row r="1810" spans="1:28" ht="15.75" hidden="1" customHeight="1">
      <c r="A1810" s="818" t="str">
        <f>IF(B1810&lt;&gt;"",IF(AND(B1810&gt;=_TM1,B1810&lt;=_TM2,OR(TH!L1810="1111",TH!M1810="1111")),TH!D1810,""),"")</f>
        <v/>
      </c>
      <c r="B1810" s="36">
        <f t="shared" si="231"/>
        <v>4</v>
      </c>
      <c r="C1810" s="190">
        <f t="shared" si="232"/>
        <v>42489</v>
      </c>
      <c r="D1810" s="190"/>
      <c r="E1810" s="190">
        <v>42489</v>
      </c>
      <c r="F1810" s="191" t="s">
        <v>609</v>
      </c>
      <c r="G1810" s="824" t="s">
        <v>654</v>
      </c>
      <c r="H1810" s="192" t="s">
        <v>655</v>
      </c>
      <c r="I1810" s="248"/>
      <c r="J1810" s="248"/>
      <c r="K1810" s="578">
        <v>150000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7"/>
      <c r="AB1810" s="570"/>
    </row>
    <row r="1811" spans="1:28" ht="15.75" hidden="1" customHeight="1">
      <c r="A1811" s="818" t="str">
        <f>IF(B1811&lt;&gt;"",IF(AND(B1811&gt;=_TM1,B1811&lt;=_TM2,OR(TH!L1811="1111",TH!M1811="1111")),TH!D1811,""),"")</f>
        <v/>
      </c>
      <c r="B1811" s="36">
        <f t="shared" ref="B1811:B1874" si="234">IF(C1811&lt;&gt;"",MONTH(C1811),"")</f>
        <v>4</v>
      </c>
      <c r="C1811" s="190">
        <f t="shared" ref="C1811:C1874" si="235">E1811</f>
        <v>42489</v>
      </c>
      <c r="D1811" s="190" t="s">
        <v>1586</v>
      </c>
      <c r="E1811" s="190">
        <v>42489</v>
      </c>
      <c r="F1811" s="191" t="s">
        <v>523</v>
      </c>
      <c r="G1811" s="824" t="s">
        <v>656</v>
      </c>
      <c r="H1811" s="192" t="s">
        <v>665</v>
      </c>
      <c r="I1811" s="248">
        <v>50</v>
      </c>
      <c r="J1811" s="248">
        <v>60078</v>
      </c>
      <c r="K1811" s="578">
        <f t="shared" ref="K1811:K1842" si="236">ROUND(I1811*J1811,0)</f>
        <v>3003900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7"/>
      <c r="AB1811" s="570" t="str">
        <f t="shared" ref="AB1811:AB1842" si="237">IF(VLOOKUP(H1811,DS_131,1,0)=H1811,"","x")</f>
        <v/>
      </c>
    </row>
    <row r="1812" spans="1:28" ht="15.75" hidden="1" customHeight="1">
      <c r="A1812" s="818" t="str">
        <f>IF(B1812&lt;&gt;"",IF(AND(B1812&gt;=_TM1,B1812&lt;=_TM2,OR(TH!L1812="1111",TH!M1812="1111")),TH!D1812,""),"")</f>
        <v/>
      </c>
      <c r="B1812" s="36">
        <f t="shared" si="234"/>
        <v>4</v>
      </c>
      <c r="C1812" s="190">
        <f t="shared" si="235"/>
        <v>42489</v>
      </c>
      <c r="D1812" s="190" t="s">
        <v>1586</v>
      </c>
      <c r="E1812" s="190">
        <v>42489</v>
      </c>
      <c r="F1812" s="191" t="s">
        <v>657</v>
      </c>
      <c r="G1812" s="824" t="s">
        <v>656</v>
      </c>
      <c r="H1812" s="192" t="s">
        <v>665</v>
      </c>
      <c r="I1812" s="248">
        <v>31</v>
      </c>
      <c r="J1812" s="248">
        <v>137667</v>
      </c>
      <c r="K1812" s="578">
        <f t="shared" si="236"/>
        <v>4267677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7"/>
      <c r="AB1812" s="570" t="str">
        <f t="shared" si="237"/>
        <v/>
      </c>
    </row>
    <row r="1813" spans="1:28" ht="15.75" hidden="1" customHeight="1">
      <c r="A1813" s="818" t="str">
        <f>IF(B1813&lt;&gt;"",IF(AND(B1813&gt;=_TM1,B1813&lt;=_TM2,OR(TH!L1813="1111",TH!M1813="1111")),TH!D1813,""),"")</f>
        <v/>
      </c>
      <c r="B1813" s="36">
        <f t="shared" si="234"/>
        <v>4</v>
      </c>
      <c r="C1813" s="190">
        <f t="shared" si="235"/>
        <v>42489</v>
      </c>
      <c r="D1813" s="190" t="s">
        <v>1586</v>
      </c>
      <c r="E1813" s="190">
        <v>42489</v>
      </c>
      <c r="F1813" s="760" t="s">
        <v>451</v>
      </c>
      <c r="G1813" s="824" t="s">
        <v>656</v>
      </c>
      <c r="H1813" s="192" t="s">
        <v>665</v>
      </c>
      <c r="I1813" s="248">
        <v>24</v>
      </c>
      <c r="J1813" s="248">
        <v>137835</v>
      </c>
      <c r="K1813" s="578">
        <f t="shared" si="236"/>
        <v>3308040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7"/>
      <c r="AB1813" s="570" t="str">
        <f t="shared" si="237"/>
        <v/>
      </c>
    </row>
    <row r="1814" spans="1:28" ht="15.75" hidden="1" customHeight="1">
      <c r="A1814" s="818" t="str">
        <f>IF(B1814&lt;&gt;"",IF(AND(B1814&gt;=_TM1,B1814&lt;=_TM2,OR(TH!L1814="1111",TH!M1814="1111")),TH!D1814,""),"")</f>
        <v/>
      </c>
      <c r="B1814" s="36">
        <f t="shared" si="234"/>
        <v>4</v>
      </c>
      <c r="C1814" s="190">
        <f t="shared" si="235"/>
        <v>42489</v>
      </c>
      <c r="D1814" s="190" t="s">
        <v>1586</v>
      </c>
      <c r="E1814" s="190">
        <v>42489</v>
      </c>
      <c r="F1814" s="191" t="s">
        <v>469</v>
      </c>
      <c r="G1814" s="824" t="s">
        <v>656</v>
      </c>
      <c r="H1814" s="192" t="s">
        <v>665</v>
      </c>
      <c r="I1814" s="248">
        <v>9</v>
      </c>
      <c r="J1814" s="248">
        <v>57845</v>
      </c>
      <c r="K1814" s="578">
        <f t="shared" si="236"/>
        <v>520605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7"/>
      <c r="AB1814" s="570" t="str">
        <f t="shared" si="237"/>
        <v/>
      </c>
    </row>
    <row r="1815" spans="1:28" ht="15.75" hidden="1" customHeight="1">
      <c r="A1815" s="818" t="str">
        <f>IF(B1815&lt;&gt;"",IF(AND(B1815&gt;=_TM1,B1815&lt;=_TM2,OR(TH!L1815="1111",TH!M1815="1111")),TH!D1815,""),"")</f>
        <v/>
      </c>
      <c r="B1815" s="36">
        <f t="shared" si="234"/>
        <v>4</v>
      </c>
      <c r="C1815" s="190">
        <f t="shared" si="235"/>
        <v>42489</v>
      </c>
      <c r="D1815" s="190" t="s">
        <v>1586</v>
      </c>
      <c r="E1815" s="190">
        <v>42489</v>
      </c>
      <c r="F1815" s="191" t="s">
        <v>527</v>
      </c>
      <c r="G1815" s="824" t="s">
        <v>656</v>
      </c>
      <c r="H1815" s="192" t="s">
        <v>665</v>
      </c>
      <c r="I1815" s="248">
        <v>24</v>
      </c>
      <c r="J1815" s="248">
        <v>69283</v>
      </c>
      <c r="K1815" s="578">
        <f t="shared" si="236"/>
        <v>1662792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7"/>
      <c r="AB1815" s="570" t="str">
        <f t="shared" si="237"/>
        <v/>
      </c>
    </row>
    <row r="1816" spans="1:28" ht="15.75" hidden="1" customHeight="1">
      <c r="A1816" s="818" t="str">
        <f>IF(B1816&lt;&gt;"",IF(AND(B1816&gt;=_TM1,B1816&lt;=_TM2,OR(TH!L1816="1111",TH!M1816="1111")),TH!D1816,""),"")</f>
        <v/>
      </c>
      <c r="B1816" s="36">
        <f t="shared" si="234"/>
        <v>4</v>
      </c>
      <c r="C1816" s="190">
        <f t="shared" si="235"/>
        <v>42489</v>
      </c>
      <c r="D1816" s="190" t="s">
        <v>1586</v>
      </c>
      <c r="E1816" s="190">
        <v>42489</v>
      </c>
      <c r="F1816" s="191" t="s">
        <v>458</v>
      </c>
      <c r="G1816" s="824" t="s">
        <v>656</v>
      </c>
      <c r="H1816" s="192" t="s">
        <v>665</v>
      </c>
      <c r="I1816" s="248">
        <v>10</v>
      </c>
      <c r="J1816" s="248">
        <v>56420</v>
      </c>
      <c r="K1816" s="578">
        <f t="shared" si="236"/>
        <v>564200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7"/>
      <c r="AB1816" s="570" t="str">
        <f t="shared" si="237"/>
        <v/>
      </c>
    </row>
    <row r="1817" spans="1:28" ht="15.75" hidden="1" customHeight="1">
      <c r="A1817" s="818" t="str">
        <f>IF(B1817&lt;&gt;"",IF(AND(B1817&gt;=_TM1,B1817&lt;=_TM2,OR(TH!L1817="1111",TH!M1817="1111")),TH!D1817,""),"")</f>
        <v/>
      </c>
      <c r="B1817" s="36">
        <f t="shared" si="234"/>
        <v>4</v>
      </c>
      <c r="C1817" s="190">
        <f t="shared" si="235"/>
        <v>42489</v>
      </c>
      <c r="D1817" s="190" t="s">
        <v>1586</v>
      </c>
      <c r="E1817" s="190">
        <v>42489</v>
      </c>
      <c r="F1817" s="191" t="s">
        <v>521</v>
      </c>
      <c r="G1817" s="824" t="s">
        <v>656</v>
      </c>
      <c r="H1817" s="192" t="s">
        <v>665</v>
      </c>
      <c r="I1817" s="248">
        <v>12</v>
      </c>
      <c r="J1817" s="248">
        <v>93345</v>
      </c>
      <c r="K1817" s="578">
        <f t="shared" si="236"/>
        <v>1120140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7"/>
      <c r="AB1817" s="570" t="str">
        <f t="shared" si="237"/>
        <v/>
      </c>
    </row>
    <row r="1818" spans="1:28" ht="15.75" hidden="1" customHeight="1">
      <c r="A1818" s="818" t="str">
        <f>IF(B1818&lt;&gt;"",IF(AND(B1818&gt;=_TM1,B1818&lt;=_TM2,OR(TH!L1818="1111",TH!M1818="1111")),TH!D1818,""),"")</f>
        <v/>
      </c>
      <c r="B1818" s="36">
        <f t="shared" si="234"/>
        <v>4</v>
      </c>
      <c r="C1818" s="190">
        <f t="shared" si="235"/>
        <v>42489</v>
      </c>
      <c r="D1818" s="190" t="s">
        <v>1586</v>
      </c>
      <c r="E1818" s="190">
        <v>42489</v>
      </c>
      <c r="F1818" s="191" t="s">
        <v>456</v>
      </c>
      <c r="G1818" s="824" t="s">
        <v>656</v>
      </c>
      <c r="H1818" s="192" t="s">
        <v>665</v>
      </c>
      <c r="I1818" s="248">
        <v>9</v>
      </c>
      <c r="J1818" s="248">
        <v>62868</v>
      </c>
      <c r="K1818" s="578">
        <f t="shared" si="236"/>
        <v>565812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7"/>
      <c r="AB1818" s="570" t="str">
        <f t="shared" si="237"/>
        <v/>
      </c>
    </row>
    <row r="1819" spans="1:28" ht="15.75" hidden="1" customHeight="1">
      <c r="A1819" s="818" t="str">
        <f>IF(B1819&lt;&gt;"",IF(AND(B1819&gt;=_TM1,B1819&lt;=_TM2,OR(TH!L1819="1111",TH!M1819="1111")),TH!D1819,""),"")</f>
        <v/>
      </c>
      <c r="B1819" s="36">
        <f t="shared" si="234"/>
        <v>4</v>
      </c>
      <c r="C1819" s="190">
        <f t="shared" si="235"/>
        <v>42489</v>
      </c>
      <c r="D1819" s="190" t="s">
        <v>1586</v>
      </c>
      <c r="E1819" s="190">
        <v>42489</v>
      </c>
      <c r="F1819" s="191" t="s">
        <v>455</v>
      </c>
      <c r="G1819" s="824" t="s">
        <v>656</v>
      </c>
      <c r="H1819" s="192" t="s">
        <v>665</v>
      </c>
      <c r="I1819" s="248">
        <v>22</v>
      </c>
      <c r="J1819" s="248">
        <v>71581</v>
      </c>
      <c r="K1819" s="578">
        <f t="shared" si="236"/>
        <v>1574782</v>
      </c>
      <c r="L1819" s="193" t="s">
        <v>251</v>
      </c>
      <c r="M1819" s="193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7"/>
      <c r="AB1819" s="570" t="str">
        <f t="shared" si="237"/>
        <v/>
      </c>
    </row>
    <row r="1820" spans="1:28" ht="15.75" hidden="1" customHeight="1">
      <c r="A1820" s="818" t="str">
        <f>IF(B1820&lt;&gt;"",IF(AND(B1820&gt;=_TM1,B1820&lt;=_TM2,OR(TH!L1820="1111",TH!M1820="1111")),TH!D1820,""),"")</f>
        <v/>
      </c>
      <c r="B1820" s="36">
        <f t="shared" si="234"/>
        <v>4</v>
      </c>
      <c r="C1820" s="190">
        <f t="shared" si="235"/>
        <v>42489</v>
      </c>
      <c r="D1820" s="190" t="s">
        <v>1586</v>
      </c>
      <c r="E1820" s="190">
        <v>42489</v>
      </c>
      <c r="F1820" s="191" t="s">
        <v>470</v>
      </c>
      <c r="G1820" s="824" t="s">
        <v>656</v>
      </c>
      <c r="H1820" s="192" t="s">
        <v>665</v>
      </c>
      <c r="I1820" s="248">
        <v>18</v>
      </c>
      <c r="J1820" s="248">
        <v>52807</v>
      </c>
      <c r="K1820" s="578">
        <f t="shared" si="236"/>
        <v>950526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7"/>
      <c r="AB1820" s="570" t="str">
        <f t="shared" si="237"/>
        <v/>
      </c>
    </row>
    <row r="1821" spans="1:28" ht="15.75" hidden="1" customHeight="1">
      <c r="A1821" s="818" t="str">
        <f>IF(B1821&lt;&gt;"",IF(AND(B1821&gt;=_TM1,B1821&lt;=_TM2,OR(TH!L1821="1111",TH!M1821="1111")),TH!D1821,""),"")</f>
        <v/>
      </c>
      <c r="B1821" s="36">
        <f t="shared" si="234"/>
        <v>4</v>
      </c>
      <c r="C1821" s="190">
        <f t="shared" si="235"/>
        <v>42489</v>
      </c>
      <c r="D1821" s="190" t="s">
        <v>1586</v>
      </c>
      <c r="E1821" s="190">
        <v>42489</v>
      </c>
      <c r="F1821" s="191" t="s">
        <v>453</v>
      </c>
      <c r="G1821" s="824" t="s">
        <v>656</v>
      </c>
      <c r="H1821" s="192" t="s">
        <v>665</v>
      </c>
      <c r="I1821" s="248">
        <v>27</v>
      </c>
      <c r="J1821" s="248">
        <v>79980</v>
      </c>
      <c r="K1821" s="578">
        <f t="shared" si="236"/>
        <v>2159460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7"/>
      <c r="AB1821" s="570" t="str">
        <f t="shared" si="237"/>
        <v/>
      </c>
    </row>
    <row r="1822" spans="1:28" ht="15.75" hidden="1" customHeight="1">
      <c r="A1822" s="818" t="str">
        <f>IF(B1822&lt;&gt;"",IF(AND(B1822&gt;=_TM1,B1822&lt;=_TM2,OR(TH!L1822="1111",TH!M1822="1111")),TH!D1822,""),"")</f>
        <v/>
      </c>
      <c r="B1822" s="36">
        <f t="shared" si="234"/>
        <v>4</v>
      </c>
      <c r="C1822" s="190">
        <f t="shared" si="235"/>
        <v>42489</v>
      </c>
      <c r="D1822" s="190" t="s">
        <v>1586</v>
      </c>
      <c r="E1822" s="190">
        <v>42489</v>
      </c>
      <c r="F1822" s="191" t="s">
        <v>489</v>
      </c>
      <c r="G1822" s="824" t="s">
        <v>656</v>
      </c>
      <c r="H1822" s="192" t="s">
        <v>665</v>
      </c>
      <c r="I1822" s="248">
        <v>24</v>
      </c>
      <c r="J1822" s="248">
        <v>98725</v>
      </c>
      <c r="K1822" s="578">
        <f t="shared" si="236"/>
        <v>2369400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7"/>
      <c r="AB1822" s="570" t="str">
        <f t="shared" si="237"/>
        <v/>
      </c>
    </row>
    <row r="1823" spans="1:28" ht="15.75" hidden="1" customHeight="1">
      <c r="A1823" s="818" t="str">
        <f>IF(B1823&lt;&gt;"",IF(AND(B1823&gt;=_TM1,B1823&lt;=_TM2,OR(TH!L1823="1111",TH!M1823="1111")),TH!D1823,""),"")</f>
        <v/>
      </c>
      <c r="B1823" s="36">
        <f t="shared" si="234"/>
        <v>4</v>
      </c>
      <c r="C1823" s="190">
        <f t="shared" si="235"/>
        <v>42489</v>
      </c>
      <c r="D1823" s="190" t="s">
        <v>1586</v>
      </c>
      <c r="E1823" s="190">
        <v>42489</v>
      </c>
      <c r="F1823" s="191" t="s">
        <v>457</v>
      </c>
      <c r="G1823" s="824" t="s">
        <v>656</v>
      </c>
      <c r="H1823" s="192" t="s">
        <v>665</v>
      </c>
      <c r="I1823" s="248">
        <v>10</v>
      </c>
      <c r="J1823" s="248">
        <v>99728</v>
      </c>
      <c r="K1823" s="578">
        <f t="shared" si="236"/>
        <v>997280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7"/>
      <c r="AB1823" s="570" t="str">
        <f t="shared" si="237"/>
        <v/>
      </c>
    </row>
    <row r="1824" spans="1:28" ht="15.75" hidden="1" customHeight="1">
      <c r="A1824" s="818" t="str">
        <f>IF(B1824&lt;&gt;"",IF(AND(B1824&gt;=_TM1,B1824&lt;=_TM2,OR(TH!L1824="1111",TH!M1824="1111")),TH!D1824,""),"")</f>
        <v/>
      </c>
      <c r="B1824" s="36">
        <f t="shared" si="234"/>
        <v>4</v>
      </c>
      <c r="C1824" s="190">
        <f t="shared" si="235"/>
        <v>42489</v>
      </c>
      <c r="D1824" s="190" t="s">
        <v>1586</v>
      </c>
      <c r="E1824" s="190">
        <v>42489</v>
      </c>
      <c r="F1824" s="191" t="s">
        <v>462</v>
      </c>
      <c r="G1824" s="824" t="s">
        <v>656</v>
      </c>
      <c r="H1824" s="192" t="s">
        <v>665</v>
      </c>
      <c r="I1824" s="248">
        <v>10</v>
      </c>
      <c r="J1824" s="248">
        <v>88600</v>
      </c>
      <c r="K1824" s="578">
        <f t="shared" si="236"/>
        <v>886000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7"/>
      <c r="AB1824" s="570" t="str">
        <f t="shared" si="237"/>
        <v/>
      </c>
    </row>
    <row r="1825" spans="1:28" ht="15.75" hidden="1" customHeight="1">
      <c r="A1825" s="818" t="str">
        <f>IF(B1825&lt;&gt;"",IF(AND(B1825&gt;=_TM1,B1825&lt;=_TM2,OR(TH!L1825="1111",TH!M1825="1111")),TH!D1825,""),"")</f>
        <v/>
      </c>
      <c r="B1825" s="36">
        <f t="shared" si="234"/>
        <v>4</v>
      </c>
      <c r="C1825" s="190">
        <f t="shared" si="235"/>
        <v>42489</v>
      </c>
      <c r="D1825" s="190" t="s">
        <v>1586</v>
      </c>
      <c r="E1825" s="190">
        <v>42489</v>
      </c>
      <c r="F1825" s="191" t="s">
        <v>551</v>
      </c>
      <c r="G1825" s="824" t="s">
        <v>656</v>
      </c>
      <c r="H1825" s="192" t="s">
        <v>665</v>
      </c>
      <c r="I1825" s="248">
        <v>112</v>
      </c>
      <c r="J1825" s="248">
        <v>8392</v>
      </c>
      <c r="K1825" s="578">
        <f t="shared" si="236"/>
        <v>939904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7"/>
      <c r="AB1825" s="570" t="str">
        <f t="shared" si="237"/>
        <v/>
      </c>
    </row>
    <row r="1826" spans="1:28" ht="15.75" hidden="1" customHeight="1">
      <c r="A1826" s="818" t="str">
        <f>IF(B1826&lt;&gt;"",IF(AND(B1826&gt;=_TM1,B1826&lt;=_TM2,OR(TH!L1826="1111",TH!M1826="1111")),TH!D1826,""),"")</f>
        <v/>
      </c>
      <c r="B1826" s="36">
        <f t="shared" si="234"/>
        <v>4</v>
      </c>
      <c r="C1826" s="190">
        <f t="shared" si="235"/>
        <v>42489</v>
      </c>
      <c r="D1826" s="190" t="s">
        <v>1586</v>
      </c>
      <c r="E1826" s="190">
        <v>42489</v>
      </c>
      <c r="F1826" s="191" t="s">
        <v>482</v>
      </c>
      <c r="G1826" s="824" t="s">
        <v>656</v>
      </c>
      <c r="H1826" s="192" t="s">
        <v>665</v>
      </c>
      <c r="I1826" s="248">
        <v>126</v>
      </c>
      <c r="J1826" s="248">
        <v>8212</v>
      </c>
      <c r="K1826" s="578">
        <f t="shared" si="236"/>
        <v>1034712</v>
      </c>
      <c r="L1826" s="193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7"/>
      <c r="AB1826" s="570" t="str">
        <f t="shared" si="237"/>
        <v/>
      </c>
    </row>
    <row r="1827" spans="1:28" ht="15.75" hidden="1" customHeight="1">
      <c r="A1827" s="818" t="str">
        <f>IF(B1827&lt;&gt;"",IF(AND(B1827&gt;=_TM1,B1827&lt;=_TM2,OR(TH!L1827="1111",TH!M1827="1111")),TH!D1827,""),"")</f>
        <v/>
      </c>
      <c r="B1827" s="36">
        <f t="shared" si="234"/>
        <v>4</v>
      </c>
      <c r="C1827" s="190">
        <f t="shared" si="235"/>
        <v>42489</v>
      </c>
      <c r="D1827" s="190" t="s">
        <v>1586</v>
      </c>
      <c r="E1827" s="190">
        <v>42489</v>
      </c>
      <c r="F1827" s="191" t="s">
        <v>473</v>
      </c>
      <c r="G1827" s="824" t="s">
        <v>656</v>
      </c>
      <c r="H1827" s="192" t="s">
        <v>665</v>
      </c>
      <c r="I1827" s="248">
        <v>45</v>
      </c>
      <c r="J1827" s="248">
        <v>12052</v>
      </c>
      <c r="K1827" s="578">
        <f t="shared" si="236"/>
        <v>542340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7"/>
      <c r="AB1827" s="570" t="str">
        <f t="shared" si="237"/>
        <v/>
      </c>
    </row>
    <row r="1828" spans="1:28" ht="15.75" hidden="1" customHeight="1">
      <c r="A1828" s="818" t="str">
        <f>IF(B1828&lt;&gt;"",IF(AND(B1828&gt;=_TM1,B1828&lt;=_TM2,OR(TH!L1828="1111",TH!M1828="1111")),TH!D1828,""),"")</f>
        <v/>
      </c>
      <c r="B1828" s="36">
        <f t="shared" si="234"/>
        <v>4</v>
      </c>
      <c r="C1828" s="190">
        <f t="shared" si="235"/>
        <v>42489</v>
      </c>
      <c r="D1828" s="190" t="s">
        <v>1586</v>
      </c>
      <c r="E1828" s="190">
        <v>42489</v>
      </c>
      <c r="F1828" s="191" t="s">
        <v>550</v>
      </c>
      <c r="G1828" s="824" t="s">
        <v>656</v>
      </c>
      <c r="H1828" s="192" t="s">
        <v>665</v>
      </c>
      <c r="I1828" s="248">
        <v>24</v>
      </c>
      <c r="J1828" s="248">
        <v>8938</v>
      </c>
      <c r="K1828" s="578">
        <f t="shared" si="236"/>
        <v>214512</v>
      </c>
      <c r="L1828" s="193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7"/>
      <c r="AB1828" s="570" t="str">
        <f t="shared" si="237"/>
        <v/>
      </c>
    </row>
    <row r="1829" spans="1:28" ht="15.75" hidden="1" customHeight="1">
      <c r="A1829" s="818" t="str">
        <f>IF(B1829&lt;&gt;"",IF(AND(B1829&gt;=_TM1,B1829&lt;=_TM2,OR(TH!L1829="1111",TH!M1829="1111")),TH!D1829,""),"")</f>
        <v/>
      </c>
      <c r="B1829" s="36">
        <f t="shared" si="234"/>
        <v>4</v>
      </c>
      <c r="C1829" s="190">
        <f t="shared" si="235"/>
        <v>42489</v>
      </c>
      <c r="D1829" s="190" t="s">
        <v>1586</v>
      </c>
      <c r="E1829" s="190">
        <v>42489</v>
      </c>
      <c r="F1829" s="191" t="s">
        <v>555</v>
      </c>
      <c r="G1829" s="824" t="s">
        <v>656</v>
      </c>
      <c r="H1829" s="192" t="s">
        <v>665</v>
      </c>
      <c r="I1829" s="248">
        <v>24</v>
      </c>
      <c r="J1829" s="248">
        <v>9378</v>
      </c>
      <c r="K1829" s="578">
        <f t="shared" si="236"/>
        <v>225072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7"/>
      <c r="AB1829" s="570" t="str">
        <f t="shared" si="237"/>
        <v/>
      </c>
    </row>
    <row r="1830" spans="1:28" ht="15.75" hidden="1" customHeight="1">
      <c r="A1830" s="818" t="str">
        <f>IF(B1830&lt;&gt;"",IF(AND(B1830&gt;=_TM1,B1830&lt;=_TM2,OR(TH!L1830="1111",TH!M1830="1111")),TH!D1830,""),"")</f>
        <v/>
      </c>
      <c r="B1830" s="36">
        <f t="shared" si="234"/>
        <v>4</v>
      </c>
      <c r="C1830" s="190">
        <f t="shared" si="235"/>
        <v>42489</v>
      </c>
      <c r="D1830" s="190" t="s">
        <v>1586</v>
      </c>
      <c r="E1830" s="190">
        <v>42489</v>
      </c>
      <c r="F1830" s="191" t="s">
        <v>554</v>
      </c>
      <c r="G1830" s="824" t="s">
        <v>656</v>
      </c>
      <c r="H1830" s="192" t="s">
        <v>665</v>
      </c>
      <c r="I1830" s="248">
        <v>50</v>
      </c>
      <c r="J1830" s="248">
        <v>9642</v>
      </c>
      <c r="K1830" s="578">
        <f t="shared" si="236"/>
        <v>482100</v>
      </c>
      <c r="L1830" s="193" t="s">
        <v>251</v>
      </c>
      <c r="M1830" s="193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7"/>
      <c r="AB1830" s="570" t="str">
        <f t="shared" si="237"/>
        <v/>
      </c>
    </row>
    <row r="1831" spans="1:28" ht="15.75" hidden="1" customHeight="1">
      <c r="A1831" s="818" t="str">
        <f>IF(B1831&lt;&gt;"",IF(AND(B1831&gt;=_TM1,B1831&lt;=_TM2,OR(TH!L1831="1111",TH!M1831="1111")),TH!D1831,""),"")</f>
        <v/>
      </c>
      <c r="B1831" s="36">
        <f t="shared" si="234"/>
        <v>4</v>
      </c>
      <c r="C1831" s="190">
        <f t="shared" si="235"/>
        <v>42489</v>
      </c>
      <c r="D1831" s="190" t="s">
        <v>1586</v>
      </c>
      <c r="E1831" s="190">
        <v>42489</v>
      </c>
      <c r="F1831" s="191" t="s">
        <v>552</v>
      </c>
      <c r="G1831" s="824" t="s">
        <v>656</v>
      </c>
      <c r="H1831" s="192" t="s">
        <v>665</v>
      </c>
      <c r="I1831" s="248">
        <v>24</v>
      </c>
      <c r="J1831" s="248">
        <v>9827</v>
      </c>
      <c r="K1831" s="578">
        <f t="shared" si="236"/>
        <v>235848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7"/>
      <c r="AB1831" s="570" t="str">
        <f t="shared" si="237"/>
        <v/>
      </c>
    </row>
    <row r="1832" spans="1:28" ht="15.75" hidden="1" customHeight="1">
      <c r="A1832" s="818" t="str">
        <f>IF(B1832&lt;&gt;"",IF(AND(B1832&gt;=_TM1,B1832&lt;=_TM2,OR(TH!L1832="1111",TH!M1832="1111")),TH!D1832,""),"")</f>
        <v/>
      </c>
      <c r="B1832" s="36">
        <f t="shared" si="234"/>
        <v>4</v>
      </c>
      <c r="C1832" s="190">
        <f t="shared" si="235"/>
        <v>42489</v>
      </c>
      <c r="D1832" s="190" t="s">
        <v>1586</v>
      </c>
      <c r="E1832" s="190">
        <v>42489</v>
      </c>
      <c r="F1832" s="191" t="s">
        <v>548</v>
      </c>
      <c r="G1832" s="824" t="s">
        <v>656</v>
      </c>
      <c r="H1832" s="192" t="s">
        <v>665</v>
      </c>
      <c r="I1832" s="248">
        <v>24</v>
      </c>
      <c r="J1832" s="248">
        <v>9176</v>
      </c>
      <c r="K1832" s="578">
        <f t="shared" si="236"/>
        <v>220224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7"/>
      <c r="AB1832" s="570" t="str">
        <f t="shared" si="237"/>
        <v/>
      </c>
    </row>
    <row r="1833" spans="1:28" ht="15.75" hidden="1" customHeight="1">
      <c r="A1833" s="818" t="str">
        <f>IF(B1833&lt;&gt;"",IF(AND(B1833&gt;=_TM1,B1833&lt;=_TM2,OR(TH!L1833="1111",TH!M1833="1111")),TH!D1833,""),"")</f>
        <v/>
      </c>
      <c r="B1833" s="36">
        <f t="shared" si="234"/>
        <v>4</v>
      </c>
      <c r="C1833" s="190">
        <f t="shared" si="235"/>
        <v>42489</v>
      </c>
      <c r="D1833" s="190" t="s">
        <v>1586</v>
      </c>
      <c r="E1833" s="190">
        <v>42489</v>
      </c>
      <c r="F1833" s="191" t="s">
        <v>537</v>
      </c>
      <c r="G1833" s="824" t="s">
        <v>656</v>
      </c>
      <c r="H1833" s="192" t="s">
        <v>665</v>
      </c>
      <c r="I1833" s="248">
        <v>16</v>
      </c>
      <c r="J1833" s="248">
        <v>25200</v>
      </c>
      <c r="K1833" s="578">
        <f t="shared" si="236"/>
        <v>403200</v>
      </c>
      <c r="L1833" s="193" t="s">
        <v>251</v>
      </c>
      <c r="M1833" s="193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7"/>
      <c r="AB1833" s="570" t="str">
        <f t="shared" si="237"/>
        <v/>
      </c>
    </row>
    <row r="1834" spans="1:28" ht="15.75" hidden="1" customHeight="1">
      <c r="A1834" s="818" t="str">
        <f>IF(B1834&lt;&gt;"",IF(AND(B1834&gt;=_TM1,B1834&lt;=_TM2,OR(TH!L1834="1111",TH!M1834="1111")),TH!D1834,""),"")</f>
        <v/>
      </c>
      <c r="B1834" s="36">
        <f t="shared" si="234"/>
        <v>4</v>
      </c>
      <c r="C1834" s="190">
        <f t="shared" si="235"/>
        <v>42489</v>
      </c>
      <c r="D1834" s="190" t="s">
        <v>1586</v>
      </c>
      <c r="E1834" s="190">
        <v>42489</v>
      </c>
      <c r="F1834" s="191" t="s">
        <v>541</v>
      </c>
      <c r="G1834" s="824" t="s">
        <v>656</v>
      </c>
      <c r="H1834" s="192" t="s">
        <v>665</v>
      </c>
      <c r="I1834" s="248">
        <v>36</v>
      </c>
      <c r="J1834" s="248">
        <v>17336</v>
      </c>
      <c r="K1834" s="578">
        <f t="shared" si="236"/>
        <v>624096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7"/>
      <c r="AB1834" s="570" t="str">
        <f t="shared" si="237"/>
        <v/>
      </c>
    </row>
    <row r="1835" spans="1:28" ht="15.75" hidden="1" customHeight="1">
      <c r="A1835" s="818" t="str">
        <f>IF(B1835&lt;&gt;"",IF(AND(B1835&gt;=_TM1,B1835&lt;=_TM2,OR(TH!L1835="1111",TH!M1835="1111")),TH!D1835,""),"")</f>
        <v/>
      </c>
      <c r="B1835" s="36">
        <f t="shared" si="234"/>
        <v>4</v>
      </c>
      <c r="C1835" s="190">
        <f t="shared" si="235"/>
        <v>42489</v>
      </c>
      <c r="D1835" s="190" t="s">
        <v>1586</v>
      </c>
      <c r="E1835" s="190">
        <v>42489</v>
      </c>
      <c r="F1835" s="191" t="s">
        <v>553</v>
      </c>
      <c r="G1835" s="824" t="s">
        <v>656</v>
      </c>
      <c r="H1835" s="192" t="s">
        <v>665</v>
      </c>
      <c r="I1835" s="248">
        <v>33</v>
      </c>
      <c r="J1835" s="248">
        <v>6274</v>
      </c>
      <c r="K1835" s="578">
        <f t="shared" si="236"/>
        <v>207042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7"/>
      <c r="AB1835" s="570" t="str">
        <f t="shared" si="237"/>
        <v/>
      </c>
    </row>
    <row r="1836" spans="1:28" ht="15.75" hidden="1" customHeight="1">
      <c r="A1836" s="818" t="str">
        <f>IF(B1836&lt;&gt;"",IF(AND(B1836&gt;=_TM1,B1836&lt;=_TM2,OR(TH!L1836="1111",TH!M1836="1111")),TH!D1836,""),"")</f>
        <v/>
      </c>
      <c r="B1836" s="36">
        <f t="shared" si="234"/>
        <v>4</v>
      </c>
      <c r="C1836" s="190">
        <f t="shared" si="235"/>
        <v>42489</v>
      </c>
      <c r="D1836" s="190" t="s">
        <v>1586</v>
      </c>
      <c r="E1836" s="190">
        <v>42489</v>
      </c>
      <c r="F1836" s="191" t="s">
        <v>534</v>
      </c>
      <c r="G1836" s="824" t="s">
        <v>656</v>
      </c>
      <c r="H1836" s="192" t="s">
        <v>665</v>
      </c>
      <c r="I1836" s="248">
        <v>36</v>
      </c>
      <c r="J1836" s="248">
        <v>17457</v>
      </c>
      <c r="K1836" s="578">
        <f t="shared" si="236"/>
        <v>628452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7"/>
      <c r="AB1836" s="570" t="str">
        <f t="shared" si="237"/>
        <v/>
      </c>
    </row>
    <row r="1837" spans="1:28" ht="15.75" hidden="1" customHeight="1">
      <c r="A1837" s="818" t="str">
        <f>IF(B1837&lt;&gt;"",IF(AND(B1837&gt;=_TM1,B1837&lt;=_TM2,OR(TH!L1837="1111",TH!M1837="1111")),TH!D1837,""),"")</f>
        <v/>
      </c>
      <c r="B1837" s="36">
        <f t="shared" si="234"/>
        <v>4</v>
      </c>
      <c r="C1837" s="190">
        <f t="shared" si="235"/>
        <v>42489</v>
      </c>
      <c r="D1837" s="190" t="s">
        <v>1586</v>
      </c>
      <c r="E1837" s="190">
        <v>42489</v>
      </c>
      <c r="F1837" s="191" t="s">
        <v>512</v>
      </c>
      <c r="G1837" s="824" t="s">
        <v>656</v>
      </c>
      <c r="H1837" s="192" t="s">
        <v>665</v>
      </c>
      <c r="I1837" s="248">
        <v>108</v>
      </c>
      <c r="J1837" s="248">
        <v>17658</v>
      </c>
      <c r="K1837" s="578">
        <f t="shared" si="236"/>
        <v>1907064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7"/>
      <c r="AB1837" s="570" t="str">
        <f t="shared" si="237"/>
        <v/>
      </c>
    </row>
    <row r="1838" spans="1:28" ht="15.75" hidden="1" customHeight="1">
      <c r="A1838" s="818" t="str">
        <f>IF(B1838&lt;&gt;"",IF(AND(B1838&gt;=_TM1,B1838&lt;=_TM2,OR(TH!L1838="1111",TH!M1838="1111")),TH!D1838,""),"")</f>
        <v/>
      </c>
      <c r="B1838" s="36">
        <f t="shared" si="234"/>
        <v>4</v>
      </c>
      <c r="C1838" s="190">
        <f t="shared" si="235"/>
        <v>42489</v>
      </c>
      <c r="D1838" s="190" t="s">
        <v>1586</v>
      </c>
      <c r="E1838" s="190">
        <v>42489</v>
      </c>
      <c r="F1838" s="191" t="s">
        <v>535</v>
      </c>
      <c r="G1838" s="824" t="s">
        <v>656</v>
      </c>
      <c r="H1838" s="192" t="s">
        <v>665</v>
      </c>
      <c r="I1838" s="248">
        <v>54</v>
      </c>
      <c r="J1838" s="248">
        <v>18517</v>
      </c>
      <c r="K1838" s="578">
        <f t="shared" si="236"/>
        <v>999918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7"/>
      <c r="AB1838" s="570" t="str">
        <f t="shared" si="237"/>
        <v/>
      </c>
    </row>
    <row r="1839" spans="1:28" ht="15.75" hidden="1" customHeight="1">
      <c r="A1839" s="818" t="str">
        <f>IF(B1839&lt;&gt;"",IF(AND(B1839&gt;=_TM1,B1839&lt;=_TM2,OR(TH!L1839="1111",TH!M1839="1111")),TH!D1839,""),"")</f>
        <v/>
      </c>
      <c r="B1839" s="36">
        <f t="shared" si="234"/>
        <v>4</v>
      </c>
      <c r="C1839" s="190">
        <f t="shared" si="235"/>
        <v>42489</v>
      </c>
      <c r="D1839" s="190" t="s">
        <v>1586</v>
      </c>
      <c r="E1839" s="190">
        <v>42489</v>
      </c>
      <c r="F1839" s="191" t="s">
        <v>459</v>
      </c>
      <c r="G1839" s="824" t="s">
        <v>656</v>
      </c>
      <c r="H1839" s="192" t="s">
        <v>665</v>
      </c>
      <c r="I1839" s="248">
        <v>52</v>
      </c>
      <c r="J1839" s="248">
        <v>18990</v>
      </c>
      <c r="K1839" s="578">
        <f t="shared" si="236"/>
        <v>987480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7"/>
      <c r="AB1839" s="570" t="str">
        <f t="shared" si="237"/>
        <v/>
      </c>
    </row>
    <row r="1840" spans="1:28" ht="15.75" hidden="1" customHeight="1">
      <c r="A1840" s="818" t="str">
        <f>IF(B1840&lt;&gt;"",IF(AND(B1840&gt;=_TM1,B1840&lt;=_TM2,OR(TH!L1840="1111",TH!M1840="1111")),TH!D1840,""),"")</f>
        <v/>
      </c>
      <c r="B1840" s="36">
        <f t="shared" si="234"/>
        <v>4</v>
      </c>
      <c r="C1840" s="190">
        <f t="shared" si="235"/>
        <v>42489</v>
      </c>
      <c r="D1840" s="190" t="s">
        <v>1586</v>
      </c>
      <c r="E1840" s="190">
        <v>42489</v>
      </c>
      <c r="F1840" s="191" t="s">
        <v>557</v>
      </c>
      <c r="G1840" s="824" t="s">
        <v>656</v>
      </c>
      <c r="H1840" s="192" t="s">
        <v>665</v>
      </c>
      <c r="I1840" s="248">
        <v>12</v>
      </c>
      <c r="J1840" s="248">
        <v>12004</v>
      </c>
      <c r="K1840" s="578">
        <f t="shared" si="236"/>
        <v>144048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7"/>
      <c r="AB1840" s="570" t="str">
        <f t="shared" si="237"/>
        <v/>
      </c>
    </row>
    <row r="1841" spans="1:28" ht="15.75" hidden="1" customHeight="1">
      <c r="A1841" s="818" t="str">
        <f>IF(B1841&lt;&gt;"",IF(AND(B1841&gt;=_TM1,B1841&lt;=_TM2,OR(TH!L1841="1111",TH!M1841="1111")),TH!D1841,""),"")</f>
        <v/>
      </c>
      <c r="B1841" s="36">
        <f t="shared" si="234"/>
        <v>4</v>
      </c>
      <c r="C1841" s="190">
        <f t="shared" si="235"/>
        <v>42489</v>
      </c>
      <c r="D1841" s="190" t="s">
        <v>1586</v>
      </c>
      <c r="E1841" s="190">
        <v>42489</v>
      </c>
      <c r="F1841" s="191" t="s">
        <v>460</v>
      </c>
      <c r="G1841" s="824" t="s">
        <v>656</v>
      </c>
      <c r="H1841" s="192" t="s">
        <v>665</v>
      </c>
      <c r="I1841" s="248">
        <v>21</v>
      </c>
      <c r="J1841" s="248">
        <v>19669</v>
      </c>
      <c r="K1841" s="578">
        <f t="shared" si="236"/>
        <v>413049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7"/>
      <c r="AB1841" s="570" t="str">
        <f t="shared" si="237"/>
        <v/>
      </c>
    </row>
    <row r="1842" spans="1:28" ht="15.75" hidden="1" customHeight="1">
      <c r="A1842" s="818" t="str">
        <f>IF(B1842&lt;&gt;"",IF(AND(B1842&gt;=_TM1,B1842&lt;=_TM2,OR(TH!L1842="1111",TH!M1842="1111")),TH!D1842,""),"")</f>
        <v/>
      </c>
      <c r="B1842" s="36">
        <f t="shared" si="234"/>
        <v>4</v>
      </c>
      <c r="C1842" s="190">
        <f t="shared" si="235"/>
        <v>42489</v>
      </c>
      <c r="D1842" s="190" t="s">
        <v>1586</v>
      </c>
      <c r="E1842" s="190">
        <v>42489</v>
      </c>
      <c r="F1842" s="191" t="s">
        <v>454</v>
      </c>
      <c r="G1842" s="824" t="s">
        <v>656</v>
      </c>
      <c r="H1842" s="192" t="s">
        <v>665</v>
      </c>
      <c r="I1842" s="248">
        <v>114</v>
      </c>
      <c r="J1842" s="248">
        <v>20079</v>
      </c>
      <c r="K1842" s="578">
        <f t="shared" si="236"/>
        <v>2289006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7"/>
      <c r="AB1842" s="570" t="str">
        <f t="shared" si="237"/>
        <v/>
      </c>
    </row>
    <row r="1843" spans="1:28" ht="15.75" hidden="1" customHeight="1">
      <c r="A1843" s="818" t="str">
        <f>IF(B1843&lt;&gt;"",IF(AND(B1843&gt;=_TM1,B1843&lt;=_TM2,OR(TH!L1843="1111",TH!M1843="1111")),TH!D1843,""),"")</f>
        <v/>
      </c>
      <c r="B1843" s="36">
        <f t="shared" si="234"/>
        <v>4</v>
      </c>
      <c r="C1843" s="190">
        <f t="shared" si="235"/>
        <v>42489</v>
      </c>
      <c r="D1843" s="190" t="s">
        <v>1586</v>
      </c>
      <c r="E1843" s="190">
        <v>42489</v>
      </c>
      <c r="F1843" s="191" t="s">
        <v>454</v>
      </c>
      <c r="G1843" s="824" t="s">
        <v>656</v>
      </c>
      <c r="H1843" s="192" t="s">
        <v>665</v>
      </c>
      <c r="I1843" s="248">
        <v>8</v>
      </c>
      <c r="J1843" s="248">
        <v>33201</v>
      </c>
      <c r="K1843" s="578">
        <f t="shared" ref="K1843:K1874" si="238">ROUND(I1843*J1843,0)</f>
        <v>265608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7"/>
      <c r="AB1843" s="570" t="str">
        <f t="shared" ref="AB1843:AB1874" si="239">IF(VLOOKUP(H1843,DS_131,1,0)=H1843,"","x")</f>
        <v/>
      </c>
    </row>
    <row r="1844" spans="1:28" ht="15.75" hidden="1" customHeight="1">
      <c r="A1844" s="818" t="str">
        <f>IF(B1844&lt;&gt;"",IF(AND(B1844&gt;=_TM1,B1844&lt;=_TM2,OR(TH!L1844="1111",TH!M1844="1111")),TH!D1844,""),"")</f>
        <v/>
      </c>
      <c r="B1844" s="36">
        <f t="shared" si="234"/>
        <v>4</v>
      </c>
      <c r="C1844" s="190">
        <f t="shared" si="235"/>
        <v>42489</v>
      </c>
      <c r="D1844" s="190" t="s">
        <v>1586</v>
      </c>
      <c r="E1844" s="190">
        <v>42489</v>
      </c>
      <c r="F1844" s="191" t="s">
        <v>542</v>
      </c>
      <c r="G1844" s="824" t="s">
        <v>656</v>
      </c>
      <c r="H1844" s="192" t="s">
        <v>665</v>
      </c>
      <c r="I1844" s="248">
        <v>36</v>
      </c>
      <c r="J1844" s="248">
        <v>20452</v>
      </c>
      <c r="K1844" s="578">
        <f t="shared" si="238"/>
        <v>736272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7"/>
      <c r="AB1844" s="570" t="str">
        <f t="shared" si="239"/>
        <v/>
      </c>
    </row>
    <row r="1845" spans="1:28" ht="15.75" hidden="1" customHeight="1">
      <c r="A1845" s="818" t="str">
        <f>IF(B1845&lt;&gt;"",IF(AND(B1845&gt;=_TM1,B1845&lt;=_TM2,OR(TH!L1845="1111",TH!M1845="1111")),TH!D1845,""),"")</f>
        <v/>
      </c>
      <c r="B1845" s="36">
        <f t="shared" si="234"/>
        <v>4</v>
      </c>
      <c r="C1845" s="190">
        <f t="shared" si="235"/>
        <v>42489</v>
      </c>
      <c r="D1845" s="190" t="s">
        <v>1586</v>
      </c>
      <c r="E1845" s="190">
        <v>42489</v>
      </c>
      <c r="F1845" s="191" t="s">
        <v>483</v>
      </c>
      <c r="G1845" s="824" t="s">
        <v>656</v>
      </c>
      <c r="H1845" s="192" t="s">
        <v>665</v>
      </c>
      <c r="I1845" s="248">
        <v>90</v>
      </c>
      <c r="J1845" s="248">
        <v>17633</v>
      </c>
      <c r="K1845" s="578">
        <f t="shared" si="238"/>
        <v>1586970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7"/>
      <c r="AB1845" s="570" t="str">
        <f t="shared" si="239"/>
        <v/>
      </c>
    </row>
    <row r="1846" spans="1:28" ht="15.75" hidden="1" customHeight="1">
      <c r="A1846" s="818" t="str">
        <f>IF(B1846&lt;&gt;"",IF(AND(B1846&gt;=_TM1,B1846&lt;=_TM2,OR(TH!L1846="1111",TH!M1846="1111")),TH!D1846,""),"")</f>
        <v/>
      </c>
      <c r="B1846" s="36">
        <f t="shared" si="234"/>
        <v>4</v>
      </c>
      <c r="C1846" s="190">
        <f t="shared" si="235"/>
        <v>42489</v>
      </c>
      <c r="D1846" s="190" t="s">
        <v>1586</v>
      </c>
      <c r="E1846" s="190">
        <v>42489</v>
      </c>
      <c r="F1846" s="191" t="s">
        <v>485</v>
      </c>
      <c r="G1846" s="824" t="s">
        <v>656</v>
      </c>
      <c r="H1846" s="192" t="s">
        <v>665</v>
      </c>
      <c r="I1846" s="248">
        <v>72</v>
      </c>
      <c r="J1846" s="248">
        <v>22606</v>
      </c>
      <c r="K1846" s="578">
        <f t="shared" si="238"/>
        <v>1627632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7"/>
      <c r="AB1846" s="570" t="str">
        <f t="shared" si="239"/>
        <v/>
      </c>
    </row>
    <row r="1847" spans="1:28" ht="15.75" hidden="1" customHeight="1">
      <c r="A1847" s="818" t="str">
        <f>IF(B1847&lt;&gt;"",IF(AND(B1847&gt;=_TM1,B1847&lt;=_TM2,OR(TH!L1847="1111",TH!M1847="1111")),TH!D1847,""),"")</f>
        <v/>
      </c>
      <c r="B1847" s="36">
        <f t="shared" si="234"/>
        <v>4</v>
      </c>
      <c r="C1847" s="190">
        <f t="shared" si="235"/>
        <v>42489</v>
      </c>
      <c r="D1847" s="190" t="s">
        <v>1586</v>
      </c>
      <c r="E1847" s="190">
        <v>42489</v>
      </c>
      <c r="F1847" s="191" t="s">
        <v>539</v>
      </c>
      <c r="G1847" s="824" t="s">
        <v>656</v>
      </c>
      <c r="H1847" s="192" t="s">
        <v>665</v>
      </c>
      <c r="I1847" s="248">
        <v>36</v>
      </c>
      <c r="J1847" s="248">
        <v>34633</v>
      </c>
      <c r="K1847" s="578">
        <f t="shared" si="238"/>
        <v>1246788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7"/>
      <c r="AB1847" s="570" t="str">
        <f t="shared" si="239"/>
        <v/>
      </c>
    </row>
    <row r="1848" spans="1:28" ht="15.75" hidden="1" customHeight="1">
      <c r="A1848" s="818" t="str">
        <f>IF(B1848&lt;&gt;"",IF(AND(B1848&gt;=_TM1,B1848&lt;=_TM2,OR(TH!L1848="1111",TH!M1848="1111")),TH!D1848,""),"")</f>
        <v/>
      </c>
      <c r="B1848" s="36">
        <f t="shared" si="234"/>
        <v>4</v>
      </c>
      <c r="C1848" s="190">
        <f t="shared" si="235"/>
        <v>42489</v>
      </c>
      <c r="D1848" s="190" t="s">
        <v>1586</v>
      </c>
      <c r="E1848" s="190">
        <v>42489</v>
      </c>
      <c r="F1848" s="191" t="s">
        <v>487</v>
      </c>
      <c r="G1848" s="824" t="s">
        <v>656</v>
      </c>
      <c r="H1848" s="192" t="s">
        <v>665</v>
      </c>
      <c r="I1848" s="248">
        <v>36</v>
      </c>
      <c r="J1848" s="248">
        <v>22441</v>
      </c>
      <c r="K1848" s="578">
        <f t="shared" si="238"/>
        <v>807876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7"/>
      <c r="AB1848" s="570" t="str">
        <f t="shared" si="239"/>
        <v/>
      </c>
    </row>
    <row r="1849" spans="1:28" ht="15.75" hidden="1" customHeight="1">
      <c r="A1849" s="818" t="str">
        <f>IF(B1849&lt;&gt;"",IF(AND(B1849&gt;=_TM1,B1849&lt;=_TM2,OR(TH!L1849="1111",TH!M1849="1111")),TH!D1849,""),"")</f>
        <v/>
      </c>
      <c r="B1849" s="36">
        <f t="shared" si="234"/>
        <v>4</v>
      </c>
      <c r="C1849" s="190">
        <f t="shared" si="235"/>
        <v>42489</v>
      </c>
      <c r="D1849" s="190" t="s">
        <v>1586</v>
      </c>
      <c r="E1849" s="190">
        <v>42489</v>
      </c>
      <c r="F1849" s="191" t="s">
        <v>659</v>
      </c>
      <c r="G1849" s="824" t="s">
        <v>656</v>
      </c>
      <c r="H1849" s="192" t="s">
        <v>665</v>
      </c>
      <c r="I1849" s="248">
        <v>80</v>
      </c>
      <c r="J1849" s="248">
        <v>40177</v>
      </c>
      <c r="K1849" s="578">
        <f t="shared" si="238"/>
        <v>3214160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7"/>
      <c r="AB1849" s="570" t="str">
        <f t="shared" si="239"/>
        <v/>
      </c>
    </row>
    <row r="1850" spans="1:28" ht="15.75" hidden="1" customHeight="1">
      <c r="A1850" s="818" t="str">
        <f>IF(B1850&lt;&gt;"",IF(AND(B1850&gt;=_TM1,B1850&lt;=_TM2,OR(TH!L1850="1111",TH!M1850="1111")),TH!D1850,""),"")</f>
        <v/>
      </c>
      <c r="B1850" s="36">
        <f t="shared" si="234"/>
        <v>4</v>
      </c>
      <c r="C1850" s="190">
        <f t="shared" si="235"/>
        <v>42489</v>
      </c>
      <c r="D1850" s="190" t="s">
        <v>1586</v>
      </c>
      <c r="E1850" s="190">
        <v>42489</v>
      </c>
      <c r="F1850" s="191" t="s">
        <v>461</v>
      </c>
      <c r="G1850" s="824" t="s">
        <v>656</v>
      </c>
      <c r="H1850" s="192" t="s">
        <v>665</v>
      </c>
      <c r="I1850" s="248">
        <v>13</v>
      </c>
      <c r="J1850" s="248">
        <v>30373</v>
      </c>
      <c r="K1850" s="578">
        <f t="shared" si="238"/>
        <v>394849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7"/>
      <c r="AB1850" s="570" t="str">
        <f t="shared" si="239"/>
        <v/>
      </c>
    </row>
    <row r="1851" spans="1:28" ht="15.75" hidden="1" customHeight="1">
      <c r="A1851" s="818" t="str">
        <f>IF(B1851&lt;&gt;"",IF(AND(B1851&gt;=_TM1,B1851&lt;=_TM2,OR(TH!L1851="1111",TH!M1851="1111")),TH!D1851,""),"")</f>
        <v/>
      </c>
      <c r="B1851" s="36">
        <f t="shared" si="234"/>
        <v>4</v>
      </c>
      <c r="C1851" s="190">
        <f t="shared" si="235"/>
        <v>42489</v>
      </c>
      <c r="D1851" s="190" t="s">
        <v>1586</v>
      </c>
      <c r="E1851" s="190">
        <v>42489</v>
      </c>
      <c r="F1851" s="191" t="s">
        <v>529</v>
      </c>
      <c r="G1851" s="824" t="s">
        <v>656</v>
      </c>
      <c r="H1851" s="192" t="s">
        <v>665</v>
      </c>
      <c r="I1851" s="248">
        <v>134</v>
      </c>
      <c r="J1851" s="248">
        <v>42218</v>
      </c>
      <c r="K1851" s="578">
        <f t="shared" si="238"/>
        <v>5657212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7"/>
      <c r="AB1851" s="570" t="str">
        <f t="shared" si="239"/>
        <v/>
      </c>
    </row>
    <row r="1852" spans="1:28" ht="15.75" hidden="1" customHeight="1">
      <c r="A1852" s="818" t="str">
        <f>IF(B1852&lt;&gt;"",IF(AND(B1852&gt;=_TM1,B1852&lt;=_TM2,OR(TH!L1852="1111",TH!M1852="1111")),TH!D1852,""),"")</f>
        <v/>
      </c>
      <c r="B1852" s="36">
        <f t="shared" si="234"/>
        <v>4</v>
      </c>
      <c r="C1852" s="190">
        <f t="shared" si="235"/>
        <v>42489</v>
      </c>
      <c r="D1852" s="190" t="s">
        <v>1586</v>
      </c>
      <c r="E1852" s="190">
        <v>42489</v>
      </c>
      <c r="F1852" s="191" t="s">
        <v>529</v>
      </c>
      <c r="G1852" s="824" t="s">
        <v>656</v>
      </c>
      <c r="H1852" s="192" t="s">
        <v>665</v>
      </c>
      <c r="I1852" s="248">
        <v>12</v>
      </c>
      <c r="J1852" s="248">
        <v>44429</v>
      </c>
      <c r="K1852" s="578">
        <f t="shared" si="238"/>
        <v>533148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7"/>
      <c r="AB1852" s="570" t="str">
        <f t="shared" si="239"/>
        <v/>
      </c>
    </row>
    <row r="1853" spans="1:28" ht="15.75" hidden="1" customHeight="1">
      <c r="A1853" s="818" t="str">
        <f>IF(B1853&lt;&gt;"",IF(AND(B1853&gt;=_TM1,B1853&lt;=_TM2,OR(TH!L1853="1111",TH!M1853="1111")),TH!D1853,""),"")</f>
        <v/>
      </c>
      <c r="B1853" s="36">
        <f t="shared" si="234"/>
        <v>4</v>
      </c>
      <c r="C1853" s="190">
        <f t="shared" si="235"/>
        <v>42489</v>
      </c>
      <c r="D1853" s="190" t="s">
        <v>1586</v>
      </c>
      <c r="E1853" s="190">
        <v>42489</v>
      </c>
      <c r="F1853" s="191" t="s">
        <v>450</v>
      </c>
      <c r="G1853" s="824" t="s">
        <v>656</v>
      </c>
      <c r="H1853" s="192" t="s">
        <v>665</v>
      </c>
      <c r="I1853" s="248">
        <v>60</v>
      </c>
      <c r="J1853" s="248">
        <v>43445</v>
      </c>
      <c r="K1853" s="578">
        <f t="shared" si="238"/>
        <v>2606700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7"/>
      <c r="AB1853" s="570" t="str">
        <f t="shared" si="239"/>
        <v/>
      </c>
    </row>
    <row r="1854" spans="1:28" ht="15.75" hidden="1" customHeight="1">
      <c r="A1854" s="818" t="str">
        <f>IF(B1854&lt;&gt;"",IF(AND(B1854&gt;=_TM1,B1854&lt;=_TM2,OR(TH!L1854="1111",TH!M1854="1111")),TH!D1854,""),"")</f>
        <v/>
      </c>
      <c r="B1854" s="36">
        <f t="shared" si="234"/>
        <v>4</v>
      </c>
      <c r="C1854" s="190">
        <f t="shared" si="235"/>
        <v>42489</v>
      </c>
      <c r="D1854" s="190" t="s">
        <v>1586</v>
      </c>
      <c r="E1854" s="190">
        <v>42489</v>
      </c>
      <c r="F1854" s="191" t="s">
        <v>450</v>
      </c>
      <c r="G1854" s="824" t="s">
        <v>656</v>
      </c>
      <c r="H1854" s="192" t="s">
        <v>665</v>
      </c>
      <c r="I1854" s="248">
        <v>54</v>
      </c>
      <c r="J1854" s="248">
        <v>45618</v>
      </c>
      <c r="K1854" s="578">
        <f t="shared" si="238"/>
        <v>2463372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7"/>
      <c r="AB1854" s="570" t="str">
        <f t="shared" si="239"/>
        <v/>
      </c>
    </row>
    <row r="1855" spans="1:28" ht="15.75" hidden="1" customHeight="1">
      <c r="A1855" s="818" t="str">
        <f>IF(B1855&lt;&gt;"",IF(AND(B1855&gt;=_TM1,B1855&lt;=_TM2,OR(TH!L1855="1111",TH!M1855="1111")),TH!D1855,""),"")</f>
        <v/>
      </c>
      <c r="B1855" s="36">
        <f t="shared" si="234"/>
        <v>4</v>
      </c>
      <c r="C1855" s="190">
        <f t="shared" si="235"/>
        <v>42489</v>
      </c>
      <c r="D1855" s="190" t="s">
        <v>1586</v>
      </c>
      <c r="E1855" s="190">
        <v>42489</v>
      </c>
      <c r="F1855" s="191" t="s">
        <v>556</v>
      </c>
      <c r="G1855" s="824" t="s">
        <v>656</v>
      </c>
      <c r="H1855" s="192" t="s">
        <v>665</v>
      </c>
      <c r="I1855" s="248">
        <v>24</v>
      </c>
      <c r="J1855" s="248">
        <v>9174</v>
      </c>
      <c r="K1855" s="578">
        <f t="shared" si="238"/>
        <v>220176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7"/>
      <c r="AB1855" s="570" t="str">
        <f t="shared" si="239"/>
        <v/>
      </c>
    </row>
    <row r="1856" spans="1:28" ht="15.75" hidden="1" customHeight="1">
      <c r="A1856" s="818" t="str">
        <f>IF(B1856&lt;&gt;"",IF(AND(B1856&gt;=_TM1,B1856&lt;=_TM2,OR(TH!L1856="1111",TH!M1856="1111")),TH!D1856,""),"")</f>
        <v/>
      </c>
      <c r="B1856" s="36">
        <f t="shared" si="234"/>
        <v>4</v>
      </c>
      <c r="C1856" s="190">
        <f t="shared" si="235"/>
        <v>42489</v>
      </c>
      <c r="D1856" s="190" t="s">
        <v>1586</v>
      </c>
      <c r="E1856" s="190">
        <v>42489</v>
      </c>
      <c r="F1856" s="191" t="s">
        <v>531</v>
      </c>
      <c r="G1856" s="824" t="s">
        <v>656</v>
      </c>
      <c r="H1856" s="192" t="s">
        <v>665</v>
      </c>
      <c r="I1856" s="248">
        <v>32</v>
      </c>
      <c r="J1856" s="248">
        <v>47426</v>
      </c>
      <c r="K1856" s="578">
        <f t="shared" si="238"/>
        <v>1517632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7"/>
      <c r="AB1856" s="570" t="str">
        <f t="shared" si="239"/>
        <v/>
      </c>
    </row>
    <row r="1857" spans="1:28" ht="15.75" hidden="1" customHeight="1">
      <c r="A1857" s="818" t="str">
        <f>IF(B1857&lt;&gt;"",IF(AND(B1857&gt;=_TM1,B1857&lt;=_TM2,OR(TH!L1857="1111",TH!M1857="1111")),TH!D1857,""),"")</f>
        <v/>
      </c>
      <c r="B1857" s="36">
        <f t="shared" si="234"/>
        <v>4</v>
      </c>
      <c r="C1857" s="190">
        <f t="shared" si="235"/>
        <v>42489</v>
      </c>
      <c r="D1857" s="190" t="s">
        <v>1586</v>
      </c>
      <c r="E1857" s="190">
        <v>42489</v>
      </c>
      <c r="F1857" s="191" t="s">
        <v>662</v>
      </c>
      <c r="G1857" s="824" t="s">
        <v>656</v>
      </c>
      <c r="H1857" s="192" t="s">
        <v>665</v>
      </c>
      <c r="I1857" s="248">
        <v>90</v>
      </c>
      <c r="J1857" s="248">
        <v>45939</v>
      </c>
      <c r="K1857" s="578">
        <f t="shared" si="238"/>
        <v>4134510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7"/>
      <c r="AB1857" s="570" t="str">
        <f t="shared" si="239"/>
        <v/>
      </c>
    </row>
    <row r="1858" spans="1:28" ht="15.75" hidden="1" customHeight="1">
      <c r="A1858" s="818" t="str">
        <f>IF(B1858&lt;&gt;"",IF(AND(B1858&gt;=_TM1,B1858&lt;=_TM2,OR(TH!L1858="1111",TH!M1858="1111")),TH!D1858,""),"")</f>
        <v/>
      </c>
      <c r="B1858" s="36">
        <f t="shared" si="234"/>
        <v>4</v>
      </c>
      <c r="C1858" s="190">
        <f t="shared" si="235"/>
        <v>42489</v>
      </c>
      <c r="D1858" s="190" t="s">
        <v>1586</v>
      </c>
      <c r="E1858" s="190">
        <v>42489</v>
      </c>
      <c r="F1858" s="191" t="s">
        <v>660</v>
      </c>
      <c r="G1858" s="824" t="s">
        <v>656</v>
      </c>
      <c r="H1858" s="192" t="s">
        <v>665</v>
      </c>
      <c r="I1858" s="248">
        <v>64</v>
      </c>
      <c r="J1858" s="248">
        <v>46946</v>
      </c>
      <c r="K1858" s="578">
        <f t="shared" si="238"/>
        <v>3004544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7"/>
      <c r="AB1858" s="570" t="str">
        <f t="shared" si="239"/>
        <v/>
      </c>
    </row>
    <row r="1859" spans="1:28" ht="15.75" hidden="1" customHeight="1">
      <c r="A1859" s="818" t="str">
        <f>IF(B1859&lt;&gt;"",IF(AND(B1859&gt;=_TM1,B1859&lt;=_TM2,OR(TH!L1859="1111",TH!M1859="1111")),TH!D1859,""),"")</f>
        <v/>
      </c>
      <c r="B1859" s="36">
        <f t="shared" si="234"/>
        <v>4</v>
      </c>
      <c r="C1859" s="190">
        <f t="shared" si="235"/>
        <v>42489</v>
      </c>
      <c r="D1859" s="190" t="s">
        <v>1586</v>
      </c>
      <c r="E1859" s="190">
        <v>42489</v>
      </c>
      <c r="F1859" s="191" t="s">
        <v>661</v>
      </c>
      <c r="G1859" s="824" t="s">
        <v>656</v>
      </c>
      <c r="H1859" s="192" t="s">
        <v>665</v>
      </c>
      <c r="I1859" s="248">
        <v>12</v>
      </c>
      <c r="J1859" s="248">
        <v>54545</v>
      </c>
      <c r="K1859" s="578">
        <f t="shared" si="238"/>
        <v>654540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7"/>
      <c r="AB1859" s="570" t="str">
        <f t="shared" si="239"/>
        <v/>
      </c>
    </row>
    <row r="1860" spans="1:28" ht="15.75" hidden="1" customHeight="1">
      <c r="A1860" s="818" t="str">
        <f>IF(B1860&lt;&gt;"",IF(AND(B1860&gt;=_TM1,B1860&lt;=_TM2,OR(TH!L1860="1111",TH!M1860="1111")),TH!D1860,""),"")</f>
        <v/>
      </c>
      <c r="B1860" s="36">
        <f t="shared" si="234"/>
        <v>4</v>
      </c>
      <c r="C1860" s="190">
        <f t="shared" si="235"/>
        <v>42489</v>
      </c>
      <c r="D1860" s="190" t="s">
        <v>1586</v>
      </c>
      <c r="E1860" s="190">
        <v>42489</v>
      </c>
      <c r="F1860" s="191" t="s">
        <v>490</v>
      </c>
      <c r="G1860" s="824" t="s">
        <v>656</v>
      </c>
      <c r="H1860" s="192" t="s">
        <v>665</v>
      </c>
      <c r="I1860" s="248">
        <v>48</v>
      </c>
      <c r="J1860" s="248">
        <v>25603</v>
      </c>
      <c r="K1860" s="578">
        <f t="shared" si="238"/>
        <v>1228944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7"/>
      <c r="AB1860" s="570" t="str">
        <f t="shared" si="239"/>
        <v/>
      </c>
    </row>
    <row r="1861" spans="1:28" ht="15.75" hidden="1" customHeight="1">
      <c r="A1861" s="818" t="str">
        <f>IF(B1861&lt;&gt;"",IF(AND(B1861&gt;=_TM1,B1861&lt;=_TM2,OR(TH!L1861="1111",TH!M1861="1111")),TH!D1861,""),"")</f>
        <v/>
      </c>
      <c r="B1861" s="36">
        <f t="shared" si="234"/>
        <v>4</v>
      </c>
      <c r="C1861" s="190">
        <f t="shared" si="235"/>
        <v>42489</v>
      </c>
      <c r="D1861" s="190" t="s">
        <v>1586</v>
      </c>
      <c r="E1861" s="190">
        <v>42489</v>
      </c>
      <c r="F1861" s="191" t="s">
        <v>452</v>
      </c>
      <c r="G1861" s="824" t="s">
        <v>656</v>
      </c>
      <c r="H1861" s="192" t="s">
        <v>665</v>
      </c>
      <c r="I1861" s="248">
        <v>24</v>
      </c>
      <c r="J1861" s="248">
        <v>43132</v>
      </c>
      <c r="K1861" s="578">
        <f t="shared" si="238"/>
        <v>1035168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7"/>
      <c r="AB1861" s="570" t="str">
        <f t="shared" si="239"/>
        <v/>
      </c>
    </row>
    <row r="1862" spans="1:28" ht="15.75" hidden="1" customHeight="1">
      <c r="A1862" s="818" t="str">
        <f>IF(B1862&lt;&gt;"",IF(AND(B1862&gt;=_TM1,B1862&lt;=_TM2,OR(TH!L1862="1111",TH!M1862="1111")),TH!D1862,""),"")</f>
        <v/>
      </c>
      <c r="B1862" s="36">
        <f t="shared" si="234"/>
        <v>4</v>
      </c>
      <c r="C1862" s="190">
        <f t="shared" si="235"/>
        <v>42489</v>
      </c>
      <c r="D1862" s="190" t="s">
        <v>1586</v>
      </c>
      <c r="E1862" s="190">
        <v>42489</v>
      </c>
      <c r="F1862" s="191" t="s">
        <v>472</v>
      </c>
      <c r="G1862" s="824" t="s">
        <v>656</v>
      </c>
      <c r="H1862" s="192" t="s">
        <v>665</v>
      </c>
      <c r="I1862" s="248">
        <v>26</v>
      </c>
      <c r="J1862" s="248">
        <v>27750</v>
      </c>
      <c r="K1862" s="578">
        <f t="shared" si="238"/>
        <v>721500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7"/>
      <c r="AB1862" s="570" t="str">
        <f t="shared" si="239"/>
        <v/>
      </c>
    </row>
    <row r="1863" spans="1:28" ht="15.75" hidden="1" customHeight="1">
      <c r="A1863" s="818" t="str">
        <f>IF(B1863&lt;&gt;"",IF(AND(B1863&gt;=_TM1,B1863&lt;=_TM2,OR(TH!L1863="1111",TH!M1863="1111")),TH!D1863,""),"")</f>
        <v/>
      </c>
      <c r="B1863" s="36">
        <f t="shared" si="234"/>
        <v>4</v>
      </c>
      <c r="C1863" s="190">
        <f t="shared" si="235"/>
        <v>42489</v>
      </c>
      <c r="D1863" s="190" t="s">
        <v>1586</v>
      </c>
      <c r="E1863" s="190">
        <v>42489</v>
      </c>
      <c r="F1863" s="191" t="s">
        <v>522</v>
      </c>
      <c r="G1863" s="824" t="s">
        <v>656</v>
      </c>
      <c r="H1863" s="192" t="s">
        <v>665</v>
      </c>
      <c r="I1863" s="248">
        <v>8</v>
      </c>
      <c r="J1863" s="248">
        <v>51681</v>
      </c>
      <c r="K1863" s="578">
        <f t="shared" si="238"/>
        <v>413448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7"/>
      <c r="AB1863" s="570" t="str">
        <f t="shared" si="239"/>
        <v/>
      </c>
    </row>
    <row r="1864" spans="1:28" ht="15.75" hidden="1" customHeight="1">
      <c r="A1864" s="818" t="str">
        <f>IF(B1864&lt;&gt;"",IF(AND(B1864&gt;=_TM1,B1864&lt;=_TM2,OR(TH!L1864="1111",TH!M1864="1111")),TH!D1864,""),"")</f>
        <v/>
      </c>
      <c r="B1864" s="36">
        <f t="shared" si="234"/>
        <v>4</v>
      </c>
      <c r="C1864" s="190">
        <f t="shared" si="235"/>
        <v>42489</v>
      </c>
      <c r="D1864" s="190" t="s">
        <v>1586</v>
      </c>
      <c r="E1864" s="190">
        <v>42489</v>
      </c>
      <c r="F1864" s="191" t="s">
        <v>528</v>
      </c>
      <c r="G1864" s="824" t="s">
        <v>656</v>
      </c>
      <c r="H1864" s="192" t="s">
        <v>665</v>
      </c>
      <c r="I1864" s="248">
        <v>60</v>
      </c>
      <c r="J1864" s="248">
        <v>49163</v>
      </c>
      <c r="K1864" s="578">
        <f t="shared" si="238"/>
        <v>2949780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7"/>
      <c r="AB1864" s="570" t="str">
        <f t="shared" si="239"/>
        <v/>
      </c>
    </row>
    <row r="1865" spans="1:28" ht="15.75" hidden="1" customHeight="1">
      <c r="A1865" s="818" t="str">
        <f>IF(B1865&lt;&gt;"",IF(AND(B1865&gt;=_TM1,B1865&lt;=_TM2,OR(TH!L1865="1111",TH!M1865="1111")),TH!D1865,""),"")</f>
        <v/>
      </c>
      <c r="B1865" s="36">
        <f t="shared" si="234"/>
        <v>4</v>
      </c>
      <c r="C1865" s="190">
        <f t="shared" si="235"/>
        <v>42489</v>
      </c>
      <c r="D1865" s="190" t="s">
        <v>1586</v>
      </c>
      <c r="E1865" s="190">
        <v>42489</v>
      </c>
      <c r="F1865" s="191" t="s">
        <v>488</v>
      </c>
      <c r="G1865" s="824" t="s">
        <v>656</v>
      </c>
      <c r="H1865" s="192" t="s">
        <v>665</v>
      </c>
      <c r="I1865" s="248">
        <v>30</v>
      </c>
      <c r="J1865" s="248">
        <v>33007</v>
      </c>
      <c r="K1865" s="578">
        <f t="shared" si="238"/>
        <v>990210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7"/>
      <c r="AB1865" s="570" t="str">
        <f t="shared" si="239"/>
        <v/>
      </c>
    </row>
    <row r="1866" spans="1:28" ht="15.75" hidden="1" customHeight="1">
      <c r="A1866" s="818" t="str">
        <f>IF(B1866&lt;&gt;"",IF(AND(B1866&gt;=_TM1,B1866&lt;=_TM2,OR(TH!L1866="1111",TH!M1866="1111")),TH!D1866,""),"")</f>
        <v/>
      </c>
      <c r="B1866" s="36">
        <f t="shared" si="234"/>
        <v>4</v>
      </c>
      <c r="C1866" s="190">
        <f t="shared" si="235"/>
        <v>42489</v>
      </c>
      <c r="D1866" s="190" t="s">
        <v>1586</v>
      </c>
      <c r="E1866" s="190">
        <v>42489</v>
      </c>
      <c r="F1866" s="191" t="s">
        <v>488</v>
      </c>
      <c r="G1866" s="824" t="s">
        <v>656</v>
      </c>
      <c r="H1866" s="192" t="s">
        <v>665</v>
      </c>
      <c r="I1866" s="248">
        <v>50</v>
      </c>
      <c r="J1866" s="248">
        <v>49381</v>
      </c>
      <c r="K1866" s="578">
        <f t="shared" si="238"/>
        <v>2469050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7"/>
      <c r="AB1866" s="570" t="str">
        <f t="shared" si="239"/>
        <v/>
      </c>
    </row>
    <row r="1867" spans="1:28" ht="15.75" hidden="1" customHeight="1">
      <c r="A1867" s="818" t="str">
        <f>IF(B1867&lt;&gt;"",IF(AND(B1867&gt;=_TM1,B1867&lt;=_TM2,OR(TH!L1867="1111",TH!M1867="1111")),TH!D1867,""),"")</f>
        <v/>
      </c>
      <c r="B1867" s="36">
        <f t="shared" si="234"/>
        <v>4</v>
      </c>
      <c r="C1867" s="190">
        <f t="shared" si="235"/>
        <v>42489</v>
      </c>
      <c r="D1867" s="190" t="s">
        <v>1586</v>
      </c>
      <c r="E1867" s="190">
        <v>42489</v>
      </c>
      <c r="F1867" s="191" t="s">
        <v>463</v>
      </c>
      <c r="G1867" s="824" t="s">
        <v>656</v>
      </c>
      <c r="H1867" s="192" t="s">
        <v>665</v>
      </c>
      <c r="I1867" s="248">
        <v>12</v>
      </c>
      <c r="J1867" s="248">
        <v>40664</v>
      </c>
      <c r="K1867" s="578">
        <f t="shared" si="238"/>
        <v>487968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7"/>
      <c r="AB1867" s="570" t="str">
        <f t="shared" si="239"/>
        <v/>
      </c>
    </row>
    <row r="1868" spans="1:28" ht="15.75" hidden="1" customHeight="1">
      <c r="A1868" s="818" t="str">
        <f>IF(B1868&lt;&gt;"",IF(AND(B1868&gt;=_TM1,B1868&lt;=_TM2,OR(TH!L1868="1111",TH!M1868="1111")),TH!D1868,""),"")</f>
        <v/>
      </c>
      <c r="B1868" s="36">
        <f t="shared" si="234"/>
        <v>4</v>
      </c>
      <c r="C1868" s="190">
        <f t="shared" si="235"/>
        <v>42489</v>
      </c>
      <c r="D1868" s="190" t="s">
        <v>1586</v>
      </c>
      <c r="E1868" s="190">
        <v>42489</v>
      </c>
      <c r="F1868" s="191" t="s">
        <v>549</v>
      </c>
      <c r="G1868" s="824" t="s">
        <v>656</v>
      </c>
      <c r="H1868" s="192" t="s">
        <v>665</v>
      </c>
      <c r="I1868" s="248">
        <v>72</v>
      </c>
      <c r="J1868" s="248">
        <v>13320</v>
      </c>
      <c r="K1868" s="578">
        <f t="shared" si="238"/>
        <v>959040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7"/>
      <c r="AB1868" s="570" t="str">
        <f t="shared" si="239"/>
        <v/>
      </c>
    </row>
    <row r="1869" spans="1:28" ht="15.75" hidden="1" customHeight="1">
      <c r="A1869" s="818" t="str">
        <f>IF(B1869&lt;&gt;"",IF(AND(B1869&gt;=_TM1,B1869&lt;=_TM2,OR(TH!L1869="1111",TH!M1869="1111")),TH!D1869,""),"")</f>
        <v/>
      </c>
      <c r="B1869" s="36">
        <f t="shared" si="234"/>
        <v>4</v>
      </c>
      <c r="C1869" s="190">
        <f t="shared" si="235"/>
        <v>42489</v>
      </c>
      <c r="D1869" s="190" t="s">
        <v>1586</v>
      </c>
      <c r="E1869" s="190">
        <v>42489</v>
      </c>
      <c r="F1869" s="191" t="s">
        <v>524</v>
      </c>
      <c r="G1869" s="824" t="s">
        <v>656</v>
      </c>
      <c r="H1869" s="192" t="s">
        <v>665</v>
      </c>
      <c r="I1869" s="248">
        <v>86</v>
      </c>
      <c r="J1869" s="248">
        <v>31624</v>
      </c>
      <c r="K1869" s="578">
        <f t="shared" si="238"/>
        <v>2719664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7"/>
      <c r="AB1869" s="570" t="str">
        <f t="shared" si="239"/>
        <v/>
      </c>
    </row>
    <row r="1870" spans="1:28" ht="15.75" hidden="1" customHeight="1">
      <c r="A1870" s="818" t="str">
        <f>IF(B1870&lt;&gt;"",IF(AND(B1870&gt;=_TM1,B1870&lt;=_TM2,OR(TH!L1870="1111",TH!M1870="1111")),TH!D1870,""),"")</f>
        <v/>
      </c>
      <c r="B1870" s="36">
        <f t="shared" si="234"/>
        <v>4</v>
      </c>
      <c r="C1870" s="190">
        <f t="shared" si="235"/>
        <v>42489</v>
      </c>
      <c r="D1870" s="190" t="s">
        <v>1586</v>
      </c>
      <c r="E1870" s="190">
        <v>42489</v>
      </c>
      <c r="F1870" s="191" t="s">
        <v>484</v>
      </c>
      <c r="G1870" s="824" t="s">
        <v>656</v>
      </c>
      <c r="H1870" s="192" t="s">
        <v>665</v>
      </c>
      <c r="I1870" s="248">
        <v>72</v>
      </c>
      <c r="J1870" s="248">
        <v>35161</v>
      </c>
      <c r="K1870" s="578">
        <f t="shared" si="238"/>
        <v>2531592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7"/>
      <c r="AB1870" s="570" t="str">
        <f t="shared" si="239"/>
        <v/>
      </c>
    </row>
    <row r="1871" spans="1:28" ht="15.75" hidden="1" customHeight="1">
      <c r="A1871" s="818" t="str">
        <f>IF(B1871&lt;&gt;"",IF(AND(B1871&gt;=_TM1,B1871&lt;=_TM2,OR(TH!L1871="1111",TH!M1871="1111")),TH!D1871,""),"")</f>
        <v/>
      </c>
      <c r="B1871" s="36">
        <f t="shared" si="234"/>
        <v>4</v>
      </c>
      <c r="C1871" s="190">
        <f t="shared" si="235"/>
        <v>42489</v>
      </c>
      <c r="D1871" s="190" t="s">
        <v>1586</v>
      </c>
      <c r="E1871" s="190">
        <v>42489</v>
      </c>
      <c r="F1871" s="191" t="s">
        <v>474</v>
      </c>
      <c r="G1871" s="824" t="s">
        <v>656</v>
      </c>
      <c r="H1871" s="192" t="s">
        <v>665</v>
      </c>
      <c r="I1871" s="248">
        <v>42</v>
      </c>
      <c r="J1871" s="248">
        <v>43548</v>
      </c>
      <c r="K1871" s="578">
        <f t="shared" si="238"/>
        <v>1829016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7"/>
      <c r="AB1871" s="570" t="str">
        <f t="shared" si="239"/>
        <v/>
      </c>
    </row>
    <row r="1872" spans="1:28" ht="15.75" hidden="1" customHeight="1">
      <c r="A1872" s="818" t="str">
        <f>IF(B1872&lt;&gt;"",IF(AND(B1872&gt;=_TM1,B1872&lt;=_TM2,OR(TH!L1872="1111",TH!M1872="1111")),TH!D1872,""),"")</f>
        <v/>
      </c>
      <c r="B1872" s="36">
        <f t="shared" si="234"/>
        <v>4</v>
      </c>
      <c r="C1872" s="190">
        <f t="shared" si="235"/>
        <v>42489</v>
      </c>
      <c r="D1872" s="190" t="s">
        <v>1586</v>
      </c>
      <c r="E1872" s="190">
        <v>42489</v>
      </c>
      <c r="F1872" s="191" t="s">
        <v>475</v>
      </c>
      <c r="G1872" s="824" t="s">
        <v>656</v>
      </c>
      <c r="H1872" s="192" t="s">
        <v>665</v>
      </c>
      <c r="I1872" s="248">
        <v>42</v>
      </c>
      <c r="J1872" s="248">
        <v>55357</v>
      </c>
      <c r="K1872" s="578">
        <f t="shared" si="238"/>
        <v>2324994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7"/>
      <c r="AB1872" s="570" t="str">
        <f t="shared" si="239"/>
        <v/>
      </c>
    </row>
    <row r="1873" spans="1:28" ht="15.75" hidden="1" customHeight="1">
      <c r="A1873" s="818" t="str">
        <f>IF(B1873&lt;&gt;"",IF(AND(B1873&gt;=_TM1,B1873&lt;=_TM2,OR(TH!L1873="1111",TH!M1873="1111")),TH!D1873,""),"")</f>
        <v/>
      </c>
      <c r="B1873" s="36">
        <f t="shared" si="234"/>
        <v>4</v>
      </c>
      <c r="C1873" s="190">
        <f t="shared" si="235"/>
        <v>42489</v>
      </c>
      <c r="D1873" s="190" t="s">
        <v>1586</v>
      </c>
      <c r="E1873" s="190">
        <v>42489</v>
      </c>
      <c r="F1873" s="191" t="s">
        <v>558</v>
      </c>
      <c r="G1873" s="824" t="s">
        <v>656</v>
      </c>
      <c r="H1873" s="192" t="s">
        <v>665</v>
      </c>
      <c r="I1873" s="248">
        <v>5</v>
      </c>
      <c r="J1873" s="248">
        <v>28509</v>
      </c>
      <c r="K1873" s="578">
        <f t="shared" si="238"/>
        <v>142545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7"/>
      <c r="AB1873" s="570" t="str">
        <f t="shared" si="239"/>
        <v/>
      </c>
    </row>
    <row r="1874" spans="1:28" ht="15.75" hidden="1" customHeight="1">
      <c r="A1874" s="818" t="str">
        <f>IF(B1874&lt;&gt;"",IF(AND(B1874&gt;=_TM1,B1874&lt;=_TM2,OR(TH!L1874="1111",TH!M1874="1111")),TH!D1874,""),"")</f>
        <v/>
      </c>
      <c r="B1874" s="36">
        <f t="shared" si="234"/>
        <v>4</v>
      </c>
      <c r="C1874" s="190">
        <f t="shared" si="235"/>
        <v>42489</v>
      </c>
      <c r="D1874" s="190" t="s">
        <v>1586</v>
      </c>
      <c r="E1874" s="190">
        <v>42489</v>
      </c>
      <c r="F1874" s="191" t="s">
        <v>486</v>
      </c>
      <c r="G1874" s="824" t="s">
        <v>656</v>
      </c>
      <c r="H1874" s="192" t="s">
        <v>665</v>
      </c>
      <c r="I1874" s="248">
        <v>27</v>
      </c>
      <c r="J1874" s="248">
        <v>34732</v>
      </c>
      <c r="K1874" s="578">
        <f t="shared" si="238"/>
        <v>937764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7"/>
      <c r="AB1874" s="570" t="str">
        <f t="shared" si="239"/>
        <v/>
      </c>
    </row>
    <row r="1875" spans="1:28" ht="15.75" hidden="1" customHeight="1">
      <c r="A1875" s="818" t="str">
        <f>IF(B1875&lt;&gt;"",IF(AND(B1875&gt;=_TM1,B1875&lt;=_TM2,OR(TH!L1875="1111",TH!M1875="1111")),TH!D1875,""),"")</f>
        <v/>
      </c>
      <c r="B1875" s="36">
        <f t="shared" ref="B1875:B1938" si="240">IF(C1875&lt;&gt;"",MONTH(C1875),"")</f>
        <v>4</v>
      </c>
      <c r="C1875" s="190">
        <f t="shared" ref="C1875:C1938" si="241">E1875</f>
        <v>42489</v>
      </c>
      <c r="D1875" s="190" t="s">
        <v>1586</v>
      </c>
      <c r="E1875" s="190">
        <v>42489</v>
      </c>
      <c r="F1875" s="191" t="s">
        <v>533</v>
      </c>
      <c r="G1875" s="824" t="s">
        <v>656</v>
      </c>
      <c r="H1875" s="192" t="s">
        <v>665</v>
      </c>
      <c r="I1875" s="248">
        <v>20</v>
      </c>
      <c r="J1875" s="248">
        <v>39350</v>
      </c>
      <c r="K1875" s="578">
        <f t="shared" ref="K1875:K1881" si="242">ROUND(I1875*J1875,0)</f>
        <v>787000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7"/>
      <c r="AB1875" s="570" t="str">
        <f t="shared" ref="AB1875:AB1884" si="243">IF(VLOOKUP(H1875,DS_131,1,0)=H1875,"","x")</f>
        <v/>
      </c>
    </row>
    <row r="1876" spans="1:28" ht="15.75" hidden="1" customHeight="1">
      <c r="A1876" s="818" t="str">
        <f>IF(B1876&lt;&gt;"",IF(AND(B1876&gt;=_TM1,B1876&lt;=_TM2,OR(TH!L1876="1111",TH!M1876="1111")),TH!D1876,""),"")</f>
        <v/>
      </c>
      <c r="B1876" s="36">
        <f t="shared" si="240"/>
        <v>4</v>
      </c>
      <c r="C1876" s="190">
        <f t="shared" si="241"/>
        <v>42489</v>
      </c>
      <c r="D1876" s="190" t="s">
        <v>1586</v>
      </c>
      <c r="E1876" s="190">
        <v>42489</v>
      </c>
      <c r="F1876" s="191" t="s">
        <v>449</v>
      </c>
      <c r="G1876" s="824" t="s">
        <v>656</v>
      </c>
      <c r="H1876" s="192" t="s">
        <v>665</v>
      </c>
      <c r="I1876" s="248">
        <v>144</v>
      </c>
      <c r="J1876" s="248">
        <v>48287</v>
      </c>
      <c r="K1876" s="578">
        <f t="shared" si="242"/>
        <v>6953328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7"/>
      <c r="AB1876" s="570" t="str">
        <f t="shared" si="243"/>
        <v/>
      </c>
    </row>
    <row r="1877" spans="1:28" ht="15.75" hidden="1" customHeight="1">
      <c r="A1877" s="818" t="str">
        <f>IF(B1877&lt;&gt;"",IF(AND(B1877&gt;=_TM1,B1877&lt;=_TM2,OR(TH!L1877="1111",TH!M1877="1111")),TH!D1877,""),"")</f>
        <v/>
      </c>
      <c r="B1877" s="36">
        <f t="shared" si="240"/>
        <v>4</v>
      </c>
      <c r="C1877" s="190">
        <f t="shared" si="241"/>
        <v>42489</v>
      </c>
      <c r="D1877" s="190" t="s">
        <v>1586</v>
      </c>
      <c r="E1877" s="190">
        <v>42489</v>
      </c>
      <c r="F1877" s="191" t="s">
        <v>471</v>
      </c>
      <c r="G1877" s="824" t="s">
        <v>656</v>
      </c>
      <c r="H1877" s="192" t="s">
        <v>665</v>
      </c>
      <c r="I1877" s="248">
        <v>9</v>
      </c>
      <c r="J1877" s="248">
        <v>23751</v>
      </c>
      <c r="K1877" s="578">
        <f t="shared" si="242"/>
        <v>213759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7"/>
      <c r="AB1877" s="570" t="str">
        <f t="shared" si="243"/>
        <v/>
      </c>
    </row>
    <row r="1878" spans="1:28" ht="15.75" hidden="1" customHeight="1">
      <c r="A1878" s="818" t="str">
        <f>IF(B1878&lt;&gt;"",IF(AND(B1878&gt;=_TM1,B1878&lt;=_TM2,OR(TH!L1878="1111",TH!M1878="1111")),TH!D1878,""),"")</f>
        <v/>
      </c>
      <c r="B1878" s="36">
        <f t="shared" si="240"/>
        <v>4</v>
      </c>
      <c r="C1878" s="190">
        <f t="shared" si="241"/>
        <v>42489</v>
      </c>
      <c r="D1878" s="190" t="s">
        <v>1586</v>
      </c>
      <c r="E1878" s="190">
        <v>42489</v>
      </c>
      <c r="F1878" s="191" t="s">
        <v>476</v>
      </c>
      <c r="G1878" s="824" t="s">
        <v>656</v>
      </c>
      <c r="H1878" s="192" t="s">
        <v>665</v>
      </c>
      <c r="I1878" s="248">
        <v>42</v>
      </c>
      <c r="J1878" s="248">
        <v>37424</v>
      </c>
      <c r="K1878" s="578">
        <f t="shared" si="242"/>
        <v>1571808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7"/>
      <c r="AB1878" s="570" t="str">
        <f t="shared" si="243"/>
        <v/>
      </c>
    </row>
    <row r="1879" spans="1:28" ht="15.75" hidden="1" customHeight="1">
      <c r="A1879" s="818" t="str">
        <f>IF(B1879&lt;&gt;"",IF(AND(B1879&gt;=_TM1,B1879&lt;=_TM2,OR(TH!L1879="1111",TH!M1879="1111")),TH!D1879,""),"")</f>
        <v/>
      </c>
      <c r="B1879" s="36">
        <f t="shared" si="240"/>
        <v>4</v>
      </c>
      <c r="C1879" s="190">
        <f t="shared" si="241"/>
        <v>42489</v>
      </c>
      <c r="D1879" s="190" t="s">
        <v>1586</v>
      </c>
      <c r="E1879" s="190">
        <v>42489</v>
      </c>
      <c r="F1879" s="191" t="s">
        <v>464</v>
      </c>
      <c r="G1879" s="824" t="s">
        <v>656</v>
      </c>
      <c r="H1879" s="192" t="s">
        <v>665</v>
      </c>
      <c r="I1879" s="248">
        <v>350</v>
      </c>
      <c r="J1879" s="248">
        <v>64988</v>
      </c>
      <c r="K1879" s="578">
        <f t="shared" si="242"/>
        <v>22745800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7"/>
      <c r="AB1879" s="570" t="str">
        <f t="shared" si="243"/>
        <v/>
      </c>
    </row>
    <row r="1880" spans="1:28" ht="15.75" hidden="1" customHeight="1">
      <c r="A1880" s="818" t="str">
        <f>IF(B1880&lt;&gt;"",IF(AND(B1880&gt;=_TM1,B1880&lt;=_TM2,OR(TH!L1880="1111",TH!M1880="1111")),TH!D1880,""),"")</f>
        <v/>
      </c>
      <c r="B1880" s="36">
        <f t="shared" si="240"/>
        <v>4</v>
      </c>
      <c r="C1880" s="190">
        <f t="shared" si="241"/>
        <v>42489</v>
      </c>
      <c r="D1880" s="190" t="s">
        <v>1586</v>
      </c>
      <c r="E1880" s="190">
        <v>42489</v>
      </c>
      <c r="F1880" s="191" t="s">
        <v>525</v>
      </c>
      <c r="G1880" s="824" t="s">
        <v>656</v>
      </c>
      <c r="H1880" s="192" t="s">
        <v>665</v>
      </c>
      <c r="I1880" s="248">
        <v>76</v>
      </c>
      <c r="J1880" s="248">
        <v>71296</v>
      </c>
      <c r="K1880" s="578">
        <f t="shared" si="242"/>
        <v>5418496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7"/>
      <c r="AB1880" s="570" t="str">
        <f t="shared" si="243"/>
        <v/>
      </c>
    </row>
    <row r="1881" spans="1:28" ht="15.75" hidden="1" customHeight="1">
      <c r="A1881" s="818" t="str">
        <f>IF(B1881&lt;&gt;"",IF(AND(B1881&gt;=_TM1,B1881&lt;=_TM2,OR(TH!L1881="1111",TH!M1881="1111")),TH!D1881,""),"")</f>
        <v/>
      </c>
      <c r="B1881" s="36">
        <f t="shared" si="240"/>
        <v>4</v>
      </c>
      <c r="C1881" s="190">
        <f t="shared" si="241"/>
        <v>42489</v>
      </c>
      <c r="D1881" s="190" t="s">
        <v>1586</v>
      </c>
      <c r="E1881" s="190">
        <v>42489</v>
      </c>
      <c r="F1881" s="191" t="s">
        <v>658</v>
      </c>
      <c r="G1881" s="824" t="s">
        <v>656</v>
      </c>
      <c r="H1881" s="192" t="s">
        <v>665</v>
      </c>
      <c r="I1881" s="248">
        <v>20</v>
      </c>
      <c r="J1881" s="248">
        <v>123283</v>
      </c>
      <c r="K1881" s="578">
        <f t="shared" si="242"/>
        <v>2465660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7"/>
      <c r="AB1881" s="570" t="str">
        <f t="shared" si="243"/>
        <v/>
      </c>
    </row>
    <row r="1882" spans="1:28" ht="15.75" hidden="1" customHeight="1">
      <c r="A1882" s="818" t="str">
        <f>IF(B1882&lt;&gt;"",IF(AND(B1882&gt;=_TM1,B1882&lt;=_TM2,OR(TH!L1882="1111",TH!M1882="1111")),TH!D1882,""),"")</f>
        <v/>
      </c>
      <c r="B1882" s="36">
        <f t="shared" si="240"/>
        <v>4</v>
      </c>
      <c r="C1882" s="190">
        <f t="shared" si="241"/>
        <v>42489</v>
      </c>
      <c r="D1882" s="190" t="s">
        <v>1586</v>
      </c>
      <c r="E1882" s="190">
        <v>42489</v>
      </c>
      <c r="F1882" s="191" t="s">
        <v>448</v>
      </c>
      <c r="G1882" s="824" t="s">
        <v>656</v>
      </c>
      <c r="H1882" s="192" t="s">
        <v>665</v>
      </c>
      <c r="I1882" s="248"/>
      <c r="J1882" s="248"/>
      <c r="K1882" s="578">
        <v>12901720.4</v>
      </c>
      <c r="L1882" s="193" t="s">
        <v>251</v>
      </c>
      <c r="M1882" s="193" t="s">
        <v>354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7"/>
      <c r="AB1882" s="570" t="str">
        <f t="shared" si="243"/>
        <v/>
      </c>
    </row>
    <row r="1883" spans="1:28" ht="15.75" hidden="1" customHeight="1">
      <c r="A1883" s="818" t="str">
        <f>IF(B1883&lt;&gt;"",IF(AND(B1883&gt;=_TM1,B1883&lt;=_TM2,OR(TH!L1883="1111",TH!M1883="1111")),TH!D1883,""),"")</f>
        <v/>
      </c>
      <c r="B1883" s="36">
        <f t="shared" si="240"/>
        <v>5</v>
      </c>
      <c r="C1883" s="190">
        <f t="shared" si="241"/>
        <v>42499</v>
      </c>
      <c r="D1883" s="190" t="s">
        <v>1587</v>
      </c>
      <c r="E1883" s="190">
        <v>42499</v>
      </c>
      <c r="F1883" s="191" t="s">
        <v>643</v>
      </c>
      <c r="G1883" s="824" t="s">
        <v>663</v>
      </c>
      <c r="H1883" s="192" t="s">
        <v>617</v>
      </c>
      <c r="I1883" s="248">
        <v>1107</v>
      </c>
      <c r="J1883" s="248">
        <v>4460</v>
      </c>
      <c r="K1883" s="578">
        <f>ROUND(I1883*J1883,0)</f>
        <v>4937220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7"/>
      <c r="AB1883" s="570" t="str">
        <f t="shared" si="243"/>
        <v/>
      </c>
    </row>
    <row r="1884" spans="1:28" ht="15.75" hidden="1" customHeight="1">
      <c r="A1884" s="818" t="str">
        <f>IF(B1884&lt;&gt;"",IF(AND(B1884&gt;=_TM1,B1884&lt;=_TM2,OR(TH!L1884="1111",TH!M1884="1111")),TH!D1884,""),"")</f>
        <v/>
      </c>
      <c r="B1884" s="36">
        <f t="shared" si="240"/>
        <v>5</v>
      </c>
      <c r="C1884" s="190">
        <f t="shared" si="241"/>
        <v>42499</v>
      </c>
      <c r="D1884" s="190" t="s">
        <v>1587</v>
      </c>
      <c r="E1884" s="190">
        <v>42499</v>
      </c>
      <c r="F1884" s="191" t="s">
        <v>448</v>
      </c>
      <c r="G1884" s="824" t="s">
        <v>663</v>
      </c>
      <c r="H1884" s="192" t="s">
        <v>617</v>
      </c>
      <c r="I1884" s="248"/>
      <c r="J1884" s="248"/>
      <c r="K1884" s="578">
        <v>493722</v>
      </c>
      <c r="L1884" s="193" t="s">
        <v>251</v>
      </c>
      <c r="M1884" s="193" t="s">
        <v>354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7"/>
      <c r="AB1884" s="570" t="str">
        <f t="shared" si="243"/>
        <v/>
      </c>
    </row>
    <row r="1885" spans="1:28" ht="15.75" hidden="1" customHeight="1">
      <c r="A1885" s="818" t="str">
        <f>IF(B1885&lt;&gt;"",IF(AND(B1885&gt;=_TM1,B1885&lt;=_TM2,OR(TH!L1885="1111",TH!M1885="1111")),TH!D1885,""),"")</f>
        <v/>
      </c>
      <c r="B1885" s="36">
        <f t="shared" si="240"/>
        <v>5</v>
      </c>
      <c r="C1885" s="190">
        <f t="shared" si="241"/>
        <v>42502</v>
      </c>
      <c r="D1885" s="190"/>
      <c r="E1885" s="190">
        <v>42502</v>
      </c>
      <c r="F1885" s="191" t="s">
        <v>608</v>
      </c>
      <c r="G1885" s="824" t="s">
        <v>671</v>
      </c>
      <c r="H1885" s="816" t="s">
        <v>613</v>
      </c>
      <c r="I1885" s="248"/>
      <c r="J1885" s="248"/>
      <c r="K1885" s="578">
        <v>1000000</v>
      </c>
      <c r="L1885" s="193" t="s">
        <v>47</v>
      </c>
      <c r="M1885" s="193" t="s">
        <v>610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7"/>
      <c r="AB1885" s="570"/>
    </row>
    <row r="1886" spans="1:28" ht="15.75" hidden="1" customHeight="1">
      <c r="A1886" s="818" t="str">
        <f>IF(B1886&lt;&gt;"",IF(AND(B1886&gt;=_TM1,B1886&lt;=_TM2,OR(TH!L1886="1111",TH!M1886="1111")),TH!D1886,""),"")</f>
        <v/>
      </c>
      <c r="B1886" s="36">
        <f t="shared" si="240"/>
        <v>5</v>
      </c>
      <c r="C1886" s="190">
        <f t="shared" si="241"/>
        <v>42502</v>
      </c>
      <c r="D1886" s="190"/>
      <c r="E1886" s="190">
        <v>42502</v>
      </c>
      <c r="F1886" s="191" t="s">
        <v>609</v>
      </c>
      <c r="G1886" s="824" t="s">
        <v>671</v>
      </c>
      <c r="H1886" s="816" t="s">
        <v>613</v>
      </c>
      <c r="I1886" s="248"/>
      <c r="J1886" s="248"/>
      <c r="K1886" s="578">
        <v>100000</v>
      </c>
      <c r="L1886" s="193" t="s">
        <v>47</v>
      </c>
      <c r="M1886" s="193" t="s">
        <v>354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7"/>
      <c r="AB1886" s="570"/>
    </row>
    <row r="1887" spans="1:28" ht="15.75" hidden="1" customHeight="1">
      <c r="A1887" s="818" t="str">
        <f>IF(B1887&lt;&gt;"",IF(AND(B1887&gt;=_TM1,B1887&lt;=_TM2,OR(TH!L1887="1111",TH!M1887="1111")),TH!D1887,""),"")</f>
        <v/>
      </c>
      <c r="B1887" s="36">
        <f t="shared" si="240"/>
        <v>5</v>
      </c>
      <c r="C1887" s="190">
        <f t="shared" si="241"/>
        <v>42502</v>
      </c>
      <c r="D1887" s="190" t="s">
        <v>1588</v>
      </c>
      <c r="E1887" s="190">
        <v>42502</v>
      </c>
      <c r="F1887" s="191" t="s">
        <v>466</v>
      </c>
      <c r="G1887" s="824" t="s">
        <v>672</v>
      </c>
      <c r="H1887" s="758" t="s">
        <v>626</v>
      </c>
      <c r="I1887" s="248">
        <v>380</v>
      </c>
      <c r="J1887" s="248">
        <v>8030</v>
      </c>
      <c r="K1887" s="578">
        <f>ROUND(I1887*J1887,0)</f>
        <v>3051400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7"/>
      <c r="AB1887" s="570" t="str">
        <f t="shared" ref="AB1887:AB1918" si="244">IF(VLOOKUP(H1887,DS_131,1,0)=H1887,"","x")</f>
        <v/>
      </c>
    </row>
    <row r="1888" spans="1:28" ht="15.75" hidden="1" customHeight="1">
      <c r="A1888" s="818" t="str">
        <f>IF(B1888&lt;&gt;"",IF(AND(B1888&gt;=_TM1,B1888&lt;=_TM2,OR(TH!L1888="1111",TH!M1888="1111")),TH!D1888,""),"")</f>
        <v/>
      </c>
      <c r="B1888" s="36">
        <f t="shared" si="240"/>
        <v>5</v>
      </c>
      <c r="C1888" s="190">
        <f t="shared" si="241"/>
        <v>42502</v>
      </c>
      <c r="D1888" s="190" t="s">
        <v>1588</v>
      </c>
      <c r="E1888" s="190">
        <v>42502</v>
      </c>
      <c r="F1888" s="191" t="s">
        <v>448</v>
      </c>
      <c r="G1888" s="824" t="s">
        <v>672</v>
      </c>
      <c r="H1888" s="758" t="s">
        <v>626</v>
      </c>
      <c r="I1888" s="248"/>
      <c r="J1888" s="248"/>
      <c r="K1888" s="578">
        <v>305140</v>
      </c>
      <c r="L1888" s="193" t="s">
        <v>251</v>
      </c>
      <c r="M1888" s="193" t="s">
        <v>354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7"/>
      <c r="AB1888" s="570" t="str">
        <f t="shared" si="244"/>
        <v/>
      </c>
    </row>
    <row r="1889" spans="1:28" ht="15.75" hidden="1" customHeight="1">
      <c r="A1889" s="818" t="str">
        <f>IF(B1889&lt;&gt;"",IF(AND(B1889&gt;=_TM1,B1889&lt;=_TM2,OR(TH!L1889="1111",TH!M1889="1111")),TH!D1889,""),"")</f>
        <v/>
      </c>
      <c r="B1889" s="36">
        <f t="shared" si="240"/>
        <v>5</v>
      </c>
      <c r="C1889" s="190">
        <f t="shared" si="241"/>
        <v>42502</v>
      </c>
      <c r="D1889" s="190" t="s">
        <v>1589</v>
      </c>
      <c r="E1889" s="190">
        <v>42502</v>
      </c>
      <c r="F1889" s="191" t="s">
        <v>614</v>
      </c>
      <c r="G1889" s="824" t="s">
        <v>673</v>
      </c>
      <c r="H1889" s="192" t="s">
        <v>617</v>
      </c>
      <c r="I1889" s="248">
        <v>1097</v>
      </c>
      <c r="J1889" s="248">
        <v>6519</v>
      </c>
      <c r="K1889" s="578">
        <f>ROUND(I1889*J1889,0)</f>
        <v>7151343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7"/>
      <c r="AB1889" s="570" t="str">
        <f t="shared" si="244"/>
        <v/>
      </c>
    </row>
    <row r="1890" spans="1:28" ht="15.75" hidden="1" customHeight="1">
      <c r="A1890" s="818" t="str">
        <f>IF(B1890&lt;&gt;"",IF(AND(B1890&gt;=_TM1,B1890&lt;=_TM2,OR(TH!L1890="1111",TH!M1890="1111")),TH!D1890,""),"")</f>
        <v/>
      </c>
      <c r="B1890" s="36">
        <f t="shared" si="240"/>
        <v>5</v>
      </c>
      <c r="C1890" s="190">
        <f t="shared" si="241"/>
        <v>42502</v>
      </c>
      <c r="D1890" s="190" t="s">
        <v>1589</v>
      </c>
      <c r="E1890" s="190">
        <v>42502</v>
      </c>
      <c r="F1890" s="191" t="s">
        <v>448</v>
      </c>
      <c r="G1890" s="824" t="s">
        <v>673</v>
      </c>
      <c r="H1890" s="192" t="s">
        <v>617</v>
      </c>
      <c r="I1890" s="248"/>
      <c r="J1890" s="248"/>
      <c r="K1890" s="578">
        <v>715134</v>
      </c>
      <c r="L1890" s="193" t="s">
        <v>251</v>
      </c>
      <c r="M1890" s="193" t="s">
        <v>354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7"/>
      <c r="AB1890" s="570" t="str">
        <f t="shared" si="244"/>
        <v/>
      </c>
    </row>
    <row r="1891" spans="1:28" ht="15.75" hidden="1" customHeight="1">
      <c r="A1891" s="818" t="str">
        <f>IF(B1891&lt;&gt;"",IF(AND(B1891&gt;=_TM1,B1891&lt;=_TM2,OR(TH!L1891="1111",TH!M1891="1111")),TH!D1891,""),"")</f>
        <v/>
      </c>
      <c r="B1891" s="36">
        <f t="shared" si="240"/>
        <v>5</v>
      </c>
      <c r="C1891" s="190">
        <f t="shared" si="241"/>
        <v>42513</v>
      </c>
      <c r="D1891" s="190" t="s">
        <v>1590</v>
      </c>
      <c r="E1891" s="190">
        <v>42513</v>
      </c>
      <c r="F1891" s="191" t="s">
        <v>643</v>
      </c>
      <c r="G1891" s="824" t="s">
        <v>674</v>
      </c>
      <c r="H1891" s="192" t="s">
        <v>623</v>
      </c>
      <c r="I1891" s="248">
        <v>393</v>
      </c>
      <c r="J1891" s="248">
        <v>4458</v>
      </c>
      <c r="K1891" s="578">
        <f>ROUND(I1891*J1891,0)</f>
        <v>1751994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7"/>
      <c r="AB1891" s="570" t="str">
        <f t="shared" si="244"/>
        <v/>
      </c>
    </row>
    <row r="1892" spans="1:28" ht="15.75" hidden="1" customHeight="1">
      <c r="A1892" s="818" t="str">
        <f>IF(B1892&lt;&gt;"",IF(AND(B1892&gt;=_TM1,B1892&lt;=_TM2,OR(TH!L1892="1111",TH!M1892="1111")),TH!D1892,""),"")</f>
        <v/>
      </c>
      <c r="B1892" s="36">
        <f t="shared" si="240"/>
        <v>5</v>
      </c>
      <c r="C1892" s="190">
        <f t="shared" si="241"/>
        <v>42513</v>
      </c>
      <c r="D1892" s="190" t="s">
        <v>1590</v>
      </c>
      <c r="E1892" s="190">
        <v>42513</v>
      </c>
      <c r="F1892" s="191" t="s">
        <v>448</v>
      </c>
      <c r="G1892" s="824" t="s">
        <v>674</v>
      </c>
      <c r="H1892" s="192" t="s">
        <v>623</v>
      </c>
      <c r="I1892" s="248"/>
      <c r="J1892" s="248"/>
      <c r="K1892" s="578">
        <v>175199</v>
      </c>
      <c r="L1892" s="193" t="s">
        <v>251</v>
      </c>
      <c r="M1892" s="193" t="s">
        <v>354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7"/>
      <c r="AB1892" s="570" t="str">
        <f t="shared" si="244"/>
        <v/>
      </c>
    </row>
    <row r="1893" spans="1:28" ht="15.75" hidden="1" customHeight="1">
      <c r="A1893" s="818" t="str">
        <f>IF(B1893&lt;&gt;"",IF(AND(B1893&gt;=_TM1,B1893&lt;=_TM2,OR(TH!L1893="1111",TH!M1893="1111")),TH!D1893,""),"")</f>
        <v/>
      </c>
      <c r="B1893" s="36">
        <f t="shared" si="240"/>
        <v>5</v>
      </c>
      <c r="C1893" s="190">
        <f t="shared" si="241"/>
        <v>42515</v>
      </c>
      <c r="D1893" s="190" t="s">
        <v>1591</v>
      </c>
      <c r="E1893" s="190">
        <v>42515</v>
      </c>
      <c r="F1893" s="191" t="s">
        <v>677</v>
      </c>
      <c r="G1893" s="824" t="s">
        <v>675</v>
      </c>
      <c r="H1893" s="192" t="s">
        <v>676</v>
      </c>
      <c r="I1893" s="248">
        <v>200</v>
      </c>
      <c r="J1893" s="248">
        <v>6000</v>
      </c>
      <c r="K1893" s="578">
        <f>ROUND(I1893*J1893,0)</f>
        <v>1200000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7"/>
      <c r="AB1893" s="570" t="str">
        <f t="shared" si="244"/>
        <v/>
      </c>
    </row>
    <row r="1894" spans="1:28" ht="15.75" hidden="1" customHeight="1">
      <c r="A1894" s="818" t="str">
        <f>IF(B1894&lt;&gt;"",IF(AND(B1894&gt;=_TM1,B1894&lt;=_TM2,OR(TH!L1894="1111",TH!M1894="1111")),TH!D1894,""),"")</f>
        <v/>
      </c>
      <c r="B1894" s="36">
        <f t="shared" si="240"/>
        <v>5</v>
      </c>
      <c r="C1894" s="190">
        <f t="shared" si="241"/>
        <v>42515</v>
      </c>
      <c r="D1894" s="190" t="s">
        <v>1591</v>
      </c>
      <c r="E1894" s="190">
        <v>42515</v>
      </c>
      <c r="F1894" s="191" t="s">
        <v>448</v>
      </c>
      <c r="G1894" s="824" t="s">
        <v>675</v>
      </c>
      <c r="H1894" s="192" t="s">
        <v>676</v>
      </c>
      <c r="I1894" s="248"/>
      <c r="J1894" s="248"/>
      <c r="K1894" s="578">
        <v>120000</v>
      </c>
      <c r="L1894" s="193" t="s">
        <v>251</v>
      </c>
      <c r="M1894" s="193" t="s">
        <v>354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7"/>
      <c r="AB1894" s="570" t="str">
        <f t="shared" si="244"/>
        <v/>
      </c>
    </row>
    <row r="1895" spans="1:28" ht="15.75" hidden="1" customHeight="1">
      <c r="A1895" s="818" t="str">
        <f>IF(B1895&lt;&gt;"",IF(AND(B1895&gt;=_TM1,B1895&lt;=_TM2,OR(TH!L1895="1111",TH!M1895="1111")),TH!D1895,""),"")</f>
        <v/>
      </c>
      <c r="B1895" s="36">
        <f t="shared" si="240"/>
        <v>5</v>
      </c>
      <c r="C1895" s="190">
        <f t="shared" si="241"/>
        <v>42516</v>
      </c>
      <c r="D1895" s="190" t="s">
        <v>1592</v>
      </c>
      <c r="E1895" s="190">
        <v>42516</v>
      </c>
      <c r="F1895" s="191" t="s">
        <v>614</v>
      </c>
      <c r="G1895" s="824" t="s">
        <v>678</v>
      </c>
      <c r="H1895" s="192" t="s">
        <v>617</v>
      </c>
      <c r="I1895" s="248">
        <v>1392</v>
      </c>
      <c r="J1895" s="248">
        <v>6519</v>
      </c>
      <c r="K1895" s="578">
        <f>ROUND(I1895*J1895,0)</f>
        <v>9074448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7"/>
      <c r="AB1895" s="570" t="str">
        <f t="shared" si="244"/>
        <v/>
      </c>
    </row>
    <row r="1896" spans="1:28" ht="15.75" hidden="1" customHeight="1">
      <c r="A1896" s="818" t="str">
        <f>IF(B1896&lt;&gt;"",IF(AND(B1896&gt;=_TM1,B1896&lt;=_TM2,OR(TH!L1896="1111",TH!M1896="1111")),TH!D1896,""),"")</f>
        <v/>
      </c>
      <c r="B1896" s="36">
        <f t="shared" si="240"/>
        <v>5</v>
      </c>
      <c r="C1896" s="190">
        <f t="shared" si="241"/>
        <v>42516</v>
      </c>
      <c r="D1896" s="190" t="s">
        <v>1592</v>
      </c>
      <c r="E1896" s="190">
        <v>42516</v>
      </c>
      <c r="F1896" s="191" t="s">
        <v>448</v>
      </c>
      <c r="G1896" s="824" t="s">
        <v>678</v>
      </c>
      <c r="H1896" s="192" t="s">
        <v>617</v>
      </c>
      <c r="I1896" s="248"/>
      <c r="J1896" s="248"/>
      <c r="K1896" s="578">
        <v>907445</v>
      </c>
      <c r="L1896" s="193" t="s">
        <v>251</v>
      </c>
      <c r="M1896" s="193" t="s">
        <v>354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7"/>
      <c r="AB1896" s="570" t="str">
        <f t="shared" si="244"/>
        <v/>
      </c>
    </row>
    <row r="1897" spans="1:28" ht="15.75" hidden="1" customHeight="1">
      <c r="A1897" s="818" t="str">
        <f>IF(B1897&lt;&gt;"",IF(AND(B1897&gt;=_TM1,B1897&lt;=_TM2,OR(TH!L1897="1111",TH!M1897="1111")),TH!D1897,""),"")</f>
        <v/>
      </c>
      <c r="B1897" s="36">
        <f t="shared" si="240"/>
        <v>5</v>
      </c>
      <c r="C1897" s="190">
        <f t="shared" si="241"/>
        <v>42516</v>
      </c>
      <c r="D1897" s="190" t="s">
        <v>1593</v>
      </c>
      <c r="E1897" s="190">
        <v>42516</v>
      </c>
      <c r="F1897" s="191" t="s">
        <v>683</v>
      </c>
      <c r="G1897" s="824" t="s">
        <v>679</v>
      </c>
      <c r="H1897" s="192" t="s">
        <v>682</v>
      </c>
      <c r="I1897" s="248">
        <v>1000</v>
      </c>
      <c r="J1897" s="248">
        <v>11700</v>
      </c>
      <c r="K1897" s="578">
        <f>ROUND(I1897*J1897,0)</f>
        <v>11700000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7"/>
      <c r="AB1897" s="570" t="str">
        <f t="shared" si="244"/>
        <v/>
      </c>
    </row>
    <row r="1898" spans="1:28" ht="15.75" hidden="1" customHeight="1">
      <c r="A1898" s="818" t="str">
        <f>IF(B1898&lt;&gt;"",IF(AND(B1898&gt;=_TM1,B1898&lt;=_TM2,OR(TH!L1898="1111",TH!M1898="1111")),TH!D1898,""),"")</f>
        <v/>
      </c>
      <c r="B1898" s="36">
        <f t="shared" si="240"/>
        <v>5</v>
      </c>
      <c r="C1898" s="190">
        <f t="shared" si="241"/>
        <v>42516</v>
      </c>
      <c r="D1898" s="190" t="s">
        <v>1593</v>
      </c>
      <c r="E1898" s="190">
        <v>42516</v>
      </c>
      <c r="F1898" s="191" t="s">
        <v>1288</v>
      </c>
      <c r="G1898" s="824" t="s">
        <v>679</v>
      </c>
      <c r="H1898" s="192" t="s">
        <v>682</v>
      </c>
      <c r="I1898" s="248">
        <v>1000</v>
      </c>
      <c r="J1898" s="248">
        <v>534</v>
      </c>
      <c r="K1898" s="578">
        <f>ROUND(I1898*J1898,0)</f>
        <v>534000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7"/>
      <c r="AB1898" s="570" t="str">
        <f t="shared" si="244"/>
        <v/>
      </c>
    </row>
    <row r="1899" spans="1:28" ht="15.75" hidden="1" customHeight="1">
      <c r="A1899" s="818" t="str">
        <f>IF(B1899&lt;&gt;"",IF(AND(B1899&gt;=_TM1,B1899&lt;=_TM2,OR(TH!L1899="1111",TH!M1899="1111")),TH!D1899,""),"")</f>
        <v/>
      </c>
      <c r="B1899" s="36">
        <f t="shared" si="240"/>
        <v>5</v>
      </c>
      <c r="C1899" s="190">
        <f t="shared" si="241"/>
        <v>42516</v>
      </c>
      <c r="D1899" s="190" t="s">
        <v>1593</v>
      </c>
      <c r="E1899" s="190">
        <v>42516</v>
      </c>
      <c r="F1899" s="191" t="s">
        <v>448</v>
      </c>
      <c r="G1899" s="824" t="s">
        <v>679</v>
      </c>
      <c r="H1899" s="192" t="s">
        <v>682</v>
      </c>
      <c r="I1899" s="248"/>
      <c r="J1899" s="248"/>
      <c r="K1899" s="578">
        <v>1223400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7"/>
      <c r="AB1899" s="570" t="str">
        <f t="shared" si="244"/>
        <v/>
      </c>
    </row>
    <row r="1900" spans="1:28" ht="15.75" hidden="1" customHeight="1">
      <c r="A1900" s="818" t="str">
        <f>IF(B1900&lt;&gt;"",IF(AND(B1900&gt;=_TM1,B1900&lt;=_TM2,OR(TH!L1900="1111",TH!M1900="1111")),TH!D1900,""),"")</f>
        <v/>
      </c>
      <c r="B1900" s="36">
        <f t="shared" si="240"/>
        <v>5</v>
      </c>
      <c r="C1900" s="190">
        <f t="shared" si="241"/>
        <v>42516</v>
      </c>
      <c r="D1900" s="190" t="s">
        <v>1594</v>
      </c>
      <c r="E1900" s="190">
        <v>42516</v>
      </c>
      <c r="F1900" s="191" t="s">
        <v>1165</v>
      </c>
      <c r="G1900" s="824" t="s">
        <v>680</v>
      </c>
      <c r="H1900" s="192" t="s">
        <v>649</v>
      </c>
      <c r="I1900" s="248">
        <v>1250</v>
      </c>
      <c r="J1900" s="248">
        <v>32500</v>
      </c>
      <c r="K1900" s="578">
        <f>ROUND(I1900*J1900,0)</f>
        <v>40625000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7"/>
      <c r="AB1900" s="570" t="str">
        <f t="shared" si="244"/>
        <v/>
      </c>
    </row>
    <row r="1901" spans="1:28" ht="15.75" hidden="1" customHeight="1">
      <c r="A1901" s="818" t="str">
        <f>IF(B1901&lt;&gt;"",IF(AND(B1901&gt;=_TM1,B1901&lt;=_TM2,OR(TH!L1901="1111",TH!M1901="1111")),TH!D1901,""),"")</f>
        <v/>
      </c>
      <c r="B1901" s="36">
        <f t="shared" si="240"/>
        <v>5</v>
      </c>
      <c r="C1901" s="190">
        <f t="shared" si="241"/>
        <v>42516</v>
      </c>
      <c r="D1901" s="190" t="s">
        <v>1594</v>
      </c>
      <c r="E1901" s="190">
        <v>42516</v>
      </c>
      <c r="F1901" s="191" t="s">
        <v>1166</v>
      </c>
      <c r="G1901" s="824" t="s">
        <v>680</v>
      </c>
      <c r="H1901" s="192" t="s">
        <v>649</v>
      </c>
      <c r="I1901" s="248">
        <v>1300</v>
      </c>
      <c r="J1901" s="248">
        <v>31700</v>
      </c>
      <c r="K1901" s="578">
        <f>ROUND(I1901*J1901,0)</f>
        <v>41210000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7"/>
      <c r="AB1901" s="570" t="str">
        <f t="shared" si="244"/>
        <v/>
      </c>
    </row>
    <row r="1902" spans="1:28" ht="15.75" hidden="1" customHeight="1">
      <c r="A1902" s="818" t="str">
        <f>IF(B1902&lt;&gt;"",IF(AND(B1902&gt;=_TM1,B1902&lt;=_TM2,OR(TH!L1902="1111",TH!M1902="1111")),TH!D1902,""),"")</f>
        <v/>
      </c>
      <c r="B1902" s="36">
        <f t="shared" si="240"/>
        <v>5</v>
      </c>
      <c r="C1902" s="190">
        <f t="shared" si="241"/>
        <v>42516</v>
      </c>
      <c r="D1902" s="190" t="s">
        <v>1594</v>
      </c>
      <c r="E1902" s="190">
        <v>42516</v>
      </c>
      <c r="F1902" s="188" t="s">
        <v>438</v>
      </c>
      <c r="G1902" s="824" t="s">
        <v>680</v>
      </c>
      <c r="H1902" s="192" t="s">
        <v>649</v>
      </c>
      <c r="I1902" s="248">
        <v>3900</v>
      </c>
      <c r="J1902" s="248">
        <v>15000</v>
      </c>
      <c r="K1902" s="578">
        <f>ROUND(I1902*J1902,0)</f>
        <v>58500000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7"/>
      <c r="AB1902" s="570" t="str">
        <f t="shared" si="244"/>
        <v/>
      </c>
    </row>
    <row r="1903" spans="1:28" ht="15.75" hidden="1" customHeight="1">
      <c r="A1903" s="818" t="str">
        <f>IF(B1903&lt;&gt;"",IF(AND(B1903&gt;=_TM1,B1903&lt;=_TM2,OR(TH!L1903="1111",TH!M1903="1111")),TH!D1903,""),"")</f>
        <v/>
      </c>
      <c r="B1903" s="36">
        <f t="shared" si="240"/>
        <v>5</v>
      </c>
      <c r="C1903" s="190">
        <f t="shared" si="241"/>
        <v>42516</v>
      </c>
      <c r="D1903" s="190" t="s">
        <v>1594</v>
      </c>
      <c r="E1903" s="190">
        <v>42516</v>
      </c>
      <c r="F1903" s="188" t="s">
        <v>437</v>
      </c>
      <c r="G1903" s="824" t="s">
        <v>680</v>
      </c>
      <c r="H1903" s="192" t="s">
        <v>649</v>
      </c>
      <c r="I1903" s="248">
        <v>3500</v>
      </c>
      <c r="J1903" s="248">
        <v>16500</v>
      </c>
      <c r="K1903" s="578">
        <f>ROUND(I1903*J1903,0)</f>
        <v>57750000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7"/>
      <c r="AB1903" s="570" t="str">
        <f t="shared" si="244"/>
        <v/>
      </c>
    </row>
    <row r="1904" spans="1:28" ht="15.75" hidden="1" customHeight="1">
      <c r="A1904" s="818" t="str">
        <f>IF(B1904&lt;&gt;"",IF(AND(B1904&gt;=_TM1,B1904&lt;=_TM2,OR(TH!L1904="1111",TH!M1904="1111")),TH!D1904,""),"")</f>
        <v/>
      </c>
      <c r="B1904" s="36">
        <f t="shared" si="240"/>
        <v>5</v>
      </c>
      <c r="C1904" s="190">
        <f t="shared" si="241"/>
        <v>42516</v>
      </c>
      <c r="D1904" s="190" t="s">
        <v>1594</v>
      </c>
      <c r="E1904" s="190">
        <v>42516</v>
      </c>
      <c r="F1904" s="191" t="s">
        <v>448</v>
      </c>
      <c r="G1904" s="824" t="s">
        <v>680</v>
      </c>
      <c r="H1904" s="192" t="s">
        <v>649</v>
      </c>
      <c r="I1904" s="248"/>
      <c r="J1904" s="248"/>
      <c r="K1904" s="578">
        <v>19808500</v>
      </c>
      <c r="L1904" s="193" t="s">
        <v>251</v>
      </c>
      <c r="M1904" s="193" t="s">
        <v>354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7"/>
      <c r="AB1904" s="570" t="str">
        <f t="shared" si="244"/>
        <v/>
      </c>
    </row>
    <row r="1905" spans="1:30" ht="15.75" hidden="1" customHeight="1">
      <c r="A1905" s="818" t="str">
        <f>IF(B1905&lt;&gt;"",IF(AND(B1905&gt;=_TM1,B1905&lt;=_TM2,OR(TH!L1905="1111",TH!M1905="1111")),TH!D1905,""),"")</f>
        <v/>
      </c>
      <c r="B1905" s="36">
        <f t="shared" si="240"/>
        <v>5</v>
      </c>
      <c r="C1905" s="190">
        <f t="shared" si="241"/>
        <v>42517</v>
      </c>
      <c r="D1905" s="190" t="s">
        <v>1595</v>
      </c>
      <c r="E1905" s="190">
        <v>42517</v>
      </c>
      <c r="F1905" s="191" t="s">
        <v>614</v>
      </c>
      <c r="G1905" s="824" t="s">
        <v>681</v>
      </c>
      <c r="H1905" s="192" t="s">
        <v>623</v>
      </c>
      <c r="I1905" s="248">
        <v>1516</v>
      </c>
      <c r="J1905" s="248">
        <v>6540</v>
      </c>
      <c r="K1905" s="578">
        <f>ROUND(I1905*J1905,0)</f>
        <v>9914640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7"/>
      <c r="AB1905" s="570" t="str">
        <f t="shared" si="244"/>
        <v/>
      </c>
    </row>
    <row r="1906" spans="1:30" ht="15.75" hidden="1" customHeight="1">
      <c r="A1906" s="818" t="str">
        <f>IF(B1906&lt;&gt;"",IF(AND(B1906&gt;=_TM1,B1906&lt;=_TM2,OR(TH!L1906="1111",TH!M1906="1111")),TH!D1906,""),"")</f>
        <v/>
      </c>
      <c r="B1906" s="36">
        <f t="shared" si="240"/>
        <v>5</v>
      </c>
      <c r="C1906" s="190">
        <f t="shared" si="241"/>
        <v>42517</v>
      </c>
      <c r="D1906" s="190" t="s">
        <v>1595</v>
      </c>
      <c r="E1906" s="190">
        <v>42517</v>
      </c>
      <c r="F1906" s="191" t="s">
        <v>448</v>
      </c>
      <c r="G1906" s="824" t="s">
        <v>681</v>
      </c>
      <c r="H1906" s="192" t="s">
        <v>623</v>
      </c>
      <c r="I1906" s="248"/>
      <c r="J1906" s="248"/>
      <c r="K1906" s="578">
        <v>991464</v>
      </c>
      <c r="L1906" s="193" t="s">
        <v>251</v>
      </c>
      <c r="M1906" s="193" t="s">
        <v>354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7"/>
      <c r="AB1906" s="570" t="str">
        <f t="shared" si="244"/>
        <v/>
      </c>
    </row>
    <row r="1907" spans="1:30" ht="15.75" hidden="1" customHeight="1">
      <c r="A1907" s="818" t="str">
        <f>IF(B1907&lt;&gt;"",IF(AND(B1907&gt;=_TM1,B1907&lt;=_TM2,OR(TH!L1907="1111",TH!M1907="1111")),TH!D1907,""),"")</f>
        <v/>
      </c>
      <c r="B1907" s="36">
        <f t="shared" si="240"/>
        <v>5</v>
      </c>
      <c r="C1907" s="190">
        <f t="shared" si="241"/>
        <v>42521</v>
      </c>
      <c r="D1907" s="190" t="s">
        <v>1596</v>
      </c>
      <c r="E1907" s="190">
        <v>42521</v>
      </c>
      <c r="F1907" s="191" t="s">
        <v>494</v>
      </c>
      <c r="G1907" s="824" t="s">
        <v>684</v>
      </c>
      <c r="H1907" s="192" t="s">
        <v>665</v>
      </c>
      <c r="I1907" s="248">
        <v>8</v>
      </c>
      <c r="J1907" s="248">
        <v>94660</v>
      </c>
      <c r="K1907" s="578">
        <f t="shared" ref="K1907:K1938" si="245">ROUND(I1907*J1907,0)</f>
        <v>757280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7"/>
      <c r="AB1907" s="570" t="str">
        <f t="shared" si="244"/>
        <v/>
      </c>
    </row>
    <row r="1908" spans="1:30" ht="15.75" hidden="1" customHeight="1">
      <c r="A1908" s="818" t="str">
        <f>IF(B1908&lt;&gt;"",IF(AND(B1908&gt;=_TM1,B1908&lt;=_TM2,OR(TH!L1908="1111",TH!M1908="1111")),TH!D1908,""),"")</f>
        <v/>
      </c>
      <c r="B1908" s="36">
        <f t="shared" si="240"/>
        <v>5</v>
      </c>
      <c r="C1908" s="190">
        <f t="shared" si="241"/>
        <v>42521</v>
      </c>
      <c r="D1908" s="190" t="s">
        <v>1596</v>
      </c>
      <c r="E1908" s="190">
        <v>42521</v>
      </c>
      <c r="F1908" s="191" t="s">
        <v>526</v>
      </c>
      <c r="G1908" s="824" t="s">
        <v>684</v>
      </c>
      <c r="H1908" s="192" t="s">
        <v>665</v>
      </c>
      <c r="I1908" s="248">
        <v>40</v>
      </c>
      <c r="J1908" s="248">
        <v>128269</v>
      </c>
      <c r="K1908" s="578">
        <f t="shared" si="245"/>
        <v>5130760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7"/>
      <c r="AB1908" s="570" t="str">
        <f t="shared" si="244"/>
        <v/>
      </c>
    </row>
    <row r="1909" spans="1:30" ht="15.75" hidden="1" customHeight="1">
      <c r="A1909" s="818" t="str">
        <f>IF(B1909&lt;&gt;"",IF(AND(B1909&gt;=_TM1,B1909&lt;=_TM2,OR(TH!L1909="1111",TH!M1909="1111")),TH!D1909,""),"")</f>
        <v/>
      </c>
      <c r="B1909" s="36">
        <f t="shared" si="240"/>
        <v>5</v>
      </c>
      <c r="C1909" s="190">
        <f t="shared" si="241"/>
        <v>42521</v>
      </c>
      <c r="D1909" s="190" t="s">
        <v>1596</v>
      </c>
      <c r="E1909" s="190">
        <v>42521</v>
      </c>
      <c r="F1909" s="188" t="s">
        <v>523</v>
      </c>
      <c r="G1909" s="824" t="s">
        <v>684</v>
      </c>
      <c r="H1909" s="192" t="s">
        <v>665</v>
      </c>
      <c r="I1909" s="248">
        <v>36</v>
      </c>
      <c r="J1909" s="248">
        <v>60078</v>
      </c>
      <c r="K1909" s="578">
        <f t="shared" si="245"/>
        <v>2162808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7"/>
      <c r="AB1909" s="570" t="str">
        <f t="shared" si="244"/>
        <v/>
      </c>
    </row>
    <row r="1910" spans="1:30" ht="15.75" hidden="1" customHeight="1">
      <c r="A1910" s="818" t="str">
        <f>IF(B1910&lt;&gt;"",IF(AND(B1910&gt;=_TM1,B1910&lt;=_TM2,OR(TH!L1910="1111",TH!M1910="1111")),TH!D1910,""),"")</f>
        <v/>
      </c>
      <c r="B1910" s="36">
        <f t="shared" si="240"/>
        <v>5</v>
      </c>
      <c r="C1910" s="190">
        <f t="shared" si="241"/>
        <v>42521</v>
      </c>
      <c r="D1910" s="190" t="s">
        <v>1596</v>
      </c>
      <c r="E1910" s="190">
        <v>42521</v>
      </c>
      <c r="F1910" s="191" t="s">
        <v>477</v>
      </c>
      <c r="G1910" s="824" t="s">
        <v>684</v>
      </c>
      <c r="H1910" s="192" t="s">
        <v>665</v>
      </c>
      <c r="I1910" s="248">
        <v>4</v>
      </c>
      <c r="J1910" s="248">
        <v>161582</v>
      </c>
      <c r="K1910" s="578">
        <f t="shared" si="245"/>
        <v>646328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7"/>
      <c r="AB1910" s="570" t="str">
        <f t="shared" si="244"/>
        <v/>
      </c>
    </row>
    <row r="1911" spans="1:30" ht="15.75" hidden="1" customHeight="1">
      <c r="A1911" s="818" t="str">
        <f>IF(B1911&lt;&gt;"",IF(AND(B1911&gt;=_TM1,B1911&lt;=_TM2,OR(TH!L1911="1111",TH!M1911="1111")),TH!D1911,""),"")</f>
        <v/>
      </c>
      <c r="B1911" s="36">
        <f t="shared" si="240"/>
        <v>5</v>
      </c>
      <c r="C1911" s="190">
        <f t="shared" si="241"/>
        <v>42521</v>
      </c>
      <c r="D1911" s="190" t="s">
        <v>1596</v>
      </c>
      <c r="E1911" s="190">
        <v>42521</v>
      </c>
      <c r="F1911" s="191" t="s">
        <v>478</v>
      </c>
      <c r="G1911" s="824" t="s">
        <v>684</v>
      </c>
      <c r="H1911" s="192" t="s">
        <v>665</v>
      </c>
      <c r="I1911" s="248">
        <v>6</v>
      </c>
      <c r="J1911" s="248">
        <v>103837</v>
      </c>
      <c r="K1911" s="578">
        <f t="shared" si="245"/>
        <v>623022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7"/>
      <c r="AB1911" s="570" t="str">
        <f t="shared" si="244"/>
        <v/>
      </c>
    </row>
    <row r="1912" spans="1:30" ht="15.75" hidden="1" customHeight="1">
      <c r="A1912" s="818" t="str">
        <f>IF(B1912&lt;&gt;"",IF(AND(B1912&gt;=_TM1,B1912&lt;=_TM2,OR(TH!L1912="1111",TH!M1912="1111")),TH!D1912,""),"")</f>
        <v/>
      </c>
      <c r="B1912" s="36">
        <f t="shared" si="240"/>
        <v>5</v>
      </c>
      <c r="C1912" s="190">
        <f t="shared" si="241"/>
        <v>42521</v>
      </c>
      <c r="D1912" s="190" t="s">
        <v>1596</v>
      </c>
      <c r="E1912" s="190">
        <v>42521</v>
      </c>
      <c r="F1912" s="191" t="s">
        <v>451</v>
      </c>
      <c r="G1912" s="824" t="s">
        <v>684</v>
      </c>
      <c r="H1912" s="192" t="s">
        <v>665</v>
      </c>
      <c r="I1912" s="248">
        <v>12</v>
      </c>
      <c r="J1912" s="248">
        <v>145089</v>
      </c>
      <c r="K1912" s="578">
        <f t="shared" si="245"/>
        <v>1741068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7"/>
      <c r="AB1912" s="570" t="str">
        <f t="shared" si="244"/>
        <v/>
      </c>
    </row>
    <row r="1913" spans="1:30" ht="15.75" hidden="1" customHeight="1">
      <c r="A1913" s="818" t="str">
        <f>IF(B1913&lt;&gt;"",IF(AND(B1913&gt;=_TM1,B1913&lt;=_TM2,OR(TH!L1913="1111",TH!M1913="1111")),TH!D1913,""),"")</f>
        <v/>
      </c>
      <c r="B1913" s="36">
        <f t="shared" si="240"/>
        <v>5</v>
      </c>
      <c r="C1913" s="190">
        <f t="shared" si="241"/>
        <v>42521</v>
      </c>
      <c r="D1913" s="190" t="s">
        <v>1596</v>
      </c>
      <c r="E1913" s="190">
        <v>42521</v>
      </c>
      <c r="F1913" s="191" t="s">
        <v>697</v>
      </c>
      <c r="G1913" s="824" t="s">
        <v>684</v>
      </c>
      <c r="H1913" s="192" t="s">
        <v>665</v>
      </c>
      <c r="I1913" s="248">
        <v>12</v>
      </c>
      <c r="J1913" s="248">
        <v>66500</v>
      </c>
      <c r="K1913" s="578">
        <f t="shared" si="245"/>
        <v>798000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7"/>
      <c r="AB1913" s="570" t="str">
        <f t="shared" si="244"/>
        <v/>
      </c>
    </row>
    <row r="1914" spans="1:30" ht="15.75" hidden="1" customHeight="1">
      <c r="A1914" s="818" t="str">
        <f>IF(B1914&lt;&gt;"",IF(AND(B1914&gt;=_TM1,B1914&lt;=_TM2,OR(TH!L1914="1111",TH!M1914="1111")),TH!D1914,""),"")</f>
        <v/>
      </c>
      <c r="B1914" s="36">
        <f t="shared" si="240"/>
        <v>5</v>
      </c>
      <c r="C1914" s="190">
        <f t="shared" si="241"/>
        <v>42521</v>
      </c>
      <c r="D1914" s="190" t="s">
        <v>1596</v>
      </c>
      <c r="E1914" s="190">
        <v>42521</v>
      </c>
      <c r="F1914" s="40" t="s">
        <v>697</v>
      </c>
      <c r="G1914" s="824" t="s">
        <v>684</v>
      </c>
      <c r="H1914" s="192" t="s">
        <v>665</v>
      </c>
      <c r="I1914" s="248">
        <v>16</v>
      </c>
      <c r="J1914" s="248">
        <v>73500</v>
      </c>
      <c r="K1914" s="578">
        <f t="shared" si="245"/>
        <v>1176000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7"/>
      <c r="AB1914" s="570" t="str">
        <f t="shared" si="244"/>
        <v/>
      </c>
    </row>
    <row r="1915" spans="1:30" ht="15.75" hidden="1" customHeight="1">
      <c r="A1915" s="818" t="str">
        <f>IF(B1915&lt;&gt;"",IF(AND(B1915&gt;=_TM1,B1915&lt;=_TM2,OR(TH!L1915="1111",TH!M1915="1111")),TH!D1915,""),"")</f>
        <v/>
      </c>
      <c r="B1915" s="36">
        <f t="shared" si="240"/>
        <v>5</v>
      </c>
      <c r="C1915" s="190">
        <f t="shared" si="241"/>
        <v>42521</v>
      </c>
      <c r="D1915" s="190" t="s">
        <v>1596</v>
      </c>
      <c r="E1915" s="190">
        <v>42521</v>
      </c>
      <c r="F1915" s="191" t="s">
        <v>458</v>
      </c>
      <c r="G1915" s="824" t="s">
        <v>684</v>
      </c>
      <c r="H1915" s="192" t="s">
        <v>665</v>
      </c>
      <c r="I1915" s="248">
        <v>12</v>
      </c>
      <c r="J1915" s="248">
        <v>55118</v>
      </c>
      <c r="K1915" s="578">
        <f t="shared" si="245"/>
        <v>661416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7"/>
      <c r="AB1915" s="570" t="str">
        <f t="shared" si="244"/>
        <v/>
      </c>
    </row>
    <row r="1916" spans="1:30" ht="15.75" hidden="1" customHeight="1">
      <c r="A1916" s="818" t="str">
        <f>IF(B1916&lt;&gt;"",IF(AND(B1916&gt;=_TM1,B1916&lt;=_TM2,OR(TH!L1916="1111",TH!M1916="1111")),TH!D1916,""),"")</f>
        <v/>
      </c>
      <c r="B1916" s="36">
        <f t="shared" si="240"/>
        <v>5</v>
      </c>
      <c r="C1916" s="190">
        <f t="shared" si="241"/>
        <v>42521</v>
      </c>
      <c r="D1916" s="190" t="s">
        <v>1596</v>
      </c>
      <c r="E1916" s="190">
        <v>42521</v>
      </c>
      <c r="F1916" s="188" t="s">
        <v>521</v>
      </c>
      <c r="G1916" s="824" t="s">
        <v>684</v>
      </c>
      <c r="H1916" s="192" t="s">
        <v>665</v>
      </c>
      <c r="I1916" s="251">
        <v>36</v>
      </c>
      <c r="J1916" s="251">
        <v>84455</v>
      </c>
      <c r="K1916" s="578">
        <f t="shared" si="245"/>
        <v>3040380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7"/>
      <c r="AB1916" s="570" t="str">
        <f t="shared" si="244"/>
        <v/>
      </c>
    </row>
    <row r="1917" spans="1:30" ht="15.75" hidden="1" customHeight="1">
      <c r="A1917" s="818" t="str">
        <f>IF(B1917&lt;&gt;"",IF(AND(B1917&gt;=_TM1,B1917&lt;=_TM2,OR(TH!L1917="1111",TH!M1917="1111")),TH!D1917,""),"")</f>
        <v/>
      </c>
      <c r="B1917" s="36">
        <f t="shared" si="240"/>
        <v>5</v>
      </c>
      <c r="C1917" s="190">
        <f t="shared" si="241"/>
        <v>42521</v>
      </c>
      <c r="D1917" s="190" t="s">
        <v>1596</v>
      </c>
      <c r="E1917" s="190">
        <v>42521</v>
      </c>
      <c r="F1917" s="191" t="s">
        <v>694</v>
      </c>
      <c r="G1917" s="824" t="s">
        <v>684</v>
      </c>
      <c r="H1917" s="192" t="s">
        <v>665</v>
      </c>
      <c r="I1917" s="248">
        <v>12</v>
      </c>
      <c r="J1917" s="248">
        <v>110352</v>
      </c>
      <c r="K1917" s="578">
        <f t="shared" si="245"/>
        <v>1324224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7"/>
      <c r="AB1917" s="570" t="str">
        <f t="shared" si="244"/>
        <v/>
      </c>
    </row>
    <row r="1918" spans="1:30" ht="15.75" hidden="1" customHeight="1">
      <c r="A1918" s="818" t="str">
        <f>IF(B1918&lt;&gt;"",IF(AND(B1918&gt;=_TM1,B1918&lt;=_TM2,OR(TH!L1918="1111",TH!M1918="1111")),TH!D1918,""),"")</f>
        <v/>
      </c>
      <c r="B1918" s="36">
        <f t="shared" si="240"/>
        <v>5</v>
      </c>
      <c r="C1918" s="190">
        <f t="shared" si="241"/>
        <v>42521</v>
      </c>
      <c r="D1918" s="190" t="s">
        <v>1596</v>
      </c>
      <c r="E1918" s="190">
        <v>42521</v>
      </c>
      <c r="F1918" s="191" t="s">
        <v>455</v>
      </c>
      <c r="G1918" s="824" t="s">
        <v>684</v>
      </c>
      <c r="H1918" s="192" t="s">
        <v>665</v>
      </c>
      <c r="I1918" s="248">
        <v>17</v>
      </c>
      <c r="J1918" s="248">
        <v>75348</v>
      </c>
      <c r="K1918" s="578">
        <f t="shared" si="245"/>
        <v>1280916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7"/>
      <c r="AB1918" s="570" t="str">
        <f t="shared" si="244"/>
        <v/>
      </c>
    </row>
    <row r="1919" spans="1:30" ht="15.75" hidden="1" customHeight="1">
      <c r="A1919" s="818" t="str">
        <f>IF(B1919&lt;&gt;"",IF(AND(B1919&gt;=_TM1,B1919&lt;=_TM2,OR(TH!L1919="1111",TH!M1919="1111")),TH!D1919,""),"")</f>
        <v/>
      </c>
      <c r="B1919" s="36">
        <f t="shared" si="240"/>
        <v>5</v>
      </c>
      <c r="C1919" s="190">
        <f t="shared" si="241"/>
        <v>42521</v>
      </c>
      <c r="D1919" s="190" t="s">
        <v>1596</v>
      </c>
      <c r="E1919" s="190">
        <v>42521</v>
      </c>
      <c r="F1919" s="188" t="s">
        <v>455</v>
      </c>
      <c r="G1919" s="824" t="s">
        <v>684</v>
      </c>
      <c r="H1919" s="192" t="s">
        <v>665</v>
      </c>
      <c r="I1919" s="248">
        <v>10</v>
      </c>
      <c r="J1919" s="248">
        <v>68172</v>
      </c>
      <c r="K1919" s="578">
        <f t="shared" si="245"/>
        <v>681720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7"/>
      <c r="AB1919" s="570" t="str">
        <f t="shared" ref="AB1919:AB1950" si="246">IF(VLOOKUP(H1919,DS_131,1,0)=H1919,"","x")</f>
        <v/>
      </c>
      <c r="AC1919" s="570"/>
      <c r="AD1919" s="570"/>
    </row>
    <row r="1920" spans="1:30" ht="15.75" hidden="1" customHeight="1">
      <c r="A1920" s="818" t="str">
        <f>IF(B1920&lt;&gt;"",IF(AND(B1920&gt;=_TM1,B1920&lt;=_TM2,OR(TH!L1920="1111",TH!M1920="1111")),TH!D1920,""),"")</f>
        <v/>
      </c>
      <c r="B1920" s="36">
        <f t="shared" si="240"/>
        <v>5</v>
      </c>
      <c r="C1920" s="190">
        <f t="shared" si="241"/>
        <v>42521</v>
      </c>
      <c r="D1920" s="190" t="s">
        <v>1596</v>
      </c>
      <c r="E1920" s="190">
        <v>42521</v>
      </c>
      <c r="F1920" s="191" t="s">
        <v>456</v>
      </c>
      <c r="G1920" s="824" t="s">
        <v>684</v>
      </c>
      <c r="H1920" s="192" t="s">
        <v>665</v>
      </c>
      <c r="I1920" s="248">
        <v>8</v>
      </c>
      <c r="J1920" s="248">
        <v>61417</v>
      </c>
      <c r="K1920" s="578">
        <f t="shared" si="245"/>
        <v>491336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7"/>
      <c r="AB1920" s="570" t="str">
        <f t="shared" si="246"/>
        <v/>
      </c>
    </row>
    <row r="1921" spans="1:30" ht="15.75" hidden="1" customHeight="1">
      <c r="A1921" s="818" t="str">
        <f>IF(B1921&lt;&gt;"",IF(AND(B1921&gt;=_TM1,B1921&lt;=_TM2,OR(TH!L1921="1111",TH!M1921="1111")),TH!D1921,""),"")</f>
        <v/>
      </c>
      <c r="B1921" s="36">
        <f t="shared" si="240"/>
        <v>5</v>
      </c>
      <c r="C1921" s="190">
        <f t="shared" si="241"/>
        <v>42521</v>
      </c>
      <c r="D1921" s="190" t="s">
        <v>1596</v>
      </c>
      <c r="E1921" s="190">
        <v>42521</v>
      </c>
      <c r="F1921" s="191" t="s">
        <v>456</v>
      </c>
      <c r="G1921" s="824" t="s">
        <v>684</v>
      </c>
      <c r="H1921" s="192" t="s">
        <v>665</v>
      </c>
      <c r="I1921" s="248">
        <v>4</v>
      </c>
      <c r="J1921" s="248">
        <v>62868</v>
      </c>
      <c r="K1921" s="578">
        <f t="shared" si="245"/>
        <v>251472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7"/>
      <c r="AB1921" s="570" t="str">
        <f t="shared" si="246"/>
        <v/>
      </c>
      <c r="AD1921" s="570"/>
    </row>
    <row r="1922" spans="1:30" ht="15.75" hidden="1" customHeight="1">
      <c r="A1922" s="818" t="str">
        <f>IF(B1922&lt;&gt;"",IF(AND(B1922&gt;=_TM1,B1922&lt;=_TM2,OR(TH!L1922="1111",TH!M1922="1111")),TH!D1922,""),"")</f>
        <v/>
      </c>
      <c r="B1922" s="36">
        <f t="shared" si="240"/>
        <v>5</v>
      </c>
      <c r="C1922" s="190">
        <f t="shared" si="241"/>
        <v>42521</v>
      </c>
      <c r="D1922" s="190" t="s">
        <v>1596</v>
      </c>
      <c r="E1922" s="190">
        <v>42521</v>
      </c>
      <c r="F1922" s="191" t="s">
        <v>562</v>
      </c>
      <c r="G1922" s="824" t="s">
        <v>684</v>
      </c>
      <c r="H1922" s="192" t="s">
        <v>665</v>
      </c>
      <c r="I1922" s="248">
        <v>40</v>
      </c>
      <c r="J1922" s="248">
        <v>53466</v>
      </c>
      <c r="K1922" s="578">
        <f t="shared" si="245"/>
        <v>2138640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7"/>
      <c r="AB1922" s="570" t="str">
        <f t="shared" si="246"/>
        <v/>
      </c>
    </row>
    <row r="1923" spans="1:30" ht="15.75" hidden="1" customHeight="1">
      <c r="A1923" s="818" t="str">
        <f>IF(B1923&lt;&gt;"",IF(AND(B1923&gt;=_TM1,B1923&lt;=_TM2,OR(TH!L1923="1111",TH!M1923="1111")),TH!D1923,""),"")</f>
        <v/>
      </c>
      <c r="B1923" s="36">
        <f t="shared" si="240"/>
        <v>5</v>
      </c>
      <c r="C1923" s="190">
        <f t="shared" si="241"/>
        <v>42521</v>
      </c>
      <c r="D1923" s="190" t="s">
        <v>1596</v>
      </c>
      <c r="E1923" s="190">
        <v>42521</v>
      </c>
      <c r="F1923" s="191" t="s">
        <v>514</v>
      </c>
      <c r="G1923" s="824" t="s">
        <v>684</v>
      </c>
      <c r="H1923" s="192" t="s">
        <v>665</v>
      </c>
      <c r="I1923" s="248">
        <v>16</v>
      </c>
      <c r="J1923" s="248">
        <v>76877</v>
      </c>
      <c r="K1923" s="578">
        <f t="shared" si="245"/>
        <v>1230032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7"/>
      <c r="AB1923" s="570" t="str">
        <f t="shared" si="246"/>
        <v/>
      </c>
    </row>
    <row r="1924" spans="1:30" ht="15.75" hidden="1" customHeight="1">
      <c r="A1924" s="818" t="str">
        <f>IF(B1924&lt;&gt;"",IF(AND(B1924&gt;=_TM1,B1924&lt;=_TM2,OR(TH!L1924="1111",TH!M1924="1111")),TH!D1924,""),"")</f>
        <v/>
      </c>
      <c r="B1924" s="36">
        <f t="shared" si="240"/>
        <v>5</v>
      </c>
      <c r="C1924" s="190">
        <f t="shared" si="241"/>
        <v>42521</v>
      </c>
      <c r="D1924" s="190" t="s">
        <v>1596</v>
      </c>
      <c r="E1924" s="190">
        <v>42521</v>
      </c>
      <c r="F1924" s="191" t="s">
        <v>493</v>
      </c>
      <c r="G1924" s="824" t="s">
        <v>684</v>
      </c>
      <c r="H1924" s="192" t="s">
        <v>665</v>
      </c>
      <c r="I1924" s="248">
        <v>7</v>
      </c>
      <c r="J1924" s="248">
        <v>171083</v>
      </c>
      <c r="K1924" s="578">
        <f t="shared" si="245"/>
        <v>1197581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7"/>
      <c r="AB1924" s="570" t="str">
        <f t="shared" si="246"/>
        <v/>
      </c>
    </row>
    <row r="1925" spans="1:30" ht="15.75" hidden="1" customHeight="1">
      <c r="A1925" s="818" t="str">
        <f>IF(B1925&lt;&gt;"",IF(AND(B1925&gt;=_TM1,B1925&lt;=_TM2,OR(TH!L1925="1111",TH!M1925="1111")),TH!D1925,""),"")</f>
        <v/>
      </c>
      <c r="B1925" s="36">
        <f t="shared" si="240"/>
        <v>5</v>
      </c>
      <c r="C1925" s="190">
        <f t="shared" si="241"/>
        <v>42521</v>
      </c>
      <c r="D1925" s="190" t="s">
        <v>1596</v>
      </c>
      <c r="E1925" s="190">
        <v>42521</v>
      </c>
      <c r="F1925" s="191" t="s">
        <v>513</v>
      </c>
      <c r="G1925" s="824" t="s">
        <v>684</v>
      </c>
      <c r="H1925" s="192" t="s">
        <v>665</v>
      </c>
      <c r="I1925" s="248">
        <v>12</v>
      </c>
      <c r="J1925" s="248">
        <v>45598</v>
      </c>
      <c r="K1925" s="578">
        <f t="shared" si="245"/>
        <v>547176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7"/>
      <c r="AB1925" s="570" t="str">
        <f t="shared" si="246"/>
        <v/>
      </c>
    </row>
    <row r="1926" spans="1:30" ht="15.75" hidden="1" customHeight="1">
      <c r="A1926" s="818" t="str">
        <f>IF(B1926&lt;&gt;"",IF(AND(B1926&gt;=_TM1,B1926&lt;=_TM2,OR(TH!L1926="1111",TH!M1926="1111")),TH!D1926,""),"")</f>
        <v/>
      </c>
      <c r="B1926" s="36">
        <f t="shared" si="240"/>
        <v>5</v>
      </c>
      <c r="C1926" s="190">
        <f t="shared" si="241"/>
        <v>42521</v>
      </c>
      <c r="D1926" s="190" t="s">
        <v>1596</v>
      </c>
      <c r="E1926" s="190">
        <v>42521</v>
      </c>
      <c r="F1926" s="191" t="s">
        <v>495</v>
      </c>
      <c r="G1926" s="824" t="s">
        <v>684</v>
      </c>
      <c r="H1926" s="192" t="s">
        <v>665</v>
      </c>
      <c r="I1926" s="248">
        <v>8</v>
      </c>
      <c r="J1926" s="248">
        <v>89813</v>
      </c>
      <c r="K1926" s="578">
        <f t="shared" si="245"/>
        <v>718504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7"/>
      <c r="AB1926" s="570" t="str">
        <f t="shared" si="246"/>
        <v/>
      </c>
    </row>
    <row r="1927" spans="1:30" ht="15.75" hidden="1" customHeight="1">
      <c r="A1927" s="818" t="str">
        <f>IF(B1927&lt;&gt;"",IF(AND(B1927&gt;=_TM1,B1927&lt;=_TM2,OR(TH!L1927="1111",TH!M1927="1111")),TH!D1927,""),"")</f>
        <v/>
      </c>
      <c r="B1927" s="36">
        <f t="shared" si="240"/>
        <v>5</v>
      </c>
      <c r="C1927" s="190">
        <f t="shared" si="241"/>
        <v>42521</v>
      </c>
      <c r="D1927" s="190" t="s">
        <v>1596</v>
      </c>
      <c r="E1927" s="190">
        <v>42521</v>
      </c>
      <c r="F1927" s="188" t="s">
        <v>707</v>
      </c>
      <c r="G1927" s="824" t="s">
        <v>684</v>
      </c>
      <c r="H1927" s="192" t="s">
        <v>665</v>
      </c>
      <c r="I1927" s="248">
        <v>20</v>
      </c>
      <c r="J1927" s="248">
        <v>78940</v>
      </c>
      <c r="K1927" s="578">
        <f t="shared" si="245"/>
        <v>1578800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7"/>
      <c r="AB1927" s="570" t="str">
        <f t="shared" si="246"/>
        <v/>
      </c>
    </row>
    <row r="1928" spans="1:30" ht="15.75" hidden="1" customHeight="1">
      <c r="A1928" s="818" t="str">
        <f>IF(B1928&lt;&gt;"",IF(AND(B1928&gt;=_TM1,B1928&lt;=_TM2,OR(TH!L1928="1111",TH!M1928="1111")),TH!D1928,""),"")</f>
        <v/>
      </c>
      <c r="B1928" s="36">
        <f t="shared" si="240"/>
        <v>5</v>
      </c>
      <c r="C1928" s="190">
        <f t="shared" si="241"/>
        <v>42521</v>
      </c>
      <c r="D1928" s="190" t="s">
        <v>1596</v>
      </c>
      <c r="E1928" s="190">
        <v>42521</v>
      </c>
      <c r="F1928" s="191" t="s">
        <v>707</v>
      </c>
      <c r="G1928" s="824" t="s">
        <v>684</v>
      </c>
      <c r="H1928" s="192" t="s">
        <v>665</v>
      </c>
      <c r="I1928" s="249">
        <v>7</v>
      </c>
      <c r="J1928" s="249">
        <v>82908</v>
      </c>
      <c r="K1928" s="578">
        <f t="shared" si="245"/>
        <v>580356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7"/>
      <c r="AB1928" s="570" t="str">
        <f t="shared" si="246"/>
        <v/>
      </c>
      <c r="AC1928" s="570"/>
      <c r="AD1928" s="570"/>
    </row>
    <row r="1929" spans="1:30" ht="15.75" hidden="1" customHeight="1">
      <c r="A1929" s="818" t="str">
        <f>IF(B1929&lt;&gt;"",IF(AND(B1929&gt;=_TM1,B1929&lt;=_TM2,OR(TH!L1929="1111",TH!M1929="1111")),TH!D1929,""),"")</f>
        <v/>
      </c>
      <c r="B1929" s="36">
        <f t="shared" si="240"/>
        <v>5</v>
      </c>
      <c r="C1929" s="190">
        <f t="shared" si="241"/>
        <v>42521</v>
      </c>
      <c r="D1929" s="190" t="s">
        <v>1596</v>
      </c>
      <c r="E1929" s="190">
        <v>42521</v>
      </c>
      <c r="F1929" s="188" t="s">
        <v>710</v>
      </c>
      <c r="G1929" s="824" t="s">
        <v>684</v>
      </c>
      <c r="H1929" s="192" t="s">
        <v>665</v>
      </c>
      <c r="I1929" s="249">
        <v>40</v>
      </c>
      <c r="J1929" s="249">
        <v>77007</v>
      </c>
      <c r="K1929" s="578">
        <f t="shared" si="245"/>
        <v>3080280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7"/>
      <c r="AB1929" s="570" t="str">
        <f t="shared" si="246"/>
        <v/>
      </c>
      <c r="AC1929" s="570"/>
      <c r="AD1929" s="570"/>
    </row>
    <row r="1930" spans="1:30" ht="15.75" hidden="1" customHeight="1">
      <c r="A1930" s="818" t="str">
        <f>IF(B1930&lt;&gt;"",IF(AND(B1930&gt;=_TM1,B1930&lt;=_TM2,OR(TH!L1930="1111",TH!M1930="1111")),TH!D1930,""),"")</f>
        <v/>
      </c>
      <c r="B1930" s="36">
        <f t="shared" si="240"/>
        <v>5</v>
      </c>
      <c r="C1930" s="190">
        <f t="shared" si="241"/>
        <v>42521</v>
      </c>
      <c r="D1930" s="190" t="s">
        <v>1596</v>
      </c>
      <c r="E1930" s="190">
        <v>42521</v>
      </c>
      <c r="F1930" s="191" t="s">
        <v>453</v>
      </c>
      <c r="G1930" s="824" t="s">
        <v>684</v>
      </c>
      <c r="H1930" s="192" t="s">
        <v>665</v>
      </c>
      <c r="I1930" s="248">
        <v>18</v>
      </c>
      <c r="J1930" s="248">
        <v>84189</v>
      </c>
      <c r="K1930" s="578">
        <f t="shared" si="245"/>
        <v>1515402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7"/>
      <c r="AB1930" s="570" t="str">
        <f t="shared" si="246"/>
        <v/>
      </c>
    </row>
    <row r="1931" spans="1:30" ht="15.75" hidden="1" customHeight="1">
      <c r="A1931" s="818" t="str">
        <f>IF(B1931&lt;&gt;"",IF(AND(B1931&gt;=_TM1,B1931&lt;=_TM2,OR(TH!L1931="1111",TH!M1931="1111")),TH!D1931,""),"")</f>
        <v/>
      </c>
      <c r="B1931" s="36">
        <f t="shared" si="240"/>
        <v>5</v>
      </c>
      <c r="C1931" s="190">
        <f t="shared" si="241"/>
        <v>42521</v>
      </c>
      <c r="D1931" s="190" t="s">
        <v>1596</v>
      </c>
      <c r="E1931" s="190">
        <v>42521</v>
      </c>
      <c r="F1931" s="191" t="s">
        <v>519</v>
      </c>
      <c r="G1931" s="824" t="s">
        <v>684</v>
      </c>
      <c r="H1931" s="192" t="s">
        <v>665</v>
      </c>
      <c r="I1931" s="248">
        <v>8</v>
      </c>
      <c r="J1931" s="248">
        <v>52853</v>
      </c>
      <c r="K1931" s="578">
        <f t="shared" si="245"/>
        <v>422824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7"/>
      <c r="AB1931" s="570" t="str">
        <f t="shared" si="246"/>
        <v/>
      </c>
    </row>
    <row r="1932" spans="1:30" ht="15.75" hidden="1" customHeight="1">
      <c r="A1932" s="818" t="str">
        <f>IF(B1932&lt;&gt;"",IF(AND(B1932&gt;=_TM1,B1932&lt;=_TM2,OR(TH!L1932="1111",TH!M1932="1111")),TH!D1932,""),"")</f>
        <v/>
      </c>
      <c r="B1932" s="36">
        <f t="shared" si="240"/>
        <v>5</v>
      </c>
      <c r="C1932" s="190">
        <f t="shared" si="241"/>
        <v>42521</v>
      </c>
      <c r="D1932" s="190" t="s">
        <v>1596</v>
      </c>
      <c r="E1932" s="190">
        <v>42521</v>
      </c>
      <c r="F1932" s="191" t="s">
        <v>503</v>
      </c>
      <c r="G1932" s="824" t="s">
        <v>684</v>
      </c>
      <c r="H1932" s="192" t="s">
        <v>665</v>
      </c>
      <c r="I1932" s="248">
        <v>12</v>
      </c>
      <c r="J1932" s="248">
        <v>54685</v>
      </c>
      <c r="K1932" s="578">
        <f t="shared" si="245"/>
        <v>656220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7"/>
      <c r="AB1932" s="570" t="str">
        <f t="shared" si="246"/>
        <v/>
      </c>
    </row>
    <row r="1933" spans="1:30" ht="15.75" hidden="1" customHeight="1">
      <c r="A1933" s="818" t="str">
        <f>IF(B1933&lt;&gt;"",IF(AND(B1933&gt;=_TM1,B1933&lt;=_TM2,OR(TH!L1933="1111",TH!M1933="1111")),TH!D1933,""),"")</f>
        <v/>
      </c>
      <c r="B1933" s="36">
        <f t="shared" si="240"/>
        <v>5</v>
      </c>
      <c r="C1933" s="190">
        <f t="shared" si="241"/>
        <v>42521</v>
      </c>
      <c r="D1933" s="190" t="s">
        <v>1596</v>
      </c>
      <c r="E1933" s="190">
        <v>42521</v>
      </c>
      <c r="F1933" s="191" t="s">
        <v>496</v>
      </c>
      <c r="G1933" s="824" t="s">
        <v>684</v>
      </c>
      <c r="H1933" s="192" t="s">
        <v>665</v>
      </c>
      <c r="I1933" s="248">
        <v>8</v>
      </c>
      <c r="J1933" s="248">
        <v>101455</v>
      </c>
      <c r="K1933" s="578">
        <f t="shared" si="245"/>
        <v>811640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7"/>
      <c r="AB1933" s="570" t="str">
        <f t="shared" si="246"/>
        <v/>
      </c>
    </row>
    <row r="1934" spans="1:30" ht="15.75" hidden="1" customHeight="1">
      <c r="A1934" s="818" t="str">
        <f>IF(B1934&lt;&gt;"",IF(AND(B1934&gt;=_TM1,B1934&lt;=_TM2,OR(TH!L1934="1111",TH!M1934="1111")),TH!D1934,""),"")</f>
        <v/>
      </c>
      <c r="B1934" s="36">
        <f t="shared" si="240"/>
        <v>5</v>
      </c>
      <c r="C1934" s="190">
        <f t="shared" si="241"/>
        <v>42521</v>
      </c>
      <c r="D1934" s="190" t="s">
        <v>1596</v>
      </c>
      <c r="E1934" s="190">
        <v>42521</v>
      </c>
      <c r="F1934" s="191" t="s">
        <v>560</v>
      </c>
      <c r="G1934" s="824" t="s">
        <v>684</v>
      </c>
      <c r="H1934" s="192" t="s">
        <v>665</v>
      </c>
      <c r="I1934" s="248">
        <v>40</v>
      </c>
      <c r="J1934" s="248">
        <v>149625</v>
      </c>
      <c r="K1934" s="578">
        <f t="shared" si="245"/>
        <v>5985000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7"/>
      <c r="AB1934" s="570" t="str">
        <f t="shared" si="246"/>
        <v/>
      </c>
    </row>
    <row r="1935" spans="1:30" ht="15.75" hidden="1" customHeight="1">
      <c r="A1935" s="818" t="str">
        <f>IF(B1935&lt;&gt;"",IF(AND(B1935&gt;=_TM1,B1935&lt;=_TM2,OR(TH!L1935="1111",TH!M1935="1111")),TH!D1935,""),"")</f>
        <v/>
      </c>
      <c r="B1935" s="36">
        <f t="shared" si="240"/>
        <v>5</v>
      </c>
      <c r="C1935" s="190">
        <f t="shared" si="241"/>
        <v>42521</v>
      </c>
      <c r="D1935" s="190" t="s">
        <v>1596</v>
      </c>
      <c r="E1935" s="190">
        <v>42521</v>
      </c>
      <c r="F1935" s="191" t="s">
        <v>457</v>
      </c>
      <c r="G1935" s="824" t="s">
        <v>684</v>
      </c>
      <c r="H1935" s="192" t="s">
        <v>665</v>
      </c>
      <c r="I1935" s="248">
        <v>12</v>
      </c>
      <c r="J1935" s="248">
        <v>97427</v>
      </c>
      <c r="K1935" s="578">
        <f t="shared" si="245"/>
        <v>1169124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7"/>
      <c r="AB1935" s="570" t="str">
        <f t="shared" si="246"/>
        <v/>
      </c>
    </row>
    <row r="1936" spans="1:30" ht="15.75" hidden="1" customHeight="1">
      <c r="A1936" s="818" t="str">
        <f>IF(B1936&lt;&gt;"",IF(AND(B1936&gt;=_TM1,B1936&lt;=_TM2,OR(TH!L1936="1111",TH!M1936="1111")),TH!D1936,""),"")</f>
        <v/>
      </c>
      <c r="B1936" s="36">
        <f t="shared" si="240"/>
        <v>5</v>
      </c>
      <c r="C1936" s="190">
        <f t="shared" si="241"/>
        <v>42521</v>
      </c>
      <c r="D1936" s="190" t="s">
        <v>1596</v>
      </c>
      <c r="E1936" s="190">
        <v>42521</v>
      </c>
      <c r="F1936" s="191" t="s">
        <v>561</v>
      </c>
      <c r="G1936" s="824" t="s">
        <v>684</v>
      </c>
      <c r="H1936" s="192" t="s">
        <v>665</v>
      </c>
      <c r="I1936" s="248">
        <v>6</v>
      </c>
      <c r="J1936" s="248">
        <v>186375</v>
      </c>
      <c r="K1936" s="578">
        <f t="shared" si="245"/>
        <v>1118250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7"/>
      <c r="AB1936" s="570" t="str">
        <f t="shared" si="246"/>
        <v/>
      </c>
    </row>
    <row r="1937" spans="1:30" ht="15.75" hidden="1" customHeight="1">
      <c r="A1937" s="818" t="str">
        <f>IF(B1937&lt;&gt;"",IF(AND(B1937&gt;=_TM1,B1937&lt;=_TM2,OR(TH!L1937="1111",TH!M1937="1111")),TH!D1937,""),"")</f>
        <v/>
      </c>
      <c r="B1937" s="36">
        <f t="shared" si="240"/>
        <v>5</v>
      </c>
      <c r="C1937" s="190">
        <f t="shared" si="241"/>
        <v>42521</v>
      </c>
      <c r="D1937" s="190" t="s">
        <v>1596</v>
      </c>
      <c r="E1937" s="190">
        <v>42521</v>
      </c>
      <c r="F1937" s="191" t="s">
        <v>518</v>
      </c>
      <c r="G1937" s="824" t="s">
        <v>684</v>
      </c>
      <c r="H1937" s="192" t="s">
        <v>665</v>
      </c>
      <c r="I1937" s="248">
        <v>10</v>
      </c>
      <c r="J1937" s="248">
        <v>7337</v>
      </c>
      <c r="K1937" s="578">
        <f t="shared" si="245"/>
        <v>73370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7"/>
      <c r="AB1937" s="570" t="str">
        <f t="shared" si="246"/>
        <v/>
      </c>
    </row>
    <row r="1938" spans="1:30" ht="15.75" hidden="1" customHeight="1">
      <c r="A1938" s="818" t="str">
        <f>IF(B1938&lt;&gt;"",IF(AND(B1938&gt;=_TM1,B1938&lt;=_TM2,OR(TH!L1938="1111",TH!M1938="1111")),TH!D1938,""),"")</f>
        <v/>
      </c>
      <c r="B1938" s="36">
        <f t="shared" si="240"/>
        <v>5</v>
      </c>
      <c r="C1938" s="190">
        <f t="shared" si="241"/>
        <v>42521</v>
      </c>
      <c r="D1938" s="190" t="s">
        <v>1596</v>
      </c>
      <c r="E1938" s="190">
        <v>42521</v>
      </c>
      <c r="F1938" s="191" t="s">
        <v>507</v>
      </c>
      <c r="G1938" s="824" t="s">
        <v>684</v>
      </c>
      <c r="H1938" s="192" t="s">
        <v>665</v>
      </c>
      <c r="I1938" s="248">
        <v>12</v>
      </c>
      <c r="J1938" s="248">
        <v>16505</v>
      </c>
      <c r="K1938" s="578">
        <f t="shared" si="245"/>
        <v>198060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7"/>
      <c r="AB1938" s="570" t="str">
        <f t="shared" si="246"/>
        <v/>
      </c>
    </row>
    <row r="1939" spans="1:30" ht="15.75" hidden="1" customHeight="1">
      <c r="A1939" s="818" t="str">
        <f>IF(B1939&lt;&gt;"",IF(AND(B1939&gt;=_TM1,B1939&lt;=_TM2,OR(TH!L1939="1111",TH!M1939="1111")),TH!D1939,""),"")</f>
        <v/>
      </c>
      <c r="B1939" s="36">
        <f t="shared" ref="B1939:B2002" si="247">IF(C1939&lt;&gt;"",MONTH(C1939),"")</f>
        <v>5</v>
      </c>
      <c r="C1939" s="190">
        <f t="shared" ref="C1939:C2002" si="248">E1939</f>
        <v>42521</v>
      </c>
      <c r="D1939" s="190" t="s">
        <v>1596</v>
      </c>
      <c r="E1939" s="190">
        <v>42521</v>
      </c>
      <c r="F1939" s="191" t="s">
        <v>555</v>
      </c>
      <c r="G1939" s="824" t="s">
        <v>684</v>
      </c>
      <c r="H1939" s="192" t="s">
        <v>665</v>
      </c>
      <c r="I1939" s="248">
        <v>36</v>
      </c>
      <c r="J1939" s="248">
        <v>15137</v>
      </c>
      <c r="K1939" s="578">
        <f t="shared" ref="K1939:K1970" si="249">ROUND(I1939*J1939,0)</f>
        <v>544932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7"/>
      <c r="AB1939" s="570" t="str">
        <f t="shared" si="246"/>
        <v/>
      </c>
    </row>
    <row r="1940" spans="1:30" ht="15.75" hidden="1" customHeight="1">
      <c r="A1940" s="818" t="str">
        <f>IF(B1940&lt;&gt;"",IF(AND(B1940&gt;=_TM1,B1940&lt;=_TM2,OR(TH!L1940="1111",TH!M1940="1111")),TH!D1940,""),"")</f>
        <v/>
      </c>
      <c r="B1940" s="36">
        <f t="shared" si="247"/>
        <v>5</v>
      </c>
      <c r="C1940" s="190">
        <f t="shared" si="248"/>
        <v>42521</v>
      </c>
      <c r="D1940" s="190" t="s">
        <v>1596</v>
      </c>
      <c r="E1940" s="190">
        <v>42521</v>
      </c>
      <c r="F1940" s="191" t="s">
        <v>548</v>
      </c>
      <c r="G1940" s="824" t="s">
        <v>684</v>
      </c>
      <c r="H1940" s="192" t="s">
        <v>665</v>
      </c>
      <c r="I1940" s="248">
        <v>48</v>
      </c>
      <c r="J1940" s="248">
        <v>9716</v>
      </c>
      <c r="K1940" s="578">
        <f t="shared" si="249"/>
        <v>466368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7"/>
      <c r="AB1940" s="570" t="str">
        <f t="shared" si="246"/>
        <v/>
      </c>
    </row>
    <row r="1941" spans="1:30" ht="15.75" hidden="1" customHeight="1">
      <c r="A1941" s="818" t="str">
        <f>IF(B1941&lt;&gt;"",IF(AND(B1941&gt;=_TM1,B1941&lt;=_TM2,OR(TH!L1941="1111",TH!M1941="1111")),TH!D1941,""),"")</f>
        <v/>
      </c>
      <c r="B1941" s="36">
        <f t="shared" si="247"/>
        <v>5</v>
      </c>
      <c r="C1941" s="190">
        <f t="shared" si="248"/>
        <v>42521</v>
      </c>
      <c r="D1941" s="190" t="s">
        <v>1596</v>
      </c>
      <c r="E1941" s="190">
        <v>42521</v>
      </c>
      <c r="F1941" s="191" t="s">
        <v>537</v>
      </c>
      <c r="G1941" s="824" t="s">
        <v>684</v>
      </c>
      <c r="H1941" s="192" t="s">
        <v>665</v>
      </c>
      <c r="I1941" s="248">
        <v>10</v>
      </c>
      <c r="J1941" s="248">
        <v>25200</v>
      </c>
      <c r="K1941" s="578">
        <f t="shared" si="249"/>
        <v>252000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7"/>
      <c r="AB1941" s="570" t="str">
        <f t="shared" si="246"/>
        <v/>
      </c>
    </row>
    <row r="1942" spans="1:30" ht="15.75" hidden="1" customHeight="1">
      <c r="A1942" s="818" t="str">
        <f>IF(B1942&lt;&gt;"",IF(AND(B1942&gt;=_TM1,B1942&lt;=_TM2,OR(TH!L1942="1111",TH!M1942="1111")),TH!D1942,""),"")</f>
        <v/>
      </c>
      <c r="B1942" s="36">
        <f t="shared" si="247"/>
        <v>5</v>
      </c>
      <c r="C1942" s="190">
        <f t="shared" si="248"/>
        <v>42521</v>
      </c>
      <c r="D1942" s="190" t="s">
        <v>1596</v>
      </c>
      <c r="E1942" s="190">
        <v>42521</v>
      </c>
      <c r="F1942" s="191" t="s">
        <v>538</v>
      </c>
      <c r="G1942" s="824" t="s">
        <v>684</v>
      </c>
      <c r="H1942" s="192" t="s">
        <v>665</v>
      </c>
      <c r="I1942" s="248">
        <v>16</v>
      </c>
      <c r="J1942" s="248">
        <v>30870</v>
      </c>
      <c r="K1942" s="578">
        <f t="shared" si="249"/>
        <v>493920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7"/>
      <c r="AB1942" s="570" t="str">
        <f t="shared" si="246"/>
        <v/>
      </c>
    </row>
    <row r="1943" spans="1:30" ht="15.75" hidden="1" customHeight="1">
      <c r="A1943" s="818" t="str">
        <f>IF(B1943&lt;&gt;"",IF(AND(B1943&gt;=_TM1,B1943&lt;=_TM2,OR(TH!L1943="1111",TH!M1943="1111")),TH!D1943,""),"")</f>
        <v/>
      </c>
      <c r="B1943" s="36">
        <f t="shared" si="247"/>
        <v>5</v>
      </c>
      <c r="C1943" s="190">
        <f t="shared" si="248"/>
        <v>42521</v>
      </c>
      <c r="D1943" s="190" t="s">
        <v>1596</v>
      </c>
      <c r="E1943" s="190">
        <v>42521</v>
      </c>
      <c r="F1943" s="191" t="s">
        <v>534</v>
      </c>
      <c r="G1943" s="824" t="s">
        <v>684</v>
      </c>
      <c r="H1943" s="192" t="s">
        <v>665</v>
      </c>
      <c r="I1943" s="249">
        <v>36</v>
      </c>
      <c r="J1943" s="249">
        <v>17457</v>
      </c>
      <c r="K1943" s="578">
        <f t="shared" si="249"/>
        <v>628452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7"/>
      <c r="AB1943" s="570" t="str">
        <f t="shared" si="246"/>
        <v/>
      </c>
    </row>
    <row r="1944" spans="1:30" ht="15.75" hidden="1" customHeight="1">
      <c r="A1944" s="818" t="str">
        <f>IF(B1944&lt;&gt;"",IF(AND(B1944&gt;=_TM1,B1944&lt;=_TM2,OR(TH!L1944="1111",TH!M1944="1111")),TH!D1944,""),"")</f>
        <v/>
      </c>
      <c r="B1944" s="36">
        <f t="shared" si="247"/>
        <v>5</v>
      </c>
      <c r="C1944" s="190">
        <f t="shared" si="248"/>
        <v>42521</v>
      </c>
      <c r="D1944" s="190" t="s">
        <v>1596</v>
      </c>
      <c r="E1944" s="190">
        <v>42521</v>
      </c>
      <c r="F1944" s="191" t="s">
        <v>512</v>
      </c>
      <c r="G1944" s="824" t="s">
        <v>684</v>
      </c>
      <c r="H1944" s="192" t="s">
        <v>665</v>
      </c>
      <c r="I1944" s="248">
        <v>534</v>
      </c>
      <c r="J1944" s="248">
        <v>17658</v>
      </c>
      <c r="K1944" s="578">
        <f t="shared" si="249"/>
        <v>9429372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7"/>
      <c r="AB1944" s="570" t="str">
        <f t="shared" si="246"/>
        <v/>
      </c>
    </row>
    <row r="1945" spans="1:30" ht="15.75" hidden="1" customHeight="1">
      <c r="A1945" s="818" t="str">
        <f>IF(B1945&lt;&gt;"",IF(AND(B1945&gt;=_TM1,B1945&lt;=_TM2,OR(TH!L1945="1111",TH!M1945="1111")),TH!D1945,""),"")</f>
        <v/>
      </c>
      <c r="B1945" s="36">
        <f t="shared" si="247"/>
        <v>5</v>
      </c>
      <c r="C1945" s="190">
        <f t="shared" si="248"/>
        <v>42521</v>
      </c>
      <c r="D1945" s="190" t="s">
        <v>1596</v>
      </c>
      <c r="E1945" s="190">
        <v>42521</v>
      </c>
      <c r="F1945" s="191" t="s">
        <v>504</v>
      </c>
      <c r="G1945" s="824" t="s">
        <v>684</v>
      </c>
      <c r="H1945" s="192" t="s">
        <v>665</v>
      </c>
      <c r="I1945" s="248">
        <v>36</v>
      </c>
      <c r="J1945" s="248">
        <v>17758</v>
      </c>
      <c r="K1945" s="578">
        <f t="shared" si="249"/>
        <v>639288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7"/>
      <c r="AB1945" s="570" t="str">
        <f t="shared" si="246"/>
        <v/>
      </c>
    </row>
    <row r="1946" spans="1:30" ht="15.75" hidden="1" customHeight="1">
      <c r="A1946" s="818" t="str">
        <f>IF(B1946&lt;&gt;"",IF(AND(B1946&gt;=_TM1,B1946&lt;=_TM2,OR(TH!L1946="1111",TH!M1946="1111")),TH!D1946,""),"")</f>
        <v/>
      </c>
      <c r="B1946" s="36">
        <f t="shared" si="247"/>
        <v>5</v>
      </c>
      <c r="C1946" s="190">
        <f t="shared" si="248"/>
        <v>42521</v>
      </c>
      <c r="D1946" s="190" t="s">
        <v>1596</v>
      </c>
      <c r="E1946" s="190">
        <v>42521</v>
      </c>
      <c r="F1946" s="191" t="s">
        <v>703</v>
      </c>
      <c r="G1946" s="824" t="s">
        <v>684</v>
      </c>
      <c r="H1946" s="192" t="s">
        <v>665</v>
      </c>
      <c r="I1946" s="248">
        <v>12</v>
      </c>
      <c r="J1946" s="248">
        <v>23826</v>
      </c>
      <c r="K1946" s="578">
        <f t="shared" si="249"/>
        <v>285912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7"/>
      <c r="AB1946" s="570" t="str">
        <f t="shared" si="246"/>
        <v/>
      </c>
    </row>
    <row r="1947" spans="1:30" ht="15.75" hidden="1" customHeight="1">
      <c r="A1947" s="818" t="str">
        <f>IF(B1947&lt;&gt;"",IF(AND(B1947&gt;=_TM1,B1947&lt;=_TM2,OR(TH!L1947="1111",TH!M1947="1111")),TH!D1947,""),"")</f>
        <v/>
      </c>
      <c r="B1947" s="36">
        <f t="shared" si="247"/>
        <v>5</v>
      </c>
      <c r="C1947" s="190">
        <f t="shared" si="248"/>
        <v>42521</v>
      </c>
      <c r="D1947" s="190" t="s">
        <v>1596</v>
      </c>
      <c r="E1947" s="190">
        <v>42521</v>
      </c>
      <c r="F1947" s="191" t="s">
        <v>698</v>
      </c>
      <c r="G1947" s="824" t="s">
        <v>684</v>
      </c>
      <c r="H1947" s="192" t="s">
        <v>665</v>
      </c>
      <c r="I1947" s="248">
        <v>24</v>
      </c>
      <c r="J1947" s="248">
        <v>18311</v>
      </c>
      <c r="K1947" s="578">
        <f t="shared" si="249"/>
        <v>439464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7"/>
      <c r="AB1947" s="570" t="str">
        <f t="shared" si="246"/>
        <v/>
      </c>
    </row>
    <row r="1948" spans="1:30" ht="15.75" hidden="1" customHeight="1">
      <c r="A1948" s="818" t="str">
        <f>IF(B1948&lt;&gt;"",IF(AND(B1948&gt;=_TM1,B1948&lt;=_TM2,OR(TH!L1948="1111",TH!M1948="1111")),TH!D1948,""),"")</f>
        <v/>
      </c>
      <c r="B1948" s="36">
        <f t="shared" si="247"/>
        <v>5</v>
      </c>
      <c r="C1948" s="190">
        <f t="shared" si="248"/>
        <v>42521</v>
      </c>
      <c r="D1948" s="190" t="s">
        <v>1596</v>
      </c>
      <c r="E1948" s="190">
        <v>42521</v>
      </c>
      <c r="F1948" s="191" t="s">
        <v>499</v>
      </c>
      <c r="G1948" s="824" t="s">
        <v>684</v>
      </c>
      <c r="H1948" s="192" t="s">
        <v>665</v>
      </c>
      <c r="I1948" s="248">
        <v>56</v>
      </c>
      <c r="J1948" s="248">
        <v>19096</v>
      </c>
      <c r="K1948" s="578">
        <f t="shared" si="249"/>
        <v>1069376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7"/>
      <c r="AB1948" s="570" t="str">
        <f t="shared" si="246"/>
        <v/>
      </c>
    </row>
    <row r="1949" spans="1:30" ht="15.75" hidden="1" customHeight="1">
      <c r="A1949" s="818" t="str">
        <f>IF(B1949&lt;&gt;"",IF(AND(B1949&gt;=_TM1,B1949&lt;=_TM2,OR(TH!L1949="1111",TH!M1949="1111")),TH!D1949,""),"")</f>
        <v/>
      </c>
      <c r="B1949" s="36">
        <f t="shared" si="247"/>
        <v>5</v>
      </c>
      <c r="C1949" s="190">
        <f t="shared" si="248"/>
        <v>42521</v>
      </c>
      <c r="D1949" s="190" t="s">
        <v>1596</v>
      </c>
      <c r="E1949" s="190">
        <v>42521</v>
      </c>
      <c r="F1949" s="188" t="s">
        <v>499</v>
      </c>
      <c r="G1949" s="824" t="s">
        <v>684</v>
      </c>
      <c r="H1949" s="192" t="s">
        <v>665</v>
      </c>
      <c r="I1949" s="249">
        <v>12</v>
      </c>
      <c r="J1949" s="249">
        <v>19547</v>
      </c>
      <c r="K1949" s="578">
        <f t="shared" si="249"/>
        <v>234564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7"/>
      <c r="AB1949" s="570" t="str">
        <f t="shared" si="246"/>
        <v/>
      </c>
      <c r="AC1949" s="570"/>
      <c r="AD1949" s="570"/>
    </row>
    <row r="1950" spans="1:30" ht="15.75" hidden="1" customHeight="1">
      <c r="A1950" s="818" t="str">
        <f>IF(B1950&lt;&gt;"",IF(AND(B1950&gt;=_TM1,B1950&lt;=_TM2,OR(TH!L1950="1111",TH!M1950="1111")),TH!D1950,""),"")</f>
        <v/>
      </c>
      <c r="B1950" s="36">
        <f t="shared" si="247"/>
        <v>5</v>
      </c>
      <c r="C1950" s="190">
        <f t="shared" si="248"/>
        <v>42521</v>
      </c>
      <c r="D1950" s="190" t="s">
        <v>1596</v>
      </c>
      <c r="E1950" s="190">
        <v>42521</v>
      </c>
      <c r="F1950" s="191" t="s">
        <v>500</v>
      </c>
      <c r="G1950" s="824" t="s">
        <v>684</v>
      </c>
      <c r="H1950" s="192" t="s">
        <v>665</v>
      </c>
      <c r="I1950" s="248">
        <v>48</v>
      </c>
      <c r="J1950" s="248">
        <v>19769</v>
      </c>
      <c r="K1950" s="578">
        <f t="shared" si="249"/>
        <v>948912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7"/>
      <c r="AB1950" s="570" t="str">
        <f t="shared" si="246"/>
        <v/>
      </c>
    </row>
    <row r="1951" spans="1:30" ht="15.75" hidden="1" customHeight="1">
      <c r="A1951" s="818" t="str">
        <f>IF(B1951&lt;&gt;"",IF(AND(B1951&gt;=_TM1,B1951&lt;=_TM2,OR(TH!L1951="1111",TH!M1951="1111")),TH!D1951,""),"")</f>
        <v/>
      </c>
      <c r="B1951" s="36">
        <f t="shared" si="247"/>
        <v>5</v>
      </c>
      <c r="C1951" s="190">
        <f t="shared" si="248"/>
        <v>42521</v>
      </c>
      <c r="D1951" s="190" t="s">
        <v>1596</v>
      </c>
      <c r="E1951" s="190">
        <v>42521</v>
      </c>
      <c r="F1951" s="191" t="s">
        <v>545</v>
      </c>
      <c r="G1951" s="824" t="s">
        <v>684</v>
      </c>
      <c r="H1951" s="192" t="s">
        <v>665</v>
      </c>
      <c r="I1951" s="248">
        <v>12</v>
      </c>
      <c r="J1951" s="248">
        <v>34495</v>
      </c>
      <c r="K1951" s="578">
        <f t="shared" si="249"/>
        <v>413940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7"/>
      <c r="AB1951" s="570" t="str">
        <f t="shared" ref="AB1951:AB1982" si="250">IF(VLOOKUP(H1951,DS_131,1,0)=H1951,"","x")</f>
        <v/>
      </c>
    </row>
    <row r="1952" spans="1:30" ht="15.75" hidden="1" customHeight="1">
      <c r="A1952" s="818" t="str">
        <f>IF(B1952&lt;&gt;"",IF(AND(B1952&gt;=_TM1,B1952&lt;=_TM2,OR(TH!L1952="1111",TH!M1952="1111")),TH!D1952,""),"")</f>
        <v/>
      </c>
      <c r="B1952" s="36">
        <f t="shared" si="247"/>
        <v>5</v>
      </c>
      <c r="C1952" s="190">
        <f t="shared" si="248"/>
        <v>42521</v>
      </c>
      <c r="D1952" s="190" t="s">
        <v>1596</v>
      </c>
      <c r="E1952" s="190">
        <v>42521</v>
      </c>
      <c r="F1952" s="188" t="s">
        <v>712</v>
      </c>
      <c r="G1952" s="824" t="s">
        <v>684</v>
      </c>
      <c r="H1952" s="192" t="s">
        <v>665</v>
      </c>
      <c r="I1952" s="249">
        <v>320</v>
      </c>
      <c r="J1952" s="249">
        <v>19174</v>
      </c>
      <c r="K1952" s="578">
        <f t="shared" si="249"/>
        <v>6135680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7"/>
      <c r="AB1952" s="570" t="str">
        <f t="shared" si="250"/>
        <v/>
      </c>
      <c r="AC1952" s="570"/>
      <c r="AD1952" s="570"/>
    </row>
    <row r="1953" spans="1:30" ht="15.75" hidden="1" customHeight="1">
      <c r="A1953" s="818" t="str">
        <f>IF(B1953&lt;&gt;"",IF(AND(B1953&gt;=_TM1,B1953&lt;=_TM2,OR(TH!L1953="1111",TH!M1953="1111")),TH!D1953,""),"")</f>
        <v/>
      </c>
      <c r="B1953" s="36">
        <f t="shared" si="247"/>
        <v>5</v>
      </c>
      <c r="C1953" s="190">
        <f t="shared" si="248"/>
        <v>42521</v>
      </c>
      <c r="D1953" s="190" t="s">
        <v>1596</v>
      </c>
      <c r="E1953" s="190">
        <v>42521</v>
      </c>
      <c r="F1953" s="191" t="s">
        <v>498</v>
      </c>
      <c r="G1953" s="824" t="s">
        <v>684</v>
      </c>
      <c r="H1953" s="192" t="s">
        <v>665</v>
      </c>
      <c r="I1953" s="248">
        <v>118</v>
      </c>
      <c r="J1953" s="248">
        <v>30362</v>
      </c>
      <c r="K1953" s="578">
        <f t="shared" si="249"/>
        <v>3582716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7"/>
      <c r="AB1953" s="570" t="str">
        <f t="shared" si="250"/>
        <v/>
      </c>
    </row>
    <row r="1954" spans="1:30" ht="15.75" hidden="1" customHeight="1">
      <c r="A1954" s="818" t="str">
        <f>IF(B1954&lt;&gt;"",IF(AND(B1954&gt;=_TM1,B1954&lt;=_TM2,OR(TH!L1954="1111",TH!M1954="1111")),TH!D1954,""),"")</f>
        <v/>
      </c>
      <c r="B1954" s="36">
        <f t="shared" si="247"/>
        <v>5</v>
      </c>
      <c r="C1954" s="190">
        <f t="shared" si="248"/>
        <v>42521</v>
      </c>
      <c r="D1954" s="190" t="s">
        <v>1596</v>
      </c>
      <c r="E1954" s="190">
        <v>42521</v>
      </c>
      <c r="F1954" s="191" t="s">
        <v>498</v>
      </c>
      <c r="G1954" s="824" t="s">
        <v>684</v>
      </c>
      <c r="H1954" s="192" t="s">
        <v>665</v>
      </c>
      <c r="I1954" s="248">
        <v>12</v>
      </c>
      <c r="J1954" s="248">
        <v>33558</v>
      </c>
      <c r="K1954" s="578">
        <f t="shared" si="249"/>
        <v>402696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7"/>
      <c r="AB1954" s="570" t="str">
        <f t="shared" si="250"/>
        <v/>
      </c>
    </row>
    <row r="1955" spans="1:30" ht="15.75" hidden="1" customHeight="1">
      <c r="A1955" s="818" t="str">
        <f>IF(B1955&lt;&gt;"",IF(AND(B1955&gt;=_TM1,B1955&lt;=_TM2,OR(TH!L1955="1111",TH!M1955="1111")),TH!D1955,""),"")</f>
        <v/>
      </c>
      <c r="B1955" s="36">
        <f t="shared" si="247"/>
        <v>5</v>
      </c>
      <c r="C1955" s="190">
        <f t="shared" si="248"/>
        <v>42521</v>
      </c>
      <c r="D1955" s="190" t="s">
        <v>1596</v>
      </c>
      <c r="E1955" s="190">
        <v>42521</v>
      </c>
      <c r="F1955" s="191" t="s">
        <v>704</v>
      </c>
      <c r="G1955" s="824" t="s">
        <v>684</v>
      </c>
      <c r="H1955" s="192" t="s">
        <v>665</v>
      </c>
      <c r="I1955" s="248">
        <v>12</v>
      </c>
      <c r="J1955" s="248">
        <v>42483</v>
      </c>
      <c r="K1955" s="578">
        <f t="shared" si="249"/>
        <v>509796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7"/>
      <c r="AB1955" s="570" t="str">
        <f t="shared" si="250"/>
        <v/>
      </c>
      <c r="AC1955" s="570"/>
      <c r="AD1955" s="570"/>
    </row>
    <row r="1956" spans="1:30" ht="15.75" hidden="1" customHeight="1">
      <c r="A1956" s="818" t="str">
        <f>IF(B1956&lt;&gt;"",IF(AND(B1956&gt;=_TM1,B1956&lt;=_TM2,OR(TH!L1956="1111",TH!M1956="1111")),TH!D1956,""),"")</f>
        <v/>
      </c>
      <c r="B1956" s="36">
        <f t="shared" si="247"/>
        <v>5</v>
      </c>
      <c r="C1956" s="190">
        <f t="shared" si="248"/>
        <v>42521</v>
      </c>
      <c r="D1956" s="190" t="s">
        <v>1596</v>
      </c>
      <c r="E1956" s="190">
        <v>42521</v>
      </c>
      <c r="F1956" s="191" t="s">
        <v>688</v>
      </c>
      <c r="G1956" s="824" t="s">
        <v>684</v>
      </c>
      <c r="H1956" s="192" t="s">
        <v>665</v>
      </c>
      <c r="I1956" s="248">
        <v>4</v>
      </c>
      <c r="J1956" s="248">
        <v>31424</v>
      </c>
      <c r="K1956" s="578">
        <f t="shared" si="249"/>
        <v>125696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7"/>
      <c r="AB1956" s="570" t="str">
        <f t="shared" si="250"/>
        <v/>
      </c>
    </row>
    <row r="1957" spans="1:30" ht="15.75" hidden="1" customHeight="1">
      <c r="A1957" s="818" t="str">
        <f>IF(B1957&lt;&gt;"",IF(AND(B1957&gt;=_TM1,B1957&lt;=_TM2,OR(TH!L1957="1111",TH!M1957="1111")),TH!D1957,""),"")</f>
        <v/>
      </c>
      <c r="B1957" s="36">
        <f t="shared" si="247"/>
        <v>5</v>
      </c>
      <c r="C1957" s="190">
        <f t="shared" si="248"/>
        <v>42521</v>
      </c>
      <c r="D1957" s="190" t="s">
        <v>1596</v>
      </c>
      <c r="E1957" s="190">
        <v>42521</v>
      </c>
      <c r="F1957" s="191" t="s">
        <v>687</v>
      </c>
      <c r="G1957" s="824" t="s">
        <v>684</v>
      </c>
      <c r="H1957" s="192" t="s">
        <v>665</v>
      </c>
      <c r="I1957" s="248">
        <v>24</v>
      </c>
      <c r="J1957" s="248">
        <v>20798</v>
      </c>
      <c r="K1957" s="578">
        <f t="shared" si="249"/>
        <v>499152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7"/>
      <c r="AB1957" s="570" t="str">
        <f t="shared" si="250"/>
        <v/>
      </c>
    </row>
    <row r="1958" spans="1:30" ht="15.75" hidden="1" customHeight="1">
      <c r="A1958" s="818" t="str">
        <f>IF(B1958&lt;&gt;"",IF(AND(B1958&gt;=_TM1,B1958&lt;=_TM2,OR(TH!L1958="1111",TH!M1958="1111")),TH!D1958,""),"")</f>
        <v/>
      </c>
      <c r="B1958" s="36">
        <f t="shared" si="247"/>
        <v>5</v>
      </c>
      <c r="C1958" s="190">
        <f t="shared" si="248"/>
        <v>42521</v>
      </c>
      <c r="D1958" s="190" t="s">
        <v>1596</v>
      </c>
      <c r="E1958" s="190">
        <v>42521</v>
      </c>
      <c r="F1958" s="40" t="s">
        <v>875</v>
      </c>
      <c r="G1958" s="824" t="s">
        <v>684</v>
      </c>
      <c r="H1958" s="192" t="s">
        <v>665</v>
      </c>
      <c r="I1958" s="248">
        <v>24</v>
      </c>
      <c r="J1958" s="248">
        <v>21025</v>
      </c>
      <c r="K1958" s="578">
        <f t="shared" si="249"/>
        <v>504600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7"/>
      <c r="AB1958" s="570" t="str">
        <f t="shared" si="250"/>
        <v/>
      </c>
    </row>
    <row r="1959" spans="1:30" ht="15.75" hidden="1" customHeight="1">
      <c r="A1959" s="818" t="str">
        <f>IF(B1959&lt;&gt;"",IF(AND(B1959&gt;=_TM1,B1959&lt;=_TM2,OR(TH!L1959="1111",TH!M1959="1111")),TH!D1959,""),"")</f>
        <v/>
      </c>
      <c r="B1959" s="36">
        <f t="shared" si="247"/>
        <v>5</v>
      </c>
      <c r="C1959" s="190">
        <f t="shared" si="248"/>
        <v>42521</v>
      </c>
      <c r="D1959" s="190" t="s">
        <v>1596</v>
      </c>
      <c r="E1959" s="190">
        <v>42521</v>
      </c>
      <c r="F1959" s="191" t="s">
        <v>509</v>
      </c>
      <c r="G1959" s="824" t="s">
        <v>684</v>
      </c>
      <c r="H1959" s="192" t="s">
        <v>665</v>
      </c>
      <c r="I1959" s="248">
        <v>7</v>
      </c>
      <c r="J1959" s="248">
        <v>23603</v>
      </c>
      <c r="K1959" s="578">
        <f t="shared" si="249"/>
        <v>165221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7"/>
      <c r="AB1959" s="570" t="str">
        <f t="shared" si="250"/>
        <v/>
      </c>
    </row>
    <row r="1960" spans="1:30" ht="15.75" hidden="1" customHeight="1">
      <c r="A1960" s="818" t="str">
        <f>IF(B1960&lt;&gt;"",IF(AND(B1960&gt;=_TM1,B1960&lt;=_TM2,OR(TH!L1960="1111",TH!M1960="1111")),TH!D1960,""),"")</f>
        <v/>
      </c>
      <c r="B1960" s="36">
        <f t="shared" si="247"/>
        <v>5</v>
      </c>
      <c r="C1960" s="190">
        <f t="shared" si="248"/>
        <v>42521</v>
      </c>
      <c r="D1960" s="190" t="s">
        <v>1596</v>
      </c>
      <c r="E1960" s="190">
        <v>42521</v>
      </c>
      <c r="F1960" s="40" t="s">
        <v>708</v>
      </c>
      <c r="G1960" s="824" t="s">
        <v>684</v>
      </c>
      <c r="H1960" s="192" t="s">
        <v>665</v>
      </c>
      <c r="I1960" s="248">
        <v>12</v>
      </c>
      <c r="J1960" s="248">
        <v>27999</v>
      </c>
      <c r="K1960" s="578">
        <f t="shared" si="249"/>
        <v>335988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7"/>
      <c r="AB1960" s="570" t="str">
        <f t="shared" si="250"/>
        <v/>
      </c>
    </row>
    <row r="1961" spans="1:30" ht="15.75" hidden="1" customHeight="1">
      <c r="A1961" s="818" t="str">
        <f>IF(B1961&lt;&gt;"",IF(AND(B1961&gt;=_TM1,B1961&lt;=_TM2,OR(TH!L1961="1111",TH!M1961="1111")),TH!D1961,""),"")</f>
        <v/>
      </c>
      <c r="B1961" s="36">
        <f t="shared" si="247"/>
        <v>5</v>
      </c>
      <c r="C1961" s="190">
        <f t="shared" si="248"/>
        <v>42521</v>
      </c>
      <c r="D1961" s="190" t="s">
        <v>1596</v>
      </c>
      <c r="E1961" s="190">
        <v>42521</v>
      </c>
      <c r="F1961" s="191" t="s">
        <v>517</v>
      </c>
      <c r="G1961" s="824" t="s">
        <v>684</v>
      </c>
      <c r="H1961" s="192" t="s">
        <v>665</v>
      </c>
      <c r="I1961" s="248">
        <v>10</v>
      </c>
      <c r="J1961" s="248">
        <v>12033</v>
      </c>
      <c r="K1961" s="578">
        <f t="shared" si="249"/>
        <v>120330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7"/>
      <c r="AB1961" s="570" t="str">
        <f t="shared" si="250"/>
        <v/>
      </c>
    </row>
    <row r="1962" spans="1:30" ht="15.75" hidden="1" customHeight="1">
      <c r="A1962" s="818" t="str">
        <f>IF(B1962&lt;&gt;"",IF(AND(B1962&gt;=_TM1,B1962&lt;=_TM2,OR(TH!L1962="1111",TH!M1962="1111")),TH!D1962,""),"")</f>
        <v/>
      </c>
      <c r="B1962" s="36">
        <f t="shared" si="247"/>
        <v>5</v>
      </c>
      <c r="C1962" s="190">
        <f t="shared" si="248"/>
        <v>42521</v>
      </c>
      <c r="D1962" s="190" t="s">
        <v>1596</v>
      </c>
      <c r="E1962" s="190">
        <v>42521</v>
      </c>
      <c r="F1962" s="191" t="s">
        <v>693</v>
      </c>
      <c r="G1962" s="824" t="s">
        <v>684</v>
      </c>
      <c r="H1962" s="192" t="s">
        <v>665</v>
      </c>
      <c r="I1962" s="248">
        <v>12</v>
      </c>
      <c r="J1962" s="248">
        <v>14906</v>
      </c>
      <c r="K1962" s="578">
        <f t="shared" si="249"/>
        <v>178872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7"/>
      <c r="AB1962" s="570" t="str">
        <f t="shared" si="250"/>
        <v/>
      </c>
    </row>
    <row r="1963" spans="1:30" ht="15.75" hidden="1" customHeight="1">
      <c r="A1963" s="818" t="str">
        <f>IF(B1963&lt;&gt;"",IF(AND(B1963&gt;=_TM1,B1963&lt;=_TM2,OR(TH!L1963="1111",TH!M1963="1111")),TH!D1963,""),"")</f>
        <v/>
      </c>
      <c r="B1963" s="36">
        <f t="shared" si="247"/>
        <v>5</v>
      </c>
      <c r="C1963" s="190">
        <f t="shared" si="248"/>
        <v>42521</v>
      </c>
      <c r="D1963" s="190" t="s">
        <v>1596</v>
      </c>
      <c r="E1963" s="190">
        <v>42521</v>
      </c>
      <c r="F1963" s="191" t="s">
        <v>699</v>
      </c>
      <c r="G1963" s="824" t="s">
        <v>684</v>
      </c>
      <c r="H1963" s="192" t="s">
        <v>665</v>
      </c>
      <c r="I1963" s="248">
        <v>12</v>
      </c>
      <c r="J1963" s="248">
        <v>22240</v>
      </c>
      <c r="K1963" s="578">
        <f t="shared" si="249"/>
        <v>266880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7"/>
      <c r="AB1963" s="570" t="str">
        <f t="shared" si="250"/>
        <v/>
      </c>
    </row>
    <row r="1964" spans="1:30" ht="15.75" hidden="1" customHeight="1">
      <c r="A1964" s="818" t="str">
        <f>IF(B1964&lt;&gt;"",IF(AND(B1964&gt;=_TM1,B1964&lt;=_TM2,OR(TH!L1964="1111",TH!M1964="1111")),TH!D1964,""),"")</f>
        <v/>
      </c>
      <c r="B1964" s="36">
        <f t="shared" si="247"/>
        <v>5</v>
      </c>
      <c r="C1964" s="190">
        <f t="shared" si="248"/>
        <v>42521</v>
      </c>
      <c r="D1964" s="190" t="s">
        <v>1596</v>
      </c>
      <c r="E1964" s="190">
        <v>42521</v>
      </c>
      <c r="F1964" s="191" t="s">
        <v>543</v>
      </c>
      <c r="G1964" s="824" t="s">
        <v>684</v>
      </c>
      <c r="H1964" s="192" t="s">
        <v>665</v>
      </c>
      <c r="I1964" s="248">
        <v>12</v>
      </c>
      <c r="J1964" s="248">
        <v>21681</v>
      </c>
      <c r="K1964" s="578">
        <f t="shared" si="249"/>
        <v>260172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7"/>
      <c r="AB1964" s="570" t="str">
        <f t="shared" si="250"/>
        <v/>
      </c>
    </row>
    <row r="1965" spans="1:30" ht="15.75" hidden="1" customHeight="1">
      <c r="A1965" s="818" t="str">
        <f>IF(B1965&lt;&gt;"",IF(AND(B1965&gt;=_TM1,B1965&lt;=_TM2,OR(TH!L1965="1111",TH!M1965="1111")),TH!D1965,""),"")</f>
        <v/>
      </c>
      <c r="B1965" s="36">
        <f t="shared" si="247"/>
        <v>5</v>
      </c>
      <c r="C1965" s="190">
        <f t="shared" si="248"/>
        <v>42521</v>
      </c>
      <c r="D1965" s="190" t="s">
        <v>1596</v>
      </c>
      <c r="E1965" s="190">
        <v>42521</v>
      </c>
      <c r="F1965" s="191" t="s">
        <v>543</v>
      </c>
      <c r="G1965" s="824" t="s">
        <v>684</v>
      </c>
      <c r="H1965" s="192" t="s">
        <v>665</v>
      </c>
      <c r="I1965" s="248">
        <v>12</v>
      </c>
      <c r="J1965" s="248">
        <v>22194</v>
      </c>
      <c r="K1965" s="578">
        <f t="shared" si="249"/>
        <v>266328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7"/>
      <c r="AB1965" s="570" t="str">
        <f t="shared" si="250"/>
        <v/>
      </c>
    </row>
    <row r="1966" spans="1:30" ht="15.75" hidden="1" customHeight="1">
      <c r="A1966" s="818" t="str">
        <f>IF(B1966&lt;&gt;"",IF(AND(B1966&gt;=_TM1,B1966&lt;=_TM2,OR(TH!L1966="1111",TH!M1966="1111")),TH!D1966,""),"")</f>
        <v/>
      </c>
      <c r="B1966" s="36">
        <f t="shared" si="247"/>
        <v>5</v>
      </c>
      <c r="C1966" s="190">
        <f t="shared" si="248"/>
        <v>42521</v>
      </c>
      <c r="D1966" s="190" t="s">
        <v>1596</v>
      </c>
      <c r="E1966" s="190">
        <v>42521</v>
      </c>
      <c r="F1966" s="191" t="s">
        <v>539</v>
      </c>
      <c r="G1966" s="824" t="s">
        <v>684</v>
      </c>
      <c r="H1966" s="192" t="s">
        <v>665</v>
      </c>
      <c r="I1966" s="248">
        <v>12</v>
      </c>
      <c r="J1966" s="248">
        <v>38279</v>
      </c>
      <c r="K1966" s="578">
        <f t="shared" si="249"/>
        <v>459348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7"/>
      <c r="AB1966" s="570" t="str">
        <f t="shared" si="250"/>
        <v/>
      </c>
    </row>
    <row r="1967" spans="1:30" ht="15.75" hidden="1" customHeight="1">
      <c r="A1967" s="818" t="str">
        <f>IF(B1967&lt;&gt;"",IF(AND(B1967&gt;=_TM1,B1967&lt;=_TM2,OR(TH!L1967="1111",TH!M1967="1111")),TH!D1967,""),"")</f>
        <v/>
      </c>
      <c r="B1967" s="36">
        <f t="shared" si="247"/>
        <v>5</v>
      </c>
      <c r="C1967" s="190">
        <f t="shared" si="248"/>
        <v>42521</v>
      </c>
      <c r="D1967" s="190" t="s">
        <v>1596</v>
      </c>
      <c r="E1967" s="190">
        <v>42521</v>
      </c>
      <c r="F1967" s="191" t="s">
        <v>539</v>
      </c>
      <c r="G1967" s="824" t="s">
        <v>684</v>
      </c>
      <c r="H1967" s="192" t="s">
        <v>665</v>
      </c>
      <c r="I1967" s="248">
        <v>36</v>
      </c>
      <c r="J1967" s="248">
        <v>34633</v>
      </c>
      <c r="K1967" s="578">
        <f t="shared" si="249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7"/>
      <c r="AB1967" s="570" t="str">
        <f t="shared" si="250"/>
        <v/>
      </c>
    </row>
    <row r="1968" spans="1:30" ht="15.75" hidden="1" customHeight="1">
      <c r="A1968" s="818" t="str">
        <f>IF(B1968&lt;&gt;"",IF(AND(B1968&gt;=_TM1,B1968&lt;=_TM2,OR(TH!L1968="1111",TH!M1968="1111")),TH!D1968,""),"")</f>
        <v/>
      </c>
      <c r="B1968" s="36">
        <f t="shared" si="247"/>
        <v>5</v>
      </c>
      <c r="C1968" s="190">
        <f t="shared" si="248"/>
        <v>42521</v>
      </c>
      <c r="D1968" s="190" t="s">
        <v>1596</v>
      </c>
      <c r="E1968" s="190">
        <v>42521</v>
      </c>
      <c r="F1968" s="191" t="s">
        <v>539</v>
      </c>
      <c r="G1968" s="824" t="s">
        <v>684</v>
      </c>
      <c r="H1968" s="192" t="s">
        <v>665</v>
      </c>
      <c r="I1968" s="248">
        <v>12</v>
      </c>
      <c r="J1968" s="248">
        <v>38279</v>
      </c>
      <c r="K1968" s="578">
        <f t="shared" si="249"/>
        <v>459348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7"/>
      <c r="AB1968" s="570" t="str">
        <f t="shared" si="250"/>
        <v/>
      </c>
    </row>
    <row r="1969" spans="1:30" ht="15.75" hidden="1" customHeight="1">
      <c r="A1969" s="818" t="str">
        <f>IF(B1969&lt;&gt;"",IF(AND(B1969&gt;=_TM1,B1969&lt;=_TM2,OR(TH!L1969="1111",TH!M1969="1111")),TH!D1969,""),"")</f>
        <v/>
      </c>
      <c r="B1969" s="36">
        <f t="shared" si="247"/>
        <v>5</v>
      </c>
      <c r="C1969" s="190">
        <f t="shared" si="248"/>
        <v>42521</v>
      </c>
      <c r="D1969" s="190" t="s">
        <v>1596</v>
      </c>
      <c r="E1969" s="190">
        <v>42521</v>
      </c>
      <c r="F1969" s="191" t="s">
        <v>547</v>
      </c>
      <c r="G1969" s="824" t="s">
        <v>684</v>
      </c>
      <c r="H1969" s="192" t="s">
        <v>665</v>
      </c>
      <c r="I1969" s="248">
        <v>36</v>
      </c>
      <c r="J1969" s="248">
        <v>37231</v>
      </c>
      <c r="K1969" s="578">
        <f t="shared" si="249"/>
        <v>1340316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7"/>
      <c r="AB1969" s="570" t="str">
        <f t="shared" si="250"/>
        <v/>
      </c>
    </row>
    <row r="1970" spans="1:30" ht="15.75" hidden="1" customHeight="1">
      <c r="A1970" s="818" t="str">
        <f>IF(B1970&lt;&gt;"",IF(AND(B1970&gt;=_TM1,B1970&lt;=_TM2,OR(TH!L1970="1111",TH!M1970="1111")),TH!D1970,""),"")</f>
        <v/>
      </c>
      <c r="B1970" s="36">
        <f t="shared" si="247"/>
        <v>5</v>
      </c>
      <c r="C1970" s="190">
        <f t="shared" si="248"/>
        <v>42521</v>
      </c>
      <c r="D1970" s="190" t="s">
        <v>1596</v>
      </c>
      <c r="E1970" s="190">
        <v>42521</v>
      </c>
      <c r="F1970" s="188" t="s">
        <v>691</v>
      </c>
      <c r="G1970" s="824" t="s">
        <v>684</v>
      </c>
      <c r="H1970" s="192" t="s">
        <v>665</v>
      </c>
      <c r="I1970" s="248">
        <v>18</v>
      </c>
      <c r="J1970" s="248">
        <v>36100</v>
      </c>
      <c r="K1970" s="578">
        <f t="shared" si="249"/>
        <v>649800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7"/>
      <c r="AB1970" s="570" t="str">
        <f t="shared" si="250"/>
        <v/>
      </c>
      <c r="AC1970" s="570"/>
      <c r="AD1970" s="570"/>
    </row>
    <row r="1971" spans="1:30" ht="15.75" hidden="1" customHeight="1">
      <c r="A1971" s="818" t="str">
        <f>IF(B1971&lt;&gt;"",IF(AND(B1971&gt;=_TM1,B1971&lt;=_TM2,OR(TH!L1971="1111",TH!M1971="1111")),TH!D1971,""),"")</f>
        <v/>
      </c>
      <c r="B1971" s="36">
        <f t="shared" si="247"/>
        <v>5</v>
      </c>
      <c r="C1971" s="190">
        <f t="shared" si="248"/>
        <v>42521</v>
      </c>
      <c r="D1971" s="190" t="s">
        <v>1596</v>
      </c>
      <c r="E1971" s="190">
        <v>42521</v>
      </c>
      <c r="F1971" s="40" t="s">
        <v>706</v>
      </c>
      <c r="G1971" s="824" t="s">
        <v>684</v>
      </c>
      <c r="H1971" s="192" t="s">
        <v>665</v>
      </c>
      <c r="I1971" s="248">
        <v>12</v>
      </c>
      <c r="J1971" s="248">
        <v>41895</v>
      </c>
      <c r="K1971" s="578">
        <f t="shared" ref="K1971:K2002" si="251">ROUND(I1971*J1971,0)</f>
        <v>502740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7"/>
      <c r="AB1971" s="570" t="str">
        <f t="shared" si="250"/>
        <v/>
      </c>
    </row>
    <row r="1972" spans="1:30" ht="15.75" hidden="1" customHeight="1">
      <c r="A1972" s="818" t="str">
        <f>IF(B1972&lt;&gt;"",IF(AND(B1972&gt;=_TM1,B1972&lt;=_TM2,OR(TH!L1972="1111",TH!M1972="1111")),TH!D1972,""),"")</f>
        <v/>
      </c>
      <c r="B1972" s="36">
        <f t="shared" si="247"/>
        <v>5</v>
      </c>
      <c r="C1972" s="190">
        <f t="shared" si="248"/>
        <v>42521</v>
      </c>
      <c r="D1972" s="190" t="s">
        <v>1596</v>
      </c>
      <c r="E1972" s="190">
        <v>42521</v>
      </c>
      <c r="F1972" s="188" t="s">
        <v>705</v>
      </c>
      <c r="G1972" s="824" t="s">
        <v>684</v>
      </c>
      <c r="H1972" s="192" t="s">
        <v>665</v>
      </c>
      <c r="I1972" s="248">
        <v>10</v>
      </c>
      <c r="J1972" s="248">
        <v>45885</v>
      </c>
      <c r="K1972" s="578">
        <f t="shared" si="251"/>
        <v>458850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7"/>
      <c r="AB1972" s="570" t="str">
        <f t="shared" si="250"/>
        <v/>
      </c>
      <c r="AC1972" s="570"/>
      <c r="AD1972" s="570"/>
    </row>
    <row r="1973" spans="1:30" ht="15.75" hidden="1" customHeight="1">
      <c r="A1973" s="818" t="str">
        <f>IF(B1973&lt;&gt;"",IF(AND(B1973&gt;=_TM1,B1973&lt;=_TM2,OR(TH!L1973="1111",TH!M1973="1111")),TH!D1973,""),"")</f>
        <v/>
      </c>
      <c r="B1973" s="36">
        <f t="shared" si="247"/>
        <v>5</v>
      </c>
      <c r="C1973" s="190">
        <f t="shared" si="248"/>
        <v>42521</v>
      </c>
      <c r="D1973" s="190" t="s">
        <v>1596</v>
      </c>
      <c r="E1973" s="190">
        <v>42521</v>
      </c>
      <c r="F1973" s="40" t="s">
        <v>690</v>
      </c>
      <c r="G1973" s="824" t="s">
        <v>684</v>
      </c>
      <c r="H1973" s="192" t="s">
        <v>665</v>
      </c>
      <c r="I1973" s="248">
        <v>24</v>
      </c>
      <c r="J1973" s="248">
        <v>45847</v>
      </c>
      <c r="K1973" s="578">
        <f t="shared" si="251"/>
        <v>1100328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7"/>
      <c r="AB1973" s="570" t="str">
        <f t="shared" si="250"/>
        <v/>
      </c>
    </row>
    <row r="1974" spans="1:30" ht="15.75" hidden="1" customHeight="1">
      <c r="A1974" s="818" t="str">
        <f>IF(B1974&lt;&gt;"",IF(AND(B1974&gt;=_TM1,B1974&lt;=_TM2,OR(TH!L1974="1111",TH!M1974="1111")),TH!D1974,""),"")</f>
        <v/>
      </c>
      <c r="B1974" s="36">
        <f t="shared" si="247"/>
        <v>5</v>
      </c>
      <c r="C1974" s="190">
        <f t="shared" si="248"/>
        <v>42521</v>
      </c>
      <c r="D1974" s="190" t="s">
        <v>1596</v>
      </c>
      <c r="E1974" s="190">
        <v>42521</v>
      </c>
      <c r="F1974" s="191" t="s">
        <v>479</v>
      </c>
      <c r="G1974" s="824" t="s">
        <v>684</v>
      </c>
      <c r="H1974" s="192" t="s">
        <v>665</v>
      </c>
      <c r="I1974" s="248">
        <v>12</v>
      </c>
      <c r="J1974" s="248">
        <v>40131</v>
      </c>
      <c r="K1974" s="578">
        <f t="shared" si="251"/>
        <v>481572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7"/>
      <c r="AB1974" s="570" t="str">
        <f t="shared" si="250"/>
        <v/>
      </c>
    </row>
    <row r="1975" spans="1:30" ht="15.75" hidden="1" customHeight="1">
      <c r="A1975" s="818" t="str">
        <f>IF(B1975&lt;&gt;"",IF(AND(B1975&gt;=_TM1,B1975&lt;=_TM2,OR(TH!L1975="1111",TH!M1975="1111")),TH!D1975,""),"")</f>
        <v/>
      </c>
      <c r="B1975" s="36">
        <f t="shared" si="247"/>
        <v>5</v>
      </c>
      <c r="C1975" s="190">
        <f t="shared" si="248"/>
        <v>42521</v>
      </c>
      <c r="D1975" s="190" t="s">
        <v>1596</v>
      </c>
      <c r="E1975" s="190">
        <v>42521</v>
      </c>
      <c r="F1975" s="191" t="s">
        <v>492</v>
      </c>
      <c r="G1975" s="824" t="s">
        <v>684</v>
      </c>
      <c r="H1975" s="192" t="s">
        <v>665</v>
      </c>
      <c r="I1975" s="248">
        <v>10</v>
      </c>
      <c r="J1975" s="248">
        <v>41370</v>
      </c>
      <c r="K1975" s="578">
        <f t="shared" si="251"/>
        <v>413700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7"/>
      <c r="AB1975" s="570" t="str">
        <f t="shared" si="250"/>
        <v/>
      </c>
    </row>
    <row r="1976" spans="1:30" ht="15.75" hidden="1" customHeight="1">
      <c r="A1976" s="818" t="str">
        <f>IF(B1976&lt;&gt;"",IF(AND(B1976&gt;=_TM1,B1976&lt;=_TM2,OR(TH!L1976="1111",TH!M1976="1111")),TH!D1976,""),"")</f>
        <v/>
      </c>
      <c r="B1976" s="36">
        <f t="shared" si="247"/>
        <v>5</v>
      </c>
      <c r="C1976" s="190">
        <f t="shared" si="248"/>
        <v>42521</v>
      </c>
      <c r="D1976" s="190" t="s">
        <v>1596</v>
      </c>
      <c r="E1976" s="190">
        <v>42521</v>
      </c>
      <c r="F1976" s="191" t="s">
        <v>501</v>
      </c>
      <c r="G1976" s="824" t="s">
        <v>684</v>
      </c>
      <c r="H1976" s="192" t="s">
        <v>665</v>
      </c>
      <c r="I1976" s="248">
        <v>15</v>
      </c>
      <c r="J1976" s="248">
        <v>29924</v>
      </c>
      <c r="K1976" s="578">
        <f t="shared" si="251"/>
        <v>448860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7"/>
      <c r="AB1976" s="570" t="str">
        <f t="shared" si="250"/>
        <v/>
      </c>
    </row>
    <row r="1977" spans="1:30" ht="15.75" hidden="1" customHeight="1">
      <c r="A1977" s="818" t="str">
        <f>IF(B1977&lt;&gt;"",IF(AND(B1977&gt;=_TM1,B1977&lt;=_TM2,OR(TH!L1977="1111",TH!M1977="1111")),TH!D1977,""),"")</f>
        <v/>
      </c>
      <c r="B1977" s="36">
        <f t="shared" si="247"/>
        <v>5</v>
      </c>
      <c r="C1977" s="190">
        <f t="shared" si="248"/>
        <v>42521</v>
      </c>
      <c r="D1977" s="190" t="s">
        <v>1596</v>
      </c>
      <c r="E1977" s="190">
        <v>42521</v>
      </c>
      <c r="F1977" s="188" t="s">
        <v>501</v>
      </c>
      <c r="G1977" s="824" t="s">
        <v>684</v>
      </c>
      <c r="H1977" s="192" t="s">
        <v>665</v>
      </c>
      <c r="I1977" s="249">
        <v>12</v>
      </c>
      <c r="J1977" s="249">
        <v>30631</v>
      </c>
      <c r="K1977" s="578">
        <f t="shared" si="251"/>
        <v>367572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7"/>
      <c r="AB1977" s="570" t="str">
        <f t="shared" si="250"/>
        <v/>
      </c>
      <c r="AC1977" s="570"/>
      <c r="AD1977" s="570"/>
    </row>
    <row r="1978" spans="1:30" ht="15.75" hidden="1" customHeight="1">
      <c r="A1978" s="818" t="str">
        <f>IF(B1978&lt;&gt;"",IF(AND(B1978&gt;=_TM1,B1978&lt;=_TM2,OR(TH!L1978="1111",TH!M1978="1111")),TH!D1978,""),"")</f>
        <v/>
      </c>
      <c r="B1978" s="36">
        <f t="shared" si="247"/>
        <v>5</v>
      </c>
      <c r="C1978" s="190">
        <f t="shared" si="248"/>
        <v>42521</v>
      </c>
      <c r="D1978" s="190" t="s">
        <v>1596</v>
      </c>
      <c r="E1978" s="190">
        <v>42521</v>
      </c>
      <c r="F1978" s="191" t="s">
        <v>540</v>
      </c>
      <c r="G1978" s="824" t="s">
        <v>684</v>
      </c>
      <c r="H1978" s="192" t="s">
        <v>665</v>
      </c>
      <c r="I1978" s="248">
        <v>84</v>
      </c>
      <c r="J1978" s="248">
        <v>39148</v>
      </c>
      <c r="K1978" s="578">
        <f t="shared" si="251"/>
        <v>3288432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7"/>
      <c r="AB1978" s="570" t="str">
        <f t="shared" si="250"/>
        <v/>
      </c>
    </row>
    <row r="1979" spans="1:30" ht="15.75" hidden="1" customHeight="1">
      <c r="A1979" s="818" t="str">
        <f>IF(B1979&lt;&gt;"",IF(AND(B1979&gt;=_TM1,B1979&lt;=_TM2,OR(TH!L1979="1111",TH!M1979="1111")),TH!D1979,""),"")</f>
        <v/>
      </c>
      <c r="B1979" s="36">
        <f t="shared" si="247"/>
        <v>5</v>
      </c>
      <c r="C1979" s="190">
        <f t="shared" si="248"/>
        <v>42521</v>
      </c>
      <c r="D1979" s="190" t="s">
        <v>1596</v>
      </c>
      <c r="E1979" s="190">
        <v>42521</v>
      </c>
      <c r="F1979" s="191" t="s">
        <v>563</v>
      </c>
      <c r="G1979" s="824" t="s">
        <v>684</v>
      </c>
      <c r="H1979" s="192" t="s">
        <v>665</v>
      </c>
      <c r="I1979" s="248">
        <v>94</v>
      </c>
      <c r="J1979" s="248">
        <v>52774</v>
      </c>
      <c r="K1979" s="578">
        <f t="shared" si="251"/>
        <v>4960756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7"/>
      <c r="AB1979" s="570" t="str">
        <f t="shared" si="250"/>
        <v/>
      </c>
    </row>
    <row r="1980" spans="1:30" ht="15.75" hidden="1" customHeight="1">
      <c r="A1980" s="818" t="str">
        <f>IF(B1980&lt;&gt;"",IF(AND(B1980&gt;=_TM1,B1980&lt;=_TM2,OR(TH!L1980="1111",TH!M1980="1111")),TH!D1980,""),"")</f>
        <v/>
      </c>
      <c r="B1980" s="36">
        <f t="shared" si="247"/>
        <v>5</v>
      </c>
      <c r="C1980" s="190">
        <f t="shared" si="248"/>
        <v>42521</v>
      </c>
      <c r="D1980" s="190" t="s">
        <v>1596</v>
      </c>
      <c r="E1980" s="190">
        <v>42521</v>
      </c>
      <c r="F1980" s="191" t="s">
        <v>510</v>
      </c>
      <c r="G1980" s="824" t="s">
        <v>684</v>
      </c>
      <c r="H1980" s="192" t="s">
        <v>665</v>
      </c>
      <c r="I1980" s="248">
        <v>32</v>
      </c>
      <c r="J1980" s="248">
        <v>29486</v>
      </c>
      <c r="K1980" s="578">
        <f t="shared" si="251"/>
        <v>943552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7"/>
      <c r="AB1980" s="570" t="str">
        <f t="shared" si="250"/>
        <v/>
      </c>
    </row>
    <row r="1981" spans="1:30" ht="15.75" hidden="1" customHeight="1">
      <c r="A1981" s="818" t="str">
        <f>IF(B1981&lt;&gt;"",IF(AND(B1981&gt;=_TM1,B1981&lt;=_TM2,OR(TH!L1981="1111",TH!M1981="1111")),TH!D1981,""),"")</f>
        <v/>
      </c>
      <c r="B1981" s="36">
        <f t="shared" si="247"/>
        <v>5</v>
      </c>
      <c r="C1981" s="190">
        <f t="shared" si="248"/>
        <v>42521</v>
      </c>
      <c r="D1981" s="190" t="s">
        <v>1596</v>
      </c>
      <c r="E1981" s="190">
        <v>42521</v>
      </c>
      <c r="F1981" s="191" t="s">
        <v>516</v>
      </c>
      <c r="G1981" s="824" t="s">
        <v>684</v>
      </c>
      <c r="H1981" s="192" t="s">
        <v>665</v>
      </c>
      <c r="I1981" s="248">
        <v>10</v>
      </c>
      <c r="J1981" s="248">
        <v>17571</v>
      </c>
      <c r="K1981" s="578">
        <f t="shared" si="251"/>
        <v>175710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7"/>
      <c r="AB1981" s="570" t="str">
        <f t="shared" si="250"/>
        <v/>
      </c>
    </row>
    <row r="1982" spans="1:30" ht="15.75" hidden="1" customHeight="1">
      <c r="A1982" s="818" t="str">
        <f>IF(B1982&lt;&gt;"",IF(AND(B1982&gt;=_TM1,B1982&lt;=_TM2,OR(TH!L1982="1111",TH!M1982="1111")),TH!D1982,""),"")</f>
        <v/>
      </c>
      <c r="B1982" s="36">
        <f t="shared" si="247"/>
        <v>5</v>
      </c>
      <c r="C1982" s="190">
        <f t="shared" si="248"/>
        <v>42521</v>
      </c>
      <c r="D1982" s="190" t="s">
        <v>1596</v>
      </c>
      <c r="E1982" s="190">
        <v>42521</v>
      </c>
      <c r="F1982" s="191" t="s">
        <v>700</v>
      </c>
      <c r="G1982" s="824" t="s">
        <v>684</v>
      </c>
      <c r="H1982" s="192" t="s">
        <v>665</v>
      </c>
      <c r="I1982" s="248">
        <v>24</v>
      </c>
      <c r="J1982" s="248">
        <v>9393</v>
      </c>
      <c r="K1982" s="578">
        <f t="shared" si="251"/>
        <v>225432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7"/>
      <c r="AB1982" s="570" t="str">
        <f t="shared" si="250"/>
        <v/>
      </c>
    </row>
    <row r="1983" spans="1:30" ht="15.75" hidden="1" customHeight="1">
      <c r="A1983" s="818" t="str">
        <f>IF(B1983&lt;&gt;"",IF(AND(B1983&gt;=_TM1,B1983&lt;=_TM2,OR(TH!L1983="1111",TH!M1983="1111")),TH!D1983,""),"")</f>
        <v/>
      </c>
      <c r="B1983" s="36">
        <f t="shared" si="247"/>
        <v>5</v>
      </c>
      <c r="C1983" s="190">
        <f t="shared" si="248"/>
        <v>42521</v>
      </c>
      <c r="D1983" s="190" t="s">
        <v>1596</v>
      </c>
      <c r="E1983" s="190">
        <v>42521</v>
      </c>
      <c r="F1983" s="188" t="s">
        <v>711</v>
      </c>
      <c r="G1983" s="824" t="s">
        <v>684</v>
      </c>
      <c r="H1983" s="192" t="s">
        <v>665</v>
      </c>
      <c r="I1983" s="249">
        <v>50</v>
      </c>
      <c r="J1983" s="249">
        <v>25034</v>
      </c>
      <c r="K1983" s="578">
        <f t="shared" si="251"/>
        <v>1251700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7"/>
      <c r="AB1983" s="570" t="str">
        <f t="shared" ref="AB1983:AB2014" si="252">IF(VLOOKUP(H1983,DS_131,1,0)=H1983,"","x")</f>
        <v/>
      </c>
      <c r="AC1983" s="570"/>
      <c r="AD1983" s="570"/>
    </row>
    <row r="1984" spans="1:30" ht="15.75" hidden="1" customHeight="1">
      <c r="A1984" s="818" t="str">
        <f>IF(B1984&lt;&gt;"",IF(AND(B1984&gt;=_TM1,B1984&lt;=_TM2,OR(TH!L1984="1111",TH!M1984="1111")),TH!D1984,""),"")</f>
        <v/>
      </c>
      <c r="B1984" s="36">
        <f t="shared" si="247"/>
        <v>5</v>
      </c>
      <c r="C1984" s="190">
        <f t="shared" si="248"/>
        <v>42521</v>
      </c>
      <c r="D1984" s="190" t="s">
        <v>1596</v>
      </c>
      <c r="E1984" s="190">
        <v>42521</v>
      </c>
      <c r="F1984" s="191" t="s">
        <v>472</v>
      </c>
      <c r="G1984" s="824" t="s">
        <v>684</v>
      </c>
      <c r="H1984" s="192" t="s">
        <v>665</v>
      </c>
      <c r="I1984" s="248">
        <v>12</v>
      </c>
      <c r="J1984" s="248">
        <v>45885</v>
      </c>
      <c r="K1984" s="578">
        <f t="shared" si="251"/>
        <v>550620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7"/>
      <c r="AB1984" s="570" t="str">
        <f t="shared" si="252"/>
        <v/>
      </c>
    </row>
    <row r="1985" spans="1:30" ht="15.75" hidden="1" customHeight="1">
      <c r="A1985" s="818" t="str">
        <f>IF(B1985&lt;&gt;"",IF(AND(B1985&gt;=_TM1,B1985&lt;=_TM2,OR(TH!L1985="1111",TH!M1985="1111")),TH!D1985,""),"")</f>
        <v/>
      </c>
      <c r="B1985" s="36">
        <f t="shared" si="247"/>
        <v>5</v>
      </c>
      <c r="C1985" s="190">
        <f t="shared" si="248"/>
        <v>42521</v>
      </c>
      <c r="D1985" s="190" t="s">
        <v>1596</v>
      </c>
      <c r="E1985" s="190">
        <v>42521</v>
      </c>
      <c r="F1985" s="191" t="s">
        <v>546</v>
      </c>
      <c r="G1985" s="824" t="s">
        <v>684</v>
      </c>
      <c r="H1985" s="192" t="s">
        <v>665</v>
      </c>
      <c r="I1985" s="248">
        <v>48</v>
      </c>
      <c r="J1985" s="248">
        <v>48288</v>
      </c>
      <c r="K1985" s="578">
        <f t="shared" si="251"/>
        <v>2317824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7"/>
      <c r="AB1985" s="570" t="str">
        <f t="shared" si="252"/>
        <v/>
      </c>
    </row>
    <row r="1986" spans="1:30" ht="15.75" hidden="1" customHeight="1">
      <c r="A1986" s="818" t="str">
        <f>IF(B1986&lt;&gt;"",IF(AND(B1986&gt;=_TM1,B1986&lt;=_TM2,OR(TH!L1986="1111",TH!M1986="1111")),TH!D1986,""),"")</f>
        <v/>
      </c>
      <c r="B1986" s="36">
        <f t="shared" si="247"/>
        <v>5</v>
      </c>
      <c r="C1986" s="190">
        <f t="shared" si="248"/>
        <v>42521</v>
      </c>
      <c r="D1986" s="190" t="s">
        <v>1596</v>
      </c>
      <c r="E1986" s="190">
        <v>42521</v>
      </c>
      <c r="F1986" s="188" t="s">
        <v>522</v>
      </c>
      <c r="G1986" s="824" t="s">
        <v>684</v>
      </c>
      <c r="H1986" s="192" t="s">
        <v>665</v>
      </c>
      <c r="I1986" s="251">
        <v>24</v>
      </c>
      <c r="J1986" s="251">
        <v>46759</v>
      </c>
      <c r="K1986" s="578">
        <f t="shared" si="251"/>
        <v>1122216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7"/>
      <c r="AB1986" s="570" t="str">
        <f t="shared" si="252"/>
        <v/>
      </c>
    </row>
    <row r="1987" spans="1:30" ht="15.75" hidden="1" customHeight="1">
      <c r="A1987" s="818" t="str">
        <f>IF(B1987&lt;&gt;"",IF(AND(B1987&gt;=_TM1,B1987&lt;=_TM2,OR(TH!L1987="1111",TH!M1987="1111")),TH!D1987,""),"")</f>
        <v/>
      </c>
      <c r="B1987" s="36">
        <f t="shared" si="247"/>
        <v>5</v>
      </c>
      <c r="C1987" s="190">
        <f t="shared" si="248"/>
        <v>42521</v>
      </c>
      <c r="D1987" s="190" t="s">
        <v>1596</v>
      </c>
      <c r="E1987" s="190">
        <v>42521</v>
      </c>
      <c r="F1987" s="40" t="s">
        <v>488</v>
      </c>
      <c r="G1987" s="824" t="s">
        <v>684</v>
      </c>
      <c r="H1987" s="192" t="s">
        <v>665</v>
      </c>
      <c r="I1987" s="248">
        <v>93</v>
      </c>
      <c r="J1987" s="248">
        <v>49381</v>
      </c>
      <c r="K1987" s="578">
        <f t="shared" si="251"/>
        <v>4592433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7"/>
      <c r="AB1987" s="570" t="str">
        <f t="shared" si="252"/>
        <v/>
      </c>
    </row>
    <row r="1988" spans="1:30" ht="15.75" hidden="1" customHeight="1">
      <c r="A1988" s="818" t="str">
        <f>IF(B1988&lt;&gt;"",IF(AND(B1988&gt;=_TM1,B1988&lt;=_TM2,OR(TH!L1988="1111",TH!M1988="1111")),TH!D1988,""),"")</f>
        <v/>
      </c>
      <c r="B1988" s="36">
        <f t="shared" si="247"/>
        <v>5</v>
      </c>
      <c r="C1988" s="190">
        <f t="shared" si="248"/>
        <v>42521</v>
      </c>
      <c r="D1988" s="190" t="s">
        <v>1596</v>
      </c>
      <c r="E1988" s="190">
        <v>42521</v>
      </c>
      <c r="F1988" s="191" t="s">
        <v>695</v>
      </c>
      <c r="G1988" s="824" t="s">
        <v>684</v>
      </c>
      <c r="H1988" s="192" t="s">
        <v>665</v>
      </c>
      <c r="I1988" s="248">
        <v>24</v>
      </c>
      <c r="J1988" s="248">
        <v>51129</v>
      </c>
      <c r="K1988" s="578">
        <f t="shared" si="251"/>
        <v>1227096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7"/>
      <c r="AB1988" s="570" t="str">
        <f t="shared" si="252"/>
        <v/>
      </c>
    </row>
    <row r="1989" spans="1:30" ht="15.75" hidden="1" customHeight="1">
      <c r="A1989" s="818" t="str">
        <f>IF(B1989&lt;&gt;"",IF(AND(B1989&gt;=_TM1,B1989&lt;=_TM2,OR(TH!L1989="1111",TH!M1989="1111")),TH!D1989,""),"")</f>
        <v/>
      </c>
      <c r="B1989" s="36">
        <f t="shared" si="247"/>
        <v>5</v>
      </c>
      <c r="C1989" s="190">
        <f t="shared" si="248"/>
        <v>42521</v>
      </c>
      <c r="D1989" s="190" t="s">
        <v>1596</v>
      </c>
      <c r="E1989" s="190">
        <v>42521</v>
      </c>
      <c r="F1989" s="191" t="s">
        <v>692</v>
      </c>
      <c r="G1989" s="824" t="s">
        <v>684</v>
      </c>
      <c r="H1989" s="192" t="s">
        <v>665</v>
      </c>
      <c r="I1989" s="248">
        <v>24</v>
      </c>
      <c r="J1989" s="248">
        <v>58995</v>
      </c>
      <c r="K1989" s="578">
        <f t="shared" si="251"/>
        <v>1415880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7"/>
      <c r="AB1989" s="570" t="str">
        <f t="shared" si="252"/>
        <v/>
      </c>
    </row>
    <row r="1990" spans="1:30" ht="15.75" hidden="1" customHeight="1">
      <c r="A1990" s="818" t="str">
        <f>IF(B1990&lt;&gt;"",IF(AND(B1990&gt;=_TM1,B1990&lt;=_TM2,OR(TH!L1990="1111",TH!M1990="1111")),TH!D1990,""),"")</f>
        <v/>
      </c>
      <c r="B1990" s="36">
        <f t="shared" si="247"/>
        <v>5</v>
      </c>
      <c r="C1990" s="190">
        <f t="shared" si="248"/>
        <v>42521</v>
      </c>
      <c r="D1990" s="190" t="s">
        <v>1596</v>
      </c>
      <c r="E1990" s="190">
        <v>42521</v>
      </c>
      <c r="F1990" s="191" t="s">
        <v>549</v>
      </c>
      <c r="G1990" s="824" t="s">
        <v>684</v>
      </c>
      <c r="H1990" s="192" t="s">
        <v>665</v>
      </c>
      <c r="I1990" s="248">
        <v>72</v>
      </c>
      <c r="J1990" s="248">
        <v>13320</v>
      </c>
      <c r="K1990" s="578">
        <f t="shared" si="251"/>
        <v>959040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7"/>
      <c r="AB1990" s="570" t="str">
        <f t="shared" si="252"/>
        <v/>
      </c>
    </row>
    <row r="1991" spans="1:30" ht="15.75" hidden="1" customHeight="1">
      <c r="A1991" s="818" t="str">
        <f>IF(B1991&lt;&gt;"",IF(AND(B1991&gt;=_TM1,B1991&lt;=_TM2,OR(TH!L1991="1111",TH!M1991="1111")),TH!D1991,""),"")</f>
        <v/>
      </c>
      <c r="B1991" s="36">
        <f t="shared" si="247"/>
        <v>5</v>
      </c>
      <c r="C1991" s="190">
        <f t="shared" si="248"/>
        <v>42521</v>
      </c>
      <c r="D1991" s="190" t="s">
        <v>1596</v>
      </c>
      <c r="E1991" s="190">
        <v>42521</v>
      </c>
      <c r="F1991" s="191" t="s">
        <v>544</v>
      </c>
      <c r="G1991" s="824" t="s">
        <v>684</v>
      </c>
      <c r="H1991" s="192" t="s">
        <v>665</v>
      </c>
      <c r="I1991" s="248">
        <v>48</v>
      </c>
      <c r="J1991" s="248">
        <v>45516</v>
      </c>
      <c r="K1991" s="578">
        <f t="shared" si="251"/>
        <v>2184768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7"/>
      <c r="AB1991" s="570" t="str">
        <f t="shared" si="252"/>
        <v/>
      </c>
    </row>
    <row r="1992" spans="1:30" ht="15.75" hidden="1" customHeight="1">
      <c r="A1992" s="818" t="str">
        <f>IF(B1992&lt;&gt;"",IF(AND(B1992&gt;=_TM1,B1992&lt;=_TM2,OR(TH!L1992="1111",TH!M1992="1111")),TH!D1992,""),"")</f>
        <v/>
      </c>
      <c r="B1992" s="36">
        <f t="shared" si="247"/>
        <v>5</v>
      </c>
      <c r="C1992" s="190">
        <f t="shared" si="248"/>
        <v>42521</v>
      </c>
      <c r="D1992" s="190" t="s">
        <v>1596</v>
      </c>
      <c r="E1992" s="190">
        <v>42521</v>
      </c>
      <c r="F1992" s="191" t="s">
        <v>544</v>
      </c>
      <c r="G1992" s="824" t="s">
        <v>684</v>
      </c>
      <c r="H1992" s="192" t="s">
        <v>665</v>
      </c>
      <c r="I1992" s="248">
        <v>24</v>
      </c>
      <c r="J1992" s="248">
        <v>47900</v>
      </c>
      <c r="K1992" s="578">
        <f t="shared" si="251"/>
        <v>1149600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7"/>
      <c r="AB1992" s="570" t="str">
        <f t="shared" si="252"/>
        <v/>
      </c>
    </row>
    <row r="1993" spans="1:30" ht="15.75" hidden="1" customHeight="1">
      <c r="A1993" s="818" t="str">
        <f>IF(B1993&lt;&gt;"",IF(AND(B1993&gt;=_TM1,B1993&lt;=_TM2,OR(TH!L1993="1111",TH!M1993="1111")),TH!D1993,""),"")</f>
        <v/>
      </c>
      <c r="B1993" s="36">
        <f t="shared" si="247"/>
        <v>5</v>
      </c>
      <c r="C1993" s="190">
        <f t="shared" si="248"/>
        <v>42521</v>
      </c>
      <c r="D1993" s="190" t="s">
        <v>1596</v>
      </c>
      <c r="E1993" s="190">
        <v>42521</v>
      </c>
      <c r="F1993" s="191" t="s">
        <v>515</v>
      </c>
      <c r="G1993" s="824" t="s">
        <v>684</v>
      </c>
      <c r="H1993" s="192" t="s">
        <v>665</v>
      </c>
      <c r="I1993" s="248">
        <v>10</v>
      </c>
      <c r="J1993" s="248">
        <v>20077</v>
      </c>
      <c r="K1993" s="578">
        <f t="shared" si="251"/>
        <v>200770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7"/>
      <c r="AB1993" s="570" t="str">
        <f t="shared" si="252"/>
        <v/>
      </c>
    </row>
    <row r="1994" spans="1:30" ht="15.75" hidden="1" customHeight="1">
      <c r="A1994" s="818" t="str">
        <f>IF(B1994&lt;&gt;"",IF(AND(B1994&gt;=_TM1,B1994&lt;=_TM2,OR(TH!L1994="1111",TH!M1994="1111")),TH!D1994,""),"")</f>
        <v/>
      </c>
      <c r="B1994" s="36">
        <f t="shared" si="247"/>
        <v>5</v>
      </c>
      <c r="C1994" s="190">
        <f t="shared" si="248"/>
        <v>42521</v>
      </c>
      <c r="D1994" s="190" t="s">
        <v>1596</v>
      </c>
      <c r="E1994" s="190">
        <v>42521</v>
      </c>
      <c r="F1994" s="191" t="s">
        <v>564</v>
      </c>
      <c r="G1994" s="824" t="s">
        <v>684</v>
      </c>
      <c r="H1994" s="192" t="s">
        <v>665</v>
      </c>
      <c r="I1994" s="248">
        <v>30</v>
      </c>
      <c r="J1994" s="248">
        <v>65178</v>
      </c>
      <c r="K1994" s="578">
        <f t="shared" si="251"/>
        <v>1955340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7"/>
      <c r="AB1994" s="570" t="str">
        <f t="shared" si="252"/>
        <v/>
      </c>
    </row>
    <row r="1995" spans="1:30" ht="15.75" hidden="1" customHeight="1">
      <c r="A1995" s="818" t="str">
        <f>IF(B1995&lt;&gt;"",IF(AND(B1995&gt;=_TM1,B1995&lt;=_TM2,OR(TH!L1995="1111",TH!M1995="1111")),TH!D1995,""),"")</f>
        <v/>
      </c>
      <c r="B1995" s="36">
        <f t="shared" si="247"/>
        <v>5</v>
      </c>
      <c r="C1995" s="190">
        <f t="shared" si="248"/>
        <v>42521</v>
      </c>
      <c r="D1995" s="190" t="s">
        <v>1596</v>
      </c>
      <c r="E1995" s="190">
        <v>42521</v>
      </c>
      <c r="F1995" s="191" t="s">
        <v>480</v>
      </c>
      <c r="G1995" s="824" t="s">
        <v>684</v>
      </c>
      <c r="H1995" s="192" t="s">
        <v>665</v>
      </c>
      <c r="I1995" s="248">
        <v>60</v>
      </c>
      <c r="J1995" s="248">
        <v>55037</v>
      </c>
      <c r="K1995" s="578">
        <f t="shared" si="251"/>
        <v>3302220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7"/>
      <c r="AB1995" s="570" t="str">
        <f t="shared" si="252"/>
        <v/>
      </c>
    </row>
    <row r="1996" spans="1:30" ht="15.75" hidden="1" customHeight="1">
      <c r="A1996" s="818" t="str">
        <f>IF(B1996&lt;&gt;"",IF(AND(B1996&gt;=_TM1,B1996&lt;=_TM2,OR(TH!L1996="1111",TH!M1996="1111")),TH!D1996,""),"")</f>
        <v/>
      </c>
      <c r="B1996" s="36">
        <f t="shared" si="247"/>
        <v>5</v>
      </c>
      <c r="C1996" s="190">
        <f t="shared" si="248"/>
        <v>42521</v>
      </c>
      <c r="D1996" s="190" t="s">
        <v>1596</v>
      </c>
      <c r="E1996" s="190">
        <v>42521</v>
      </c>
      <c r="F1996" s="191" t="s">
        <v>506</v>
      </c>
      <c r="G1996" s="824" t="s">
        <v>684</v>
      </c>
      <c r="H1996" s="192" t="s">
        <v>665</v>
      </c>
      <c r="I1996" s="248">
        <v>12</v>
      </c>
      <c r="J1996" s="248">
        <v>25490</v>
      </c>
      <c r="K1996" s="578">
        <f t="shared" si="251"/>
        <v>305880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7"/>
      <c r="AB1996" s="570" t="str">
        <f t="shared" si="252"/>
        <v/>
      </c>
    </row>
    <row r="1997" spans="1:30" ht="15.75" hidden="1" customHeight="1">
      <c r="A1997" s="818" t="str">
        <f>IF(B1997&lt;&gt;"",IF(AND(B1997&gt;=_TM1,B1997&lt;=_TM2,OR(TH!L1997="1111",TH!M1997="1111")),TH!D1997,""),"")</f>
        <v/>
      </c>
      <c r="B1997" s="36">
        <f t="shared" si="247"/>
        <v>5</v>
      </c>
      <c r="C1997" s="190">
        <f t="shared" si="248"/>
        <v>42521</v>
      </c>
      <c r="D1997" s="190" t="s">
        <v>1596</v>
      </c>
      <c r="E1997" s="190">
        <v>42521</v>
      </c>
      <c r="F1997" s="287" t="s">
        <v>502</v>
      </c>
      <c r="G1997" s="824" t="s">
        <v>684</v>
      </c>
      <c r="H1997" s="192" t="s">
        <v>665</v>
      </c>
      <c r="I1997" s="248">
        <v>16</v>
      </c>
      <c r="J1997" s="248">
        <v>81812</v>
      </c>
      <c r="K1997" s="578">
        <f t="shared" si="251"/>
        <v>1308992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7"/>
      <c r="AB1997" s="570" t="str">
        <f t="shared" si="252"/>
        <v/>
      </c>
    </row>
    <row r="1998" spans="1:30" ht="15.75" hidden="1" customHeight="1">
      <c r="A1998" s="818" t="str">
        <f>IF(B1998&lt;&gt;"",IF(AND(B1998&gt;=_TM1,B1998&lt;=_TM2,OR(TH!L1998="1111",TH!M1998="1111")),TH!D1998,""),"")</f>
        <v/>
      </c>
      <c r="B1998" s="36">
        <f t="shared" si="247"/>
        <v>5</v>
      </c>
      <c r="C1998" s="190">
        <f t="shared" si="248"/>
        <v>42521</v>
      </c>
      <c r="D1998" s="190" t="s">
        <v>1596</v>
      </c>
      <c r="E1998" s="190">
        <v>42521</v>
      </c>
      <c r="F1998" s="188" t="s">
        <v>502</v>
      </c>
      <c r="G1998" s="824" t="s">
        <v>684</v>
      </c>
      <c r="H1998" s="192" t="s">
        <v>665</v>
      </c>
      <c r="I1998" s="248">
        <v>6</v>
      </c>
      <c r="J1998" s="248">
        <v>81813</v>
      </c>
      <c r="K1998" s="578">
        <f t="shared" si="251"/>
        <v>490878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7"/>
      <c r="AB1998" s="570" t="str">
        <f t="shared" si="252"/>
        <v/>
      </c>
      <c r="AC1998" s="570"/>
      <c r="AD1998" s="570"/>
    </row>
    <row r="1999" spans="1:30" ht="15.75" hidden="1" customHeight="1">
      <c r="A1999" s="818" t="str">
        <f>IF(B1999&lt;&gt;"",IF(AND(B1999&gt;=_TM1,B1999&lt;=_TM2,OR(TH!L1999="1111",TH!M1999="1111")),TH!D1999,""),"")</f>
        <v/>
      </c>
      <c r="B1999" s="36">
        <f t="shared" si="247"/>
        <v>5</v>
      </c>
      <c r="C1999" s="190">
        <f t="shared" si="248"/>
        <v>42521</v>
      </c>
      <c r="D1999" s="190" t="s">
        <v>1596</v>
      </c>
      <c r="E1999" s="190">
        <v>42521</v>
      </c>
      <c r="F1999" s="188" t="s">
        <v>471</v>
      </c>
      <c r="G1999" s="824" t="s">
        <v>684</v>
      </c>
      <c r="H1999" s="192" t="s">
        <v>665</v>
      </c>
      <c r="I1999" s="248">
        <v>42</v>
      </c>
      <c r="J1999" s="248">
        <v>34713</v>
      </c>
      <c r="K1999" s="578">
        <f t="shared" si="251"/>
        <v>1457946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7"/>
      <c r="AB1999" s="570" t="str">
        <f t="shared" si="252"/>
        <v/>
      </c>
    </row>
    <row r="2000" spans="1:30" ht="15.75" hidden="1" customHeight="1">
      <c r="A2000" s="818" t="str">
        <f>IF(B2000&lt;&gt;"",IF(AND(B2000&gt;=_TM1,B2000&lt;=_TM2,OR(TH!L2000="1111",TH!M2000="1111")),TH!D2000,""),"")</f>
        <v/>
      </c>
      <c r="B2000" s="36">
        <f t="shared" si="247"/>
        <v>5</v>
      </c>
      <c r="C2000" s="190">
        <f t="shared" si="248"/>
        <v>42521</v>
      </c>
      <c r="D2000" s="190" t="s">
        <v>1596</v>
      </c>
      <c r="E2000" s="190">
        <v>42521</v>
      </c>
      <c r="F2000" s="191" t="s">
        <v>536</v>
      </c>
      <c r="G2000" s="824" t="s">
        <v>684</v>
      </c>
      <c r="H2000" s="192" t="s">
        <v>665</v>
      </c>
      <c r="I2000" s="248">
        <v>22</v>
      </c>
      <c r="J2000" s="248">
        <v>44269</v>
      </c>
      <c r="K2000" s="578">
        <f t="shared" si="251"/>
        <v>973918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7"/>
      <c r="AB2000" s="570" t="str">
        <f t="shared" si="252"/>
        <v/>
      </c>
    </row>
    <row r="2001" spans="1:30" ht="15.75" hidden="1" customHeight="1">
      <c r="A2001" s="818" t="str">
        <f>IF(B2001&lt;&gt;"",IF(AND(B2001&gt;=_TM1,B2001&lt;=_TM2,OR(TH!L2001="1111",TH!M2001="1111")),TH!D2001,""),"")</f>
        <v/>
      </c>
      <c r="B2001" s="36">
        <f t="shared" si="247"/>
        <v>5</v>
      </c>
      <c r="C2001" s="190">
        <f t="shared" si="248"/>
        <v>42521</v>
      </c>
      <c r="D2001" s="190" t="s">
        <v>1596</v>
      </c>
      <c r="E2001" s="190">
        <v>42521</v>
      </c>
      <c r="F2001" s="191" t="s">
        <v>536</v>
      </c>
      <c r="G2001" s="824" t="s">
        <v>684</v>
      </c>
      <c r="H2001" s="192" t="s">
        <v>665</v>
      </c>
      <c r="I2001" s="248">
        <v>16</v>
      </c>
      <c r="J2001" s="248">
        <v>46494</v>
      </c>
      <c r="K2001" s="578">
        <f t="shared" si="251"/>
        <v>743904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7"/>
      <c r="AB2001" s="570" t="str">
        <f t="shared" si="252"/>
        <v/>
      </c>
    </row>
    <row r="2002" spans="1:30" ht="15.75" hidden="1" customHeight="1">
      <c r="A2002" s="818" t="str">
        <f>IF(B2002&lt;&gt;"",IF(AND(B2002&gt;=_TM1,B2002&lt;=_TM2,OR(TH!L2002="1111",TH!M2002="1111")),TH!D2002,""),"")</f>
        <v/>
      </c>
      <c r="B2002" s="36">
        <f t="shared" si="247"/>
        <v>5</v>
      </c>
      <c r="C2002" s="190">
        <f t="shared" si="248"/>
        <v>42521</v>
      </c>
      <c r="D2002" s="190" t="s">
        <v>1596</v>
      </c>
      <c r="E2002" s="190">
        <v>42521</v>
      </c>
      <c r="F2002" s="188" t="s">
        <v>709</v>
      </c>
      <c r="G2002" s="824" t="s">
        <v>684</v>
      </c>
      <c r="H2002" s="192" t="s">
        <v>665</v>
      </c>
      <c r="I2002" s="248">
        <v>8</v>
      </c>
      <c r="J2002" s="248">
        <v>50544</v>
      </c>
      <c r="K2002" s="578">
        <f t="shared" si="251"/>
        <v>404352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7"/>
      <c r="AB2002" s="570" t="str">
        <f t="shared" si="252"/>
        <v/>
      </c>
    </row>
    <row r="2003" spans="1:30" ht="15.75" hidden="1" customHeight="1">
      <c r="A2003" s="818" t="str">
        <f>IF(B2003&lt;&gt;"",IF(AND(B2003&gt;=_TM1,B2003&lt;=_TM2,OR(TH!L2003="1111",TH!M2003="1111")),TH!D2003,""),"")</f>
        <v/>
      </c>
      <c r="B2003" s="36">
        <f t="shared" ref="B2003:B2066" si="253">IF(C2003&lt;&gt;"",MONTH(C2003),"")</f>
        <v>5</v>
      </c>
      <c r="C2003" s="190">
        <f t="shared" ref="C2003:C2066" si="254">E2003</f>
        <v>42521</v>
      </c>
      <c r="D2003" s="190" t="s">
        <v>1596</v>
      </c>
      <c r="E2003" s="190">
        <v>42521</v>
      </c>
      <c r="F2003" s="191" t="s">
        <v>491</v>
      </c>
      <c r="G2003" s="824" t="s">
        <v>684</v>
      </c>
      <c r="H2003" s="192" t="s">
        <v>665</v>
      </c>
      <c r="I2003" s="248">
        <v>5</v>
      </c>
      <c r="J2003" s="248">
        <v>106252</v>
      </c>
      <c r="K2003" s="578">
        <f t="shared" ref="K2003:K2015" si="255">ROUND(I2003*J2003,0)</f>
        <v>531260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7"/>
      <c r="AB2003" s="570" t="str">
        <f t="shared" si="252"/>
        <v/>
      </c>
    </row>
    <row r="2004" spans="1:30" ht="15.75" hidden="1" customHeight="1">
      <c r="A2004" s="818" t="str">
        <f>IF(B2004&lt;&gt;"",IF(AND(B2004&gt;=_TM1,B2004&lt;=_TM2,OR(TH!L2004="1111",TH!M2004="1111")),TH!D2004,""),"")</f>
        <v/>
      </c>
      <c r="B2004" s="36">
        <f t="shared" si="253"/>
        <v>5</v>
      </c>
      <c r="C2004" s="190">
        <f t="shared" si="254"/>
        <v>42521</v>
      </c>
      <c r="D2004" s="190" t="s">
        <v>1596</v>
      </c>
      <c r="E2004" s="190">
        <v>42521</v>
      </c>
      <c r="F2004" s="191" t="s">
        <v>685</v>
      </c>
      <c r="G2004" s="824" t="s">
        <v>684</v>
      </c>
      <c r="H2004" s="192" t="s">
        <v>665</v>
      </c>
      <c r="I2004" s="248">
        <v>15</v>
      </c>
      <c r="J2004" s="248">
        <v>78094</v>
      </c>
      <c r="K2004" s="578">
        <f t="shared" si="255"/>
        <v>1171410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7"/>
      <c r="AB2004" s="570" t="str">
        <f t="shared" si="252"/>
        <v/>
      </c>
    </row>
    <row r="2005" spans="1:30" ht="15.75" hidden="1" customHeight="1">
      <c r="A2005" s="818" t="str">
        <f>IF(B2005&lt;&gt;"",IF(AND(B2005&gt;=_TM1,B2005&lt;=_TM2,OR(TH!L2005="1111",TH!M2005="1111")),TH!D2005,""),"")</f>
        <v/>
      </c>
      <c r="B2005" s="36">
        <f t="shared" si="253"/>
        <v>5</v>
      </c>
      <c r="C2005" s="190">
        <f t="shared" si="254"/>
        <v>42521</v>
      </c>
      <c r="D2005" s="190" t="s">
        <v>1596</v>
      </c>
      <c r="E2005" s="190">
        <v>42521</v>
      </c>
      <c r="F2005" s="191" t="s">
        <v>505</v>
      </c>
      <c r="G2005" s="824" t="s">
        <v>684</v>
      </c>
      <c r="H2005" s="192" t="s">
        <v>665</v>
      </c>
      <c r="I2005" s="248">
        <v>10</v>
      </c>
      <c r="J2005" s="248">
        <v>50480</v>
      </c>
      <c r="K2005" s="578">
        <f t="shared" si="255"/>
        <v>504800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7"/>
      <c r="AB2005" s="570" t="str">
        <f t="shared" si="252"/>
        <v/>
      </c>
    </row>
    <row r="2006" spans="1:30" ht="15.75" hidden="1" customHeight="1">
      <c r="A2006" s="818" t="str">
        <f>IF(B2006&lt;&gt;"",IF(AND(B2006&gt;=_TM1,B2006&lt;=_TM2,OR(TH!L2006="1111",TH!M2006="1111")),TH!D2006,""),"")</f>
        <v/>
      </c>
      <c r="B2006" s="36">
        <f t="shared" si="253"/>
        <v>5</v>
      </c>
      <c r="C2006" s="190">
        <f t="shared" si="254"/>
        <v>42521</v>
      </c>
      <c r="D2006" s="190" t="s">
        <v>1596</v>
      </c>
      <c r="E2006" s="190">
        <v>42521</v>
      </c>
      <c r="F2006" s="777" t="s">
        <v>481</v>
      </c>
      <c r="G2006" s="824" t="s">
        <v>684</v>
      </c>
      <c r="H2006" s="192" t="s">
        <v>665</v>
      </c>
      <c r="I2006" s="248">
        <v>16</v>
      </c>
      <c r="J2006" s="248">
        <v>70829</v>
      </c>
      <c r="K2006" s="578">
        <f t="shared" si="255"/>
        <v>1133264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7"/>
      <c r="AB2006" s="570" t="str">
        <f t="shared" si="252"/>
        <v/>
      </c>
    </row>
    <row r="2007" spans="1:30" ht="15.75" hidden="1" customHeight="1">
      <c r="A2007" s="818" t="str">
        <f>IF(B2007&lt;&gt;"",IF(AND(B2007&gt;=_TM1,B2007&lt;=_TM2,OR(TH!L2007="1111",TH!M2007="1111")),TH!D2007,""),"")</f>
        <v/>
      </c>
      <c r="B2007" s="36">
        <f t="shared" si="253"/>
        <v>5</v>
      </c>
      <c r="C2007" s="190">
        <f t="shared" si="254"/>
        <v>42521</v>
      </c>
      <c r="D2007" s="190" t="s">
        <v>1596</v>
      </c>
      <c r="E2007" s="190">
        <v>42521</v>
      </c>
      <c r="F2007" s="191" t="s">
        <v>701</v>
      </c>
      <c r="G2007" s="824" t="s">
        <v>684</v>
      </c>
      <c r="H2007" s="192" t="s">
        <v>665</v>
      </c>
      <c r="I2007" s="248">
        <v>20</v>
      </c>
      <c r="J2007" s="248">
        <v>45461</v>
      </c>
      <c r="K2007" s="578">
        <f t="shared" si="255"/>
        <v>909220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7"/>
      <c r="AB2007" s="570" t="str">
        <f t="shared" si="252"/>
        <v/>
      </c>
    </row>
    <row r="2008" spans="1:30" ht="15.75" hidden="1" customHeight="1">
      <c r="A2008" s="818" t="str">
        <f>IF(B2008&lt;&gt;"",IF(AND(B2008&gt;=_TM1,B2008&lt;=_TM2,OR(TH!L2008="1111",TH!M2008="1111")),TH!D2008,""),"")</f>
        <v/>
      </c>
      <c r="B2008" s="36">
        <f t="shared" si="253"/>
        <v>5</v>
      </c>
      <c r="C2008" s="190">
        <f t="shared" si="254"/>
        <v>42521</v>
      </c>
      <c r="D2008" s="190" t="s">
        <v>1596</v>
      </c>
      <c r="E2008" s="190">
        <v>42521</v>
      </c>
      <c r="F2008" s="191" t="s">
        <v>464</v>
      </c>
      <c r="G2008" s="824" t="s">
        <v>684</v>
      </c>
      <c r="H2008" s="192" t="s">
        <v>665</v>
      </c>
      <c r="I2008" s="248">
        <v>170</v>
      </c>
      <c r="J2008" s="248">
        <v>66108</v>
      </c>
      <c r="K2008" s="578">
        <f t="shared" si="255"/>
        <v>11238360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7"/>
      <c r="AB2008" s="570" t="str">
        <f t="shared" si="252"/>
        <v/>
      </c>
    </row>
    <row r="2009" spans="1:30" ht="15.75" hidden="1" customHeight="1">
      <c r="A2009" s="818" t="str">
        <f>IF(B2009&lt;&gt;"",IF(AND(B2009&gt;=_TM1,B2009&lt;=_TM2,OR(TH!L2009="1111",TH!M2009="1111")),TH!D2009,""),"")</f>
        <v/>
      </c>
      <c r="B2009" s="36">
        <f t="shared" si="253"/>
        <v>5</v>
      </c>
      <c r="C2009" s="190">
        <f t="shared" si="254"/>
        <v>42521</v>
      </c>
      <c r="D2009" s="190" t="s">
        <v>1596</v>
      </c>
      <c r="E2009" s="190">
        <v>42521</v>
      </c>
      <c r="F2009" s="191" t="s">
        <v>497</v>
      </c>
      <c r="G2009" s="824" t="s">
        <v>684</v>
      </c>
      <c r="H2009" s="192" t="s">
        <v>665</v>
      </c>
      <c r="I2009" s="248">
        <v>5</v>
      </c>
      <c r="J2009" s="248">
        <v>60630</v>
      </c>
      <c r="K2009" s="578">
        <f t="shared" si="255"/>
        <v>303150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7"/>
      <c r="AB2009" s="570" t="str">
        <f t="shared" si="252"/>
        <v/>
      </c>
    </row>
    <row r="2010" spans="1:30" ht="15.75" hidden="1" customHeight="1">
      <c r="A2010" s="818" t="str">
        <f>IF(B2010&lt;&gt;"",IF(AND(B2010&gt;=_TM1,B2010&lt;=_TM2,OR(TH!L2010="1111",TH!M2010="1111")),TH!D2010,""),"")</f>
        <v/>
      </c>
      <c r="B2010" s="36">
        <f t="shared" si="253"/>
        <v>5</v>
      </c>
      <c r="C2010" s="190">
        <f t="shared" si="254"/>
        <v>42521</v>
      </c>
      <c r="D2010" s="190" t="s">
        <v>1596</v>
      </c>
      <c r="E2010" s="190">
        <v>42521</v>
      </c>
      <c r="F2010" s="191" t="s">
        <v>508</v>
      </c>
      <c r="G2010" s="824" t="s">
        <v>684</v>
      </c>
      <c r="H2010" s="192" t="s">
        <v>665</v>
      </c>
      <c r="I2010" s="248">
        <v>19</v>
      </c>
      <c r="J2010" s="248">
        <v>42182</v>
      </c>
      <c r="K2010" s="578">
        <f t="shared" si="255"/>
        <v>801458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7"/>
      <c r="AB2010" s="570" t="str">
        <f t="shared" si="252"/>
        <v/>
      </c>
    </row>
    <row r="2011" spans="1:30" ht="15.75" hidden="1" customHeight="1">
      <c r="A2011" s="818" t="str">
        <f>IF(B2011&lt;&gt;"",IF(AND(B2011&gt;=_TM1,B2011&lt;=_TM2,OR(TH!L2011="1111",TH!M2011="1111")),TH!D2011,""),"")</f>
        <v/>
      </c>
      <c r="B2011" s="36">
        <f t="shared" si="253"/>
        <v>5</v>
      </c>
      <c r="C2011" s="190">
        <f t="shared" si="254"/>
        <v>42521</v>
      </c>
      <c r="D2011" s="190" t="s">
        <v>1596</v>
      </c>
      <c r="E2011" s="190">
        <v>42521</v>
      </c>
      <c r="F2011" s="191" t="s">
        <v>511</v>
      </c>
      <c r="G2011" s="824" t="s">
        <v>684</v>
      </c>
      <c r="H2011" s="192" t="s">
        <v>665</v>
      </c>
      <c r="I2011" s="248">
        <v>10</v>
      </c>
      <c r="J2011" s="248">
        <v>46576</v>
      </c>
      <c r="K2011" s="578">
        <f t="shared" si="255"/>
        <v>465760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7"/>
      <c r="AB2011" s="570" t="str">
        <f t="shared" si="252"/>
        <v/>
      </c>
    </row>
    <row r="2012" spans="1:30" ht="15.75" hidden="1" customHeight="1">
      <c r="A2012" s="818" t="str">
        <f>IF(B2012&lt;&gt;"",IF(AND(B2012&gt;=_TM1,B2012&lt;=_TM2,OR(TH!L2012="1111",TH!M2012="1111")),TH!D2012,""),"")</f>
        <v/>
      </c>
      <c r="B2012" s="36">
        <f t="shared" si="253"/>
        <v>5</v>
      </c>
      <c r="C2012" s="190">
        <f t="shared" si="254"/>
        <v>42521</v>
      </c>
      <c r="D2012" s="190" t="s">
        <v>1596</v>
      </c>
      <c r="E2012" s="190">
        <v>42521</v>
      </c>
      <c r="F2012" s="191" t="s">
        <v>702</v>
      </c>
      <c r="G2012" s="824" t="s">
        <v>684</v>
      </c>
      <c r="H2012" s="192" t="s">
        <v>665</v>
      </c>
      <c r="I2012" s="248">
        <v>8</v>
      </c>
      <c r="J2012" s="248">
        <v>51106</v>
      </c>
      <c r="K2012" s="578">
        <f t="shared" si="255"/>
        <v>408848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7"/>
      <c r="AB2012" s="570" t="str">
        <f t="shared" si="252"/>
        <v/>
      </c>
    </row>
    <row r="2013" spans="1:30" ht="15.75" hidden="1" customHeight="1">
      <c r="A2013" s="818" t="str">
        <f>IF(B2013&lt;&gt;"",IF(AND(B2013&gt;=_TM1,B2013&lt;=_TM2,OR(TH!L2013="1111",TH!M2013="1111")),TH!D2013,""),"")</f>
        <v/>
      </c>
      <c r="B2013" s="36">
        <f t="shared" si="253"/>
        <v>5</v>
      </c>
      <c r="C2013" s="190">
        <f t="shared" si="254"/>
        <v>42521</v>
      </c>
      <c r="D2013" s="190" t="s">
        <v>1596</v>
      </c>
      <c r="E2013" s="190">
        <v>42521</v>
      </c>
      <c r="F2013" s="191" t="s">
        <v>520</v>
      </c>
      <c r="G2013" s="824" t="s">
        <v>684</v>
      </c>
      <c r="H2013" s="192" t="s">
        <v>665</v>
      </c>
      <c r="I2013" s="248">
        <v>24</v>
      </c>
      <c r="J2013" s="248">
        <v>62624</v>
      </c>
      <c r="K2013" s="578">
        <f t="shared" si="255"/>
        <v>1502976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7"/>
      <c r="AB2013" s="570" t="str">
        <f t="shared" si="252"/>
        <v/>
      </c>
    </row>
    <row r="2014" spans="1:30" ht="15.75" hidden="1" customHeight="1">
      <c r="A2014" s="818" t="str">
        <f>IF(B2014&lt;&gt;"",IF(AND(B2014&gt;=_TM1,B2014&lt;=_TM2,OR(TH!L2014="1111",TH!M2014="1111")),TH!D2014,""),"")</f>
        <v/>
      </c>
      <c r="B2014" s="36">
        <f t="shared" si="253"/>
        <v>5</v>
      </c>
      <c r="C2014" s="190">
        <f t="shared" si="254"/>
        <v>42521</v>
      </c>
      <c r="D2014" s="190" t="s">
        <v>1596</v>
      </c>
      <c r="E2014" s="190">
        <v>42521</v>
      </c>
      <c r="F2014" s="287" t="s">
        <v>689</v>
      </c>
      <c r="G2014" s="824" t="s">
        <v>684</v>
      </c>
      <c r="H2014" s="192" t="s">
        <v>665</v>
      </c>
      <c r="I2014" s="761">
        <v>24</v>
      </c>
      <c r="J2014" s="248">
        <v>60021</v>
      </c>
      <c r="K2014" s="578">
        <f t="shared" si="255"/>
        <v>1440504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7"/>
      <c r="AB2014" s="570" t="str">
        <f t="shared" si="252"/>
        <v/>
      </c>
    </row>
    <row r="2015" spans="1:30" ht="15.75" hidden="1" customHeight="1">
      <c r="A2015" s="818" t="str">
        <f>IF(B2015&lt;&gt;"",IF(AND(B2015&gt;=_TM1,B2015&lt;=_TM2,OR(TH!L2015="1111",TH!M2015="1111")),TH!D2015,""),"")</f>
        <v/>
      </c>
      <c r="B2015" s="36">
        <f t="shared" si="253"/>
        <v>5</v>
      </c>
      <c r="C2015" s="190">
        <f t="shared" si="254"/>
        <v>42521</v>
      </c>
      <c r="D2015" s="190" t="s">
        <v>1596</v>
      </c>
      <c r="E2015" s="190">
        <v>42521</v>
      </c>
      <c r="F2015" s="191" t="s">
        <v>696</v>
      </c>
      <c r="G2015" s="824" t="s">
        <v>684</v>
      </c>
      <c r="H2015" s="192" t="s">
        <v>665</v>
      </c>
      <c r="I2015" s="248">
        <v>24</v>
      </c>
      <c r="J2015" s="248">
        <v>108927</v>
      </c>
      <c r="K2015" s="578">
        <f t="shared" si="255"/>
        <v>2614248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7"/>
      <c r="AB2015" s="570" t="str">
        <f t="shared" ref="AB2015:AB2046" si="256">IF(VLOOKUP(H2015,DS_131,1,0)=H2015,"","x")</f>
        <v/>
      </c>
    </row>
    <row r="2016" spans="1:30" ht="15.75" hidden="1" customHeight="1">
      <c r="A2016" s="818" t="str">
        <f>IF(B2016&lt;&gt;"",IF(AND(B2016&gt;=_TM1,B2016&lt;=_TM2,OR(TH!L2016="1111",TH!M2016="1111")),TH!D2016,""),"")</f>
        <v/>
      </c>
      <c r="B2016" s="36">
        <f t="shared" si="253"/>
        <v>5</v>
      </c>
      <c r="C2016" s="190">
        <f t="shared" si="254"/>
        <v>42521</v>
      </c>
      <c r="D2016" s="190" t="s">
        <v>1596</v>
      </c>
      <c r="E2016" s="190">
        <v>42521</v>
      </c>
      <c r="F2016" s="188" t="s">
        <v>448</v>
      </c>
      <c r="G2016" s="824" t="s">
        <v>684</v>
      </c>
      <c r="H2016" s="192" t="s">
        <v>665</v>
      </c>
      <c r="I2016" s="248"/>
      <c r="J2016" s="248"/>
      <c r="K2016" s="38">
        <v>14145235.5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7"/>
      <c r="AB2016" s="570" t="str">
        <f t="shared" si="256"/>
        <v/>
      </c>
      <c r="AC2016" s="570"/>
      <c r="AD2016" s="570"/>
    </row>
    <row r="2017" spans="1:30" ht="15.75" hidden="1" customHeight="1">
      <c r="A2017" s="818" t="str">
        <f>IF(B2017&lt;&gt;"",IF(AND(B2017&gt;=_TM1,B2017&lt;=_TM2,OR(TH!L2017="1111",TH!M2017="1111")),TH!D2017,""),"")</f>
        <v/>
      </c>
      <c r="B2017" s="36">
        <f t="shared" si="253"/>
        <v>6</v>
      </c>
      <c r="C2017" s="190">
        <f t="shared" si="254"/>
        <v>42523</v>
      </c>
      <c r="D2017" s="190" t="s">
        <v>1597</v>
      </c>
      <c r="E2017" s="190">
        <v>42523</v>
      </c>
      <c r="F2017" s="188" t="s">
        <v>683</v>
      </c>
      <c r="G2017" s="824" t="s">
        <v>713</v>
      </c>
      <c r="H2017" s="7" t="s">
        <v>714</v>
      </c>
      <c r="I2017" s="248">
        <v>1000</v>
      </c>
      <c r="J2017" s="248">
        <v>13572</v>
      </c>
      <c r="K2017" s="578">
        <f>ROUND(I2017*J2017,0)</f>
        <v>13572000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7"/>
      <c r="AB2017" s="570" t="str">
        <f t="shared" si="256"/>
        <v/>
      </c>
      <c r="AC2017" s="570"/>
      <c r="AD2017" s="570"/>
    </row>
    <row r="2018" spans="1:30" ht="15.75" hidden="1" customHeight="1">
      <c r="A2018" s="818" t="str">
        <f>IF(B2018&lt;&gt;"",IF(AND(B2018&gt;=_TM1,B2018&lt;=_TM2,OR(TH!L2018="1111",TH!M2018="1111")),TH!D2018,""),"")</f>
        <v/>
      </c>
      <c r="B2018" s="36">
        <f t="shared" si="253"/>
        <v>6</v>
      </c>
      <c r="C2018" s="190">
        <f t="shared" si="254"/>
        <v>42523</v>
      </c>
      <c r="D2018" s="190" t="s">
        <v>1597</v>
      </c>
      <c r="E2018" s="190">
        <v>42523</v>
      </c>
      <c r="F2018" s="188" t="s">
        <v>448</v>
      </c>
      <c r="G2018" s="824" t="s">
        <v>713</v>
      </c>
      <c r="H2018" s="7" t="s">
        <v>714</v>
      </c>
      <c r="I2018" s="248"/>
      <c r="J2018" s="248"/>
      <c r="K2018" s="578">
        <v>1357200</v>
      </c>
      <c r="L2018" s="193" t="s">
        <v>251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7"/>
      <c r="AB2018" s="570" t="str">
        <f t="shared" si="256"/>
        <v/>
      </c>
      <c r="AC2018" s="570"/>
      <c r="AD2018" s="570"/>
    </row>
    <row r="2019" spans="1:30" ht="15.75" hidden="1" customHeight="1">
      <c r="A2019" s="818" t="str">
        <f>IF(B2019&lt;&gt;"",IF(AND(B2019&gt;=_TM1,B2019&lt;=_TM2,OR(TH!L2019="1111",TH!M2019="1111")),TH!D2019,""),"")</f>
        <v/>
      </c>
      <c r="B2019" s="36">
        <f t="shared" si="253"/>
        <v>6</v>
      </c>
      <c r="C2019" s="190">
        <f t="shared" si="254"/>
        <v>42527</v>
      </c>
      <c r="D2019" s="190" t="s">
        <v>1598</v>
      </c>
      <c r="E2019" s="190">
        <v>42527</v>
      </c>
      <c r="F2019" s="191" t="s">
        <v>908</v>
      </c>
      <c r="G2019" s="824" t="s">
        <v>720</v>
      </c>
      <c r="H2019" s="7" t="s">
        <v>721</v>
      </c>
      <c r="I2019" s="248">
        <v>2000</v>
      </c>
      <c r="J2019" s="248">
        <v>6749</v>
      </c>
      <c r="K2019" s="578">
        <f t="shared" ref="K2019:K2026" si="257">ROUND(I2019*J2019,0)</f>
        <v>13498000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7"/>
      <c r="AB2019" s="570" t="str">
        <f t="shared" si="256"/>
        <v/>
      </c>
      <c r="AC2019" s="570"/>
      <c r="AD2019" s="570"/>
    </row>
    <row r="2020" spans="1:30" ht="15.75" hidden="1" customHeight="1">
      <c r="A2020" s="818" t="str">
        <f>IF(B2020&lt;&gt;"",IF(AND(B2020&gt;=_TM1,B2020&lt;=_TM2,OR(TH!L2020="1111",TH!M2020="1111")),TH!D2020,""),"")</f>
        <v/>
      </c>
      <c r="B2020" s="36">
        <f t="shared" si="253"/>
        <v>6</v>
      </c>
      <c r="C2020" s="190">
        <f t="shared" si="254"/>
        <v>42527</v>
      </c>
      <c r="D2020" s="190" t="s">
        <v>1598</v>
      </c>
      <c r="E2020" s="190">
        <v>42527</v>
      </c>
      <c r="F2020" s="188" t="s">
        <v>624</v>
      </c>
      <c r="G2020" s="824" t="s">
        <v>720</v>
      </c>
      <c r="H2020" s="7" t="s">
        <v>721</v>
      </c>
      <c r="I2020" s="248">
        <v>2050</v>
      </c>
      <c r="J2020" s="248">
        <v>5921</v>
      </c>
      <c r="K2020" s="578">
        <f t="shared" si="257"/>
        <v>12138050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7"/>
      <c r="AB2020" s="570" t="str">
        <f t="shared" si="256"/>
        <v/>
      </c>
      <c r="AD2020" s="570"/>
    </row>
    <row r="2021" spans="1:30" ht="15.75" hidden="1" customHeight="1">
      <c r="A2021" s="818" t="str">
        <f>IF(B2021&lt;&gt;"",IF(AND(B2021&gt;=_TM1,B2021&lt;=_TM2,OR(TH!L2021="1111",TH!M2021="1111")),TH!D2021,""),"")</f>
        <v/>
      </c>
      <c r="B2021" s="36">
        <f t="shared" si="253"/>
        <v>6</v>
      </c>
      <c r="C2021" s="190">
        <f t="shared" si="254"/>
        <v>42527</v>
      </c>
      <c r="D2021" s="190" t="s">
        <v>1598</v>
      </c>
      <c r="E2021" s="190">
        <v>42527</v>
      </c>
      <c r="F2021" s="188" t="s">
        <v>715</v>
      </c>
      <c r="G2021" s="824" t="s">
        <v>720</v>
      </c>
      <c r="H2021" s="7" t="s">
        <v>721</v>
      </c>
      <c r="I2021" s="248">
        <v>500</v>
      </c>
      <c r="J2021" s="248">
        <v>6918</v>
      </c>
      <c r="K2021" s="578">
        <f t="shared" si="257"/>
        <v>3459000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7"/>
      <c r="AB2021" s="570" t="str">
        <f t="shared" si="256"/>
        <v/>
      </c>
      <c r="AC2021" s="570"/>
      <c r="AD2021" s="570"/>
    </row>
    <row r="2022" spans="1:30" ht="15.75" hidden="1" customHeight="1">
      <c r="A2022" s="818" t="str">
        <f>IF(B2022&lt;&gt;"",IF(AND(B2022&gt;=_TM1,B2022&lt;=_TM2,OR(TH!L2022="1111",TH!M2022="1111")),TH!D2022,""),"")</f>
        <v/>
      </c>
      <c r="B2022" s="36">
        <f t="shared" si="253"/>
        <v>6</v>
      </c>
      <c r="C2022" s="190">
        <f t="shared" si="254"/>
        <v>42527</v>
      </c>
      <c r="D2022" s="190" t="s">
        <v>1598</v>
      </c>
      <c r="E2022" s="190">
        <v>42527</v>
      </c>
      <c r="F2022" s="188" t="s">
        <v>949</v>
      </c>
      <c r="G2022" s="824" t="s">
        <v>720</v>
      </c>
      <c r="H2022" s="7" t="s">
        <v>721</v>
      </c>
      <c r="I2022" s="248">
        <v>500</v>
      </c>
      <c r="J2022" s="248">
        <v>6330</v>
      </c>
      <c r="K2022" s="578">
        <f t="shared" si="257"/>
        <v>3165000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7"/>
      <c r="AB2022" s="570" t="str">
        <f t="shared" si="256"/>
        <v/>
      </c>
      <c r="AD2022" s="570"/>
    </row>
    <row r="2023" spans="1:30" ht="15.75" hidden="1" customHeight="1">
      <c r="A2023" s="818" t="str">
        <f>IF(B2023&lt;&gt;"",IF(AND(B2023&gt;=_TM1,B2023&lt;=_TM2,OR(TH!L2023="1111",TH!M2023="1111")),TH!D2023,""),"")</f>
        <v/>
      </c>
      <c r="B2023" s="36">
        <f t="shared" si="253"/>
        <v>6</v>
      </c>
      <c r="C2023" s="190">
        <f t="shared" si="254"/>
        <v>42527</v>
      </c>
      <c r="D2023" s="190" t="s">
        <v>1598</v>
      </c>
      <c r="E2023" s="190">
        <v>42527</v>
      </c>
      <c r="F2023" s="188" t="s">
        <v>716</v>
      </c>
      <c r="G2023" s="824" t="s">
        <v>720</v>
      </c>
      <c r="H2023" s="7" t="s">
        <v>721</v>
      </c>
      <c r="I2023" s="248">
        <v>500</v>
      </c>
      <c r="J2023" s="248">
        <v>6708</v>
      </c>
      <c r="K2023" s="578">
        <f t="shared" si="257"/>
        <v>3354000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7"/>
      <c r="AB2023" s="570" t="str">
        <f t="shared" si="256"/>
        <v/>
      </c>
      <c r="AC2023" s="570"/>
      <c r="AD2023" s="570"/>
    </row>
    <row r="2024" spans="1:30" ht="15.75" hidden="1" customHeight="1">
      <c r="A2024" s="818" t="str">
        <f>IF(B2024&lt;&gt;"",IF(AND(B2024&gt;=_TM1,B2024&lt;=_TM2,OR(TH!L2024="1111",TH!M2024="1111")),TH!D2024,""),"")</f>
        <v/>
      </c>
      <c r="B2024" s="36">
        <f t="shared" si="253"/>
        <v>6</v>
      </c>
      <c r="C2024" s="190">
        <f t="shared" si="254"/>
        <v>42527</v>
      </c>
      <c r="D2024" s="190" t="s">
        <v>1598</v>
      </c>
      <c r="E2024" s="190">
        <v>42527</v>
      </c>
      <c r="F2024" s="188" t="s">
        <v>717</v>
      </c>
      <c r="G2024" s="824" t="s">
        <v>720</v>
      </c>
      <c r="H2024" s="7" t="s">
        <v>721</v>
      </c>
      <c r="I2024" s="248">
        <v>1050</v>
      </c>
      <c r="J2024" s="248">
        <v>4464</v>
      </c>
      <c r="K2024" s="578">
        <f t="shared" si="257"/>
        <v>4687200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7"/>
      <c r="AB2024" s="570" t="str">
        <f t="shared" si="256"/>
        <v/>
      </c>
      <c r="AC2024" s="570"/>
      <c r="AD2024" s="570"/>
    </row>
    <row r="2025" spans="1:30" ht="15.75" hidden="1" customHeight="1">
      <c r="A2025" s="818" t="str">
        <f>IF(B2025&lt;&gt;"",IF(AND(B2025&gt;=_TM1,B2025&lt;=_TM2,OR(TH!L2025="1111",TH!M2025="1111")),TH!D2025,""),"")</f>
        <v/>
      </c>
      <c r="B2025" s="36">
        <f t="shared" si="253"/>
        <v>6</v>
      </c>
      <c r="C2025" s="190">
        <f t="shared" si="254"/>
        <v>42527</v>
      </c>
      <c r="D2025" s="190" t="s">
        <v>1598</v>
      </c>
      <c r="E2025" s="190">
        <v>42527</v>
      </c>
      <c r="F2025" s="188" t="s">
        <v>718</v>
      </c>
      <c r="G2025" s="824" t="s">
        <v>720</v>
      </c>
      <c r="H2025" s="7" t="s">
        <v>721</v>
      </c>
      <c r="I2025" s="248">
        <v>500</v>
      </c>
      <c r="J2025" s="248">
        <v>5069</v>
      </c>
      <c r="K2025" s="578">
        <f t="shared" si="257"/>
        <v>2534500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7"/>
      <c r="AB2025" s="570" t="str">
        <f t="shared" si="256"/>
        <v/>
      </c>
      <c r="AC2025" s="570"/>
      <c r="AD2025" s="570"/>
    </row>
    <row r="2026" spans="1:30" ht="15.75" hidden="1" customHeight="1">
      <c r="A2026" s="818" t="str">
        <f>IF(B2026&lt;&gt;"",IF(AND(B2026&gt;=_TM1,B2026&lt;=_TM2,OR(TH!L2026="1111",TH!M2026="1111")),TH!D2026,""),"")</f>
        <v/>
      </c>
      <c r="B2026" s="36">
        <f t="shared" si="253"/>
        <v>6</v>
      </c>
      <c r="C2026" s="190">
        <f t="shared" si="254"/>
        <v>42527</v>
      </c>
      <c r="D2026" s="190" t="s">
        <v>1598</v>
      </c>
      <c r="E2026" s="190">
        <v>42527</v>
      </c>
      <c r="F2026" s="188" t="s">
        <v>719</v>
      </c>
      <c r="G2026" s="824" t="s">
        <v>720</v>
      </c>
      <c r="H2026" s="7" t="s">
        <v>721</v>
      </c>
      <c r="I2026" s="248">
        <v>141</v>
      </c>
      <c r="J2026" s="248">
        <v>6800</v>
      </c>
      <c r="K2026" s="578">
        <f t="shared" si="257"/>
        <v>958800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7"/>
      <c r="AB2026" s="570" t="str">
        <f t="shared" si="256"/>
        <v/>
      </c>
      <c r="AC2026" s="570"/>
      <c r="AD2026" s="570"/>
    </row>
    <row r="2027" spans="1:30" ht="15.75" hidden="1" customHeight="1">
      <c r="A2027" s="818" t="str">
        <f>IF(B2027&lt;&gt;"",IF(AND(B2027&gt;=_TM1,B2027&lt;=_TM2,OR(TH!L2027="1111",TH!M2027="1111")),TH!D2027,""),"")</f>
        <v/>
      </c>
      <c r="B2027" s="36">
        <f t="shared" si="253"/>
        <v>6</v>
      </c>
      <c r="C2027" s="190">
        <f t="shared" si="254"/>
        <v>42527</v>
      </c>
      <c r="D2027" s="190" t="s">
        <v>1598</v>
      </c>
      <c r="E2027" s="190">
        <v>42527</v>
      </c>
      <c r="F2027" s="188" t="s">
        <v>448</v>
      </c>
      <c r="G2027" s="824" t="s">
        <v>720</v>
      </c>
      <c r="H2027" s="7" t="s">
        <v>721</v>
      </c>
      <c r="I2027" s="248"/>
      <c r="J2027" s="248"/>
      <c r="K2027" s="578">
        <v>4379455</v>
      </c>
      <c r="L2027" s="193" t="s">
        <v>251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7"/>
      <c r="AB2027" s="570" t="str">
        <f t="shared" si="256"/>
        <v/>
      </c>
      <c r="AC2027" s="570"/>
      <c r="AD2027" s="570"/>
    </row>
    <row r="2028" spans="1:30" ht="15.75" hidden="1" customHeight="1">
      <c r="A2028" s="818" t="str">
        <f>IF(B2028&lt;&gt;"",IF(AND(B2028&gt;=_TM1,B2028&lt;=_TM2,OR(TH!L2028="1111",TH!M2028="1111")),TH!D2028,""),"")</f>
        <v/>
      </c>
      <c r="B2028" s="36">
        <f t="shared" si="253"/>
        <v>6</v>
      </c>
      <c r="C2028" s="190">
        <f t="shared" si="254"/>
        <v>42527</v>
      </c>
      <c r="D2028" s="190" t="s">
        <v>1599</v>
      </c>
      <c r="E2028" s="190">
        <v>42527</v>
      </c>
      <c r="F2028" s="188" t="s">
        <v>723</v>
      </c>
      <c r="G2028" s="824" t="s">
        <v>722</v>
      </c>
      <c r="H2028" s="192" t="s">
        <v>623</v>
      </c>
      <c r="I2028" s="248">
        <v>35</v>
      </c>
      <c r="J2028" s="248">
        <v>42858</v>
      </c>
      <c r="K2028" s="578">
        <f>ROUND(I2028*J2028,0)</f>
        <v>1500030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7"/>
      <c r="AB2028" s="570" t="str">
        <f t="shared" si="256"/>
        <v/>
      </c>
      <c r="AC2028" s="570"/>
      <c r="AD2028" s="570"/>
    </row>
    <row r="2029" spans="1:30" ht="15.75" hidden="1" customHeight="1">
      <c r="A2029" s="818" t="str">
        <f>IF(B2029&lt;&gt;"",IF(AND(B2029&gt;=_TM1,B2029&lt;=_TM2,OR(TH!L2029="1111",TH!M2029="1111")),TH!D2029,""),"")</f>
        <v/>
      </c>
      <c r="B2029" s="36">
        <f t="shared" si="253"/>
        <v>6</v>
      </c>
      <c r="C2029" s="190">
        <f t="shared" si="254"/>
        <v>42527</v>
      </c>
      <c r="D2029" s="190" t="s">
        <v>1599</v>
      </c>
      <c r="E2029" s="190">
        <v>42527</v>
      </c>
      <c r="F2029" s="188" t="s">
        <v>448</v>
      </c>
      <c r="G2029" s="824" t="s">
        <v>722</v>
      </c>
      <c r="H2029" s="192" t="s">
        <v>623</v>
      </c>
      <c r="I2029" s="248"/>
      <c r="J2029" s="248"/>
      <c r="K2029" s="578">
        <v>150003</v>
      </c>
      <c r="L2029" s="193" t="s">
        <v>251</v>
      </c>
      <c r="M2029" s="193" t="s">
        <v>354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7"/>
      <c r="AB2029" s="570" t="str">
        <f t="shared" si="256"/>
        <v/>
      </c>
    </row>
    <row r="2030" spans="1:30" ht="15.75" hidden="1" customHeight="1">
      <c r="A2030" s="818" t="str">
        <f>IF(B2030&lt;&gt;"",IF(AND(B2030&gt;=_TM1,B2030&lt;=_TM2,OR(TH!L2030="1111",TH!M2030="1111")),TH!D2030,""),"")</f>
        <v/>
      </c>
      <c r="B2030" s="36">
        <f t="shared" si="253"/>
        <v>6</v>
      </c>
      <c r="C2030" s="190">
        <f t="shared" si="254"/>
        <v>42528</v>
      </c>
      <c r="D2030" s="190" t="s">
        <v>1600</v>
      </c>
      <c r="E2030" s="190">
        <v>42528</v>
      </c>
      <c r="F2030" s="191" t="s">
        <v>1209</v>
      </c>
      <c r="G2030" s="824" t="s">
        <v>724</v>
      </c>
      <c r="H2030" s="192" t="s">
        <v>617</v>
      </c>
      <c r="I2030" s="248">
        <v>1373</v>
      </c>
      <c r="J2030" s="248">
        <v>6650</v>
      </c>
      <c r="K2030" s="578">
        <f>ROUND(I2030*J2030,0)</f>
        <v>9130450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7"/>
      <c r="AB2030" s="570" t="str">
        <f t="shared" si="256"/>
        <v/>
      </c>
    </row>
    <row r="2031" spans="1:30" ht="15.75" hidden="1" customHeight="1">
      <c r="A2031" s="818" t="str">
        <f>IF(B2031&lt;&gt;"",IF(AND(B2031&gt;=_TM1,B2031&lt;=_TM2,OR(TH!L2031="1111",TH!M2031="1111")),TH!D2031,""),"")</f>
        <v/>
      </c>
      <c r="B2031" s="36">
        <f t="shared" si="253"/>
        <v>6</v>
      </c>
      <c r="C2031" s="190">
        <f t="shared" si="254"/>
        <v>42528</v>
      </c>
      <c r="D2031" s="190" t="s">
        <v>1600</v>
      </c>
      <c r="E2031" s="190">
        <v>42528</v>
      </c>
      <c r="F2031" s="188" t="s">
        <v>725</v>
      </c>
      <c r="G2031" s="824" t="s">
        <v>724</v>
      </c>
      <c r="H2031" s="192" t="s">
        <v>617</v>
      </c>
      <c r="I2031" s="248"/>
      <c r="J2031" s="248"/>
      <c r="K2031" s="578">
        <v>913045</v>
      </c>
      <c r="L2031" s="193" t="s">
        <v>251</v>
      </c>
      <c r="M2031" s="193" t="s">
        <v>354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7"/>
      <c r="AB2031" s="570" t="str">
        <f t="shared" si="256"/>
        <v/>
      </c>
    </row>
    <row r="2032" spans="1:30" ht="15.75" hidden="1" customHeight="1">
      <c r="A2032" s="818" t="str">
        <f>IF(B2032&lt;&gt;"",IF(AND(B2032&gt;=_TM1,B2032&lt;=_TM2,OR(TH!L2032="1111",TH!M2032="1111")),TH!D2032,""),"")</f>
        <v/>
      </c>
      <c r="B2032" s="36">
        <f t="shared" si="253"/>
        <v>6</v>
      </c>
      <c r="C2032" s="190">
        <f t="shared" si="254"/>
        <v>42530</v>
      </c>
      <c r="D2032" s="190" t="s">
        <v>1601</v>
      </c>
      <c r="E2032" s="190">
        <v>42530</v>
      </c>
      <c r="F2032" s="188" t="s">
        <v>728</v>
      </c>
      <c r="G2032" s="824" t="s">
        <v>727</v>
      </c>
      <c r="H2032" s="7" t="s">
        <v>726</v>
      </c>
      <c r="I2032" s="248">
        <v>200</v>
      </c>
      <c r="J2032" s="248">
        <v>8200</v>
      </c>
      <c r="K2032" s="578">
        <f>ROUND(I2032*J2032,0)</f>
        <v>1640000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7"/>
      <c r="AB2032" s="570" t="str">
        <f t="shared" si="256"/>
        <v/>
      </c>
    </row>
    <row r="2033" spans="1:30" ht="15.75" hidden="1" customHeight="1">
      <c r="A2033" s="818" t="str">
        <f>IF(B2033&lt;&gt;"",IF(AND(B2033&gt;=_TM1,B2033&lt;=_TM2,OR(TH!L2033="1111",TH!M2033="1111")),TH!D2033,""),"")</f>
        <v/>
      </c>
      <c r="B2033" s="36">
        <f t="shared" si="253"/>
        <v>6</v>
      </c>
      <c r="C2033" s="190">
        <f t="shared" si="254"/>
        <v>42530</v>
      </c>
      <c r="D2033" s="190" t="s">
        <v>1601</v>
      </c>
      <c r="E2033" s="190">
        <v>42530</v>
      </c>
      <c r="F2033" s="188" t="s">
        <v>725</v>
      </c>
      <c r="G2033" s="824" t="s">
        <v>727</v>
      </c>
      <c r="H2033" s="7" t="s">
        <v>726</v>
      </c>
      <c r="I2033" s="248"/>
      <c r="J2033" s="248"/>
      <c r="K2033" s="578">
        <v>164000</v>
      </c>
      <c r="L2033" s="193" t="s">
        <v>251</v>
      </c>
      <c r="M2033" s="193" t="s">
        <v>354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7"/>
      <c r="AB2033" s="570" t="str">
        <f t="shared" si="256"/>
        <v/>
      </c>
    </row>
    <row r="2034" spans="1:30" ht="15.75" hidden="1" customHeight="1">
      <c r="A2034" s="818" t="str">
        <f>IF(B2034&lt;&gt;"",IF(AND(B2034&gt;=_TM1,B2034&lt;=_TM2,OR(TH!L2034="1111",TH!M2034="1111")),TH!D2034,""),"")</f>
        <v/>
      </c>
      <c r="B2034" s="36">
        <f t="shared" si="253"/>
        <v>6</v>
      </c>
      <c r="C2034" s="190">
        <f t="shared" si="254"/>
        <v>42532</v>
      </c>
      <c r="D2034" s="190" t="s">
        <v>1602</v>
      </c>
      <c r="E2034" s="190">
        <v>42532</v>
      </c>
      <c r="F2034" s="188" t="s">
        <v>731</v>
      </c>
      <c r="G2034" s="824" t="s">
        <v>729</v>
      </c>
      <c r="H2034" s="7" t="s">
        <v>730</v>
      </c>
      <c r="I2034" s="248">
        <v>54</v>
      </c>
      <c r="J2034" s="248">
        <v>17752</v>
      </c>
      <c r="K2034" s="578">
        <f t="shared" ref="K2034:K2041" si="258">ROUND(I2034*J2034,0)</f>
        <v>958608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7"/>
      <c r="AB2034" s="570" t="str">
        <f t="shared" si="256"/>
        <v/>
      </c>
    </row>
    <row r="2035" spans="1:30" ht="15.75" hidden="1" customHeight="1">
      <c r="A2035" s="818" t="str">
        <f>IF(B2035&lt;&gt;"",IF(AND(B2035&gt;=_TM1,B2035&lt;=_TM2,OR(TH!L2035="1111",TH!M2035="1111")),TH!D2035,""),"")</f>
        <v/>
      </c>
      <c r="B2035" s="36">
        <f t="shared" si="253"/>
        <v>6</v>
      </c>
      <c r="C2035" s="190">
        <f t="shared" si="254"/>
        <v>42532</v>
      </c>
      <c r="D2035" s="190" t="s">
        <v>1602</v>
      </c>
      <c r="E2035" s="190">
        <v>42532</v>
      </c>
      <c r="F2035" s="188" t="s">
        <v>732</v>
      </c>
      <c r="G2035" s="824" t="s">
        <v>729</v>
      </c>
      <c r="H2035" s="7" t="s">
        <v>730</v>
      </c>
      <c r="I2035" s="248">
        <v>80</v>
      </c>
      <c r="J2035" s="248">
        <v>26970</v>
      </c>
      <c r="K2035" s="578">
        <f t="shared" si="258"/>
        <v>2157600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7"/>
      <c r="AB2035" s="570" t="str">
        <f t="shared" si="256"/>
        <v/>
      </c>
    </row>
    <row r="2036" spans="1:30" ht="15.75" hidden="1" customHeight="1">
      <c r="A2036" s="818" t="str">
        <f>IF(B2036&lt;&gt;"",IF(AND(B2036&gt;=_TM1,B2036&lt;=_TM2,OR(TH!L2036="1111",TH!M2036="1111")),TH!D2036,""),"")</f>
        <v/>
      </c>
      <c r="B2036" s="36">
        <f t="shared" si="253"/>
        <v>6</v>
      </c>
      <c r="C2036" s="190">
        <f t="shared" si="254"/>
        <v>42532</v>
      </c>
      <c r="D2036" s="190" t="s">
        <v>1602</v>
      </c>
      <c r="E2036" s="190">
        <v>42532</v>
      </c>
      <c r="F2036" s="188" t="s">
        <v>846</v>
      </c>
      <c r="G2036" s="824" t="s">
        <v>729</v>
      </c>
      <c r="H2036" s="7" t="s">
        <v>730</v>
      </c>
      <c r="I2036" s="248">
        <v>104</v>
      </c>
      <c r="J2036" s="248">
        <v>34280</v>
      </c>
      <c r="K2036" s="578">
        <f t="shared" si="258"/>
        <v>3565120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7"/>
      <c r="AB2036" s="570" t="str">
        <f t="shared" si="256"/>
        <v/>
      </c>
    </row>
    <row r="2037" spans="1:30" ht="15.75" hidden="1" customHeight="1">
      <c r="A2037" s="818" t="str">
        <f>IF(B2037&lt;&gt;"",IF(AND(B2037&gt;=_TM1,B2037&lt;=_TM2,OR(TH!L2037="1111",TH!M2037="1111")),TH!D2037,""),"")</f>
        <v/>
      </c>
      <c r="B2037" s="36">
        <f t="shared" si="253"/>
        <v>6</v>
      </c>
      <c r="C2037" s="190">
        <f t="shared" si="254"/>
        <v>42532</v>
      </c>
      <c r="D2037" s="190" t="s">
        <v>1602</v>
      </c>
      <c r="E2037" s="190">
        <v>42532</v>
      </c>
      <c r="F2037" s="188" t="s">
        <v>733</v>
      </c>
      <c r="G2037" s="824" t="s">
        <v>729</v>
      </c>
      <c r="H2037" s="7" t="s">
        <v>730</v>
      </c>
      <c r="I2037" s="248">
        <v>25</v>
      </c>
      <c r="J2037" s="248">
        <v>21250</v>
      </c>
      <c r="K2037" s="578">
        <f t="shared" si="258"/>
        <v>531250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7"/>
      <c r="AB2037" s="570" t="str">
        <f t="shared" si="256"/>
        <v/>
      </c>
    </row>
    <row r="2038" spans="1:30" ht="15.75" hidden="1" customHeight="1">
      <c r="A2038" s="818" t="str">
        <f>IF(B2038&lt;&gt;"",IF(AND(B2038&gt;=_TM1,B2038&lt;=_TM2,OR(TH!L2038="1111",TH!M2038="1111")),TH!D2038,""),"")</f>
        <v/>
      </c>
      <c r="B2038" s="36">
        <f t="shared" si="253"/>
        <v>6</v>
      </c>
      <c r="C2038" s="190">
        <f t="shared" si="254"/>
        <v>42532</v>
      </c>
      <c r="D2038" s="190" t="s">
        <v>1602</v>
      </c>
      <c r="E2038" s="190">
        <v>42532</v>
      </c>
      <c r="F2038" s="188" t="s">
        <v>735</v>
      </c>
      <c r="G2038" s="824" t="s">
        <v>729</v>
      </c>
      <c r="H2038" s="7" t="s">
        <v>730</v>
      </c>
      <c r="I2038" s="248">
        <v>22</v>
      </c>
      <c r="J2038" s="248">
        <v>17300</v>
      </c>
      <c r="K2038" s="578">
        <f t="shared" si="258"/>
        <v>380600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7"/>
      <c r="AB2038" s="570" t="str">
        <f t="shared" si="256"/>
        <v/>
      </c>
      <c r="AD2038" s="570"/>
    </row>
    <row r="2039" spans="1:30" ht="15.75" hidden="1" customHeight="1">
      <c r="A2039" s="818" t="str">
        <f>IF(B2039&lt;&gt;"",IF(AND(B2039&gt;=_TM1,B2039&lt;=_TM2,OR(TH!L2039="1111",TH!M2039="1111")),TH!D2039,""),"")</f>
        <v/>
      </c>
      <c r="B2039" s="36">
        <f t="shared" si="253"/>
        <v>6</v>
      </c>
      <c r="C2039" s="190">
        <f t="shared" si="254"/>
        <v>42532</v>
      </c>
      <c r="D2039" s="190" t="s">
        <v>1602</v>
      </c>
      <c r="E2039" s="190">
        <v>42532</v>
      </c>
      <c r="F2039" s="188" t="s">
        <v>734</v>
      </c>
      <c r="G2039" s="824" t="s">
        <v>729</v>
      </c>
      <c r="H2039" s="7" t="s">
        <v>730</v>
      </c>
      <c r="I2039" s="248">
        <v>14</v>
      </c>
      <c r="J2039" s="248">
        <v>39431</v>
      </c>
      <c r="K2039" s="578">
        <f t="shared" si="258"/>
        <v>552034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7"/>
      <c r="AB2039" s="570" t="str">
        <f t="shared" si="256"/>
        <v/>
      </c>
      <c r="AC2039" s="570"/>
      <c r="AD2039" s="570"/>
    </row>
    <row r="2040" spans="1:30" ht="15.75" hidden="1" customHeight="1">
      <c r="A2040" s="818" t="str">
        <f>IF(B2040&lt;&gt;"",IF(AND(B2040&gt;=_TM1,B2040&lt;=_TM2,OR(TH!L2040="1111",TH!M2040="1111")),TH!D2040,""),"")</f>
        <v/>
      </c>
      <c r="B2040" s="36">
        <f t="shared" si="253"/>
        <v>6</v>
      </c>
      <c r="C2040" s="190">
        <f t="shared" si="254"/>
        <v>42532</v>
      </c>
      <c r="D2040" s="190" t="s">
        <v>1602</v>
      </c>
      <c r="E2040" s="190">
        <v>42532</v>
      </c>
      <c r="F2040" s="188" t="s">
        <v>736</v>
      </c>
      <c r="G2040" s="824" t="s">
        <v>729</v>
      </c>
      <c r="H2040" s="7" t="s">
        <v>730</v>
      </c>
      <c r="I2040" s="249">
        <v>12</v>
      </c>
      <c r="J2040" s="249">
        <v>3286</v>
      </c>
      <c r="K2040" s="578">
        <f t="shared" si="258"/>
        <v>39432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7"/>
      <c r="AB2040" s="570" t="str">
        <f t="shared" si="256"/>
        <v/>
      </c>
      <c r="AC2040" s="570"/>
      <c r="AD2040" s="570"/>
    </row>
    <row r="2041" spans="1:30" ht="15.75" hidden="1" customHeight="1">
      <c r="A2041" s="818" t="str">
        <f>IF(B2041&lt;&gt;"",IF(AND(B2041&gt;=_TM1,B2041&lt;=_TM2,OR(TH!L2041="1111",TH!M2041="1111")),TH!D2041,""),"")</f>
        <v/>
      </c>
      <c r="B2041" s="36">
        <f t="shared" si="253"/>
        <v>6</v>
      </c>
      <c r="C2041" s="190">
        <f t="shared" si="254"/>
        <v>42532</v>
      </c>
      <c r="D2041" s="190" t="s">
        <v>1602</v>
      </c>
      <c r="E2041" s="190">
        <v>42532</v>
      </c>
      <c r="F2041" s="188" t="s">
        <v>737</v>
      </c>
      <c r="G2041" s="824" t="s">
        <v>729</v>
      </c>
      <c r="H2041" s="7" t="s">
        <v>730</v>
      </c>
      <c r="I2041" s="248">
        <v>86</v>
      </c>
      <c r="J2041" s="248">
        <v>4296</v>
      </c>
      <c r="K2041" s="578">
        <f t="shared" si="258"/>
        <v>369456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7"/>
      <c r="AB2041" s="570" t="str">
        <f t="shared" si="256"/>
        <v/>
      </c>
      <c r="AC2041" s="570"/>
      <c r="AD2041" s="570"/>
    </row>
    <row r="2042" spans="1:30" ht="15.75" hidden="1" customHeight="1">
      <c r="A2042" s="818" t="str">
        <f>IF(B2042&lt;&gt;"",IF(AND(B2042&gt;=_TM1,B2042&lt;=_TM2,OR(TH!L2042="1111",TH!M2042="1111")),TH!D2042,""),"")</f>
        <v/>
      </c>
      <c r="B2042" s="36">
        <f t="shared" si="253"/>
        <v>6</v>
      </c>
      <c r="C2042" s="190">
        <f t="shared" si="254"/>
        <v>42532</v>
      </c>
      <c r="D2042" s="190" t="s">
        <v>1602</v>
      </c>
      <c r="E2042" s="190">
        <v>42532</v>
      </c>
      <c r="F2042" s="188" t="s">
        <v>448</v>
      </c>
      <c r="G2042" s="824" t="s">
        <v>729</v>
      </c>
      <c r="H2042" s="7" t="s">
        <v>730</v>
      </c>
      <c r="I2042" s="248"/>
      <c r="J2042" s="248"/>
      <c r="K2042" s="578">
        <v>855410</v>
      </c>
      <c r="L2042" s="193" t="s">
        <v>251</v>
      </c>
      <c r="M2042" s="193" t="s">
        <v>354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7"/>
      <c r="AB2042" s="570" t="str">
        <f t="shared" si="256"/>
        <v/>
      </c>
      <c r="AD2042" s="570"/>
    </row>
    <row r="2043" spans="1:30" ht="15.75" hidden="1" customHeight="1">
      <c r="A2043" s="818" t="str">
        <f>IF(B2043&lt;&gt;"",IF(AND(B2043&gt;=_TM1,B2043&lt;=_TM2,OR(TH!L2043="1111",TH!M2043="1111")),TH!D2043,""),"")</f>
        <v/>
      </c>
      <c r="B2043" s="36">
        <f t="shared" si="253"/>
        <v>6</v>
      </c>
      <c r="C2043" s="190">
        <f t="shared" si="254"/>
        <v>42532</v>
      </c>
      <c r="D2043" s="190" t="s">
        <v>1603</v>
      </c>
      <c r="E2043" s="190">
        <v>42532</v>
      </c>
      <c r="F2043" s="191" t="s">
        <v>643</v>
      </c>
      <c r="G2043" s="824" t="s">
        <v>738</v>
      </c>
      <c r="H2043" s="7" t="s">
        <v>740</v>
      </c>
      <c r="I2043" s="248">
        <v>27</v>
      </c>
      <c r="J2043" s="248">
        <v>4464</v>
      </c>
      <c r="K2043" s="578">
        <f t="shared" ref="K2043:K2079" si="259">ROUND(I2043*J2043,0)</f>
        <v>120528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7"/>
      <c r="AB2043" s="570" t="str">
        <f t="shared" si="256"/>
        <v/>
      </c>
      <c r="AC2043" s="570"/>
      <c r="AD2043" s="570"/>
    </row>
    <row r="2044" spans="1:30" ht="15.75" hidden="1" customHeight="1">
      <c r="A2044" s="818" t="str">
        <f>IF(B2044&lt;&gt;"",IF(AND(B2044&gt;=_TM1,B2044&lt;=_TM2,OR(TH!L2044="1111",TH!M2044="1111")),TH!D2044,""),"")</f>
        <v/>
      </c>
      <c r="B2044" s="36">
        <f t="shared" si="253"/>
        <v>6</v>
      </c>
      <c r="C2044" s="190">
        <f t="shared" si="254"/>
        <v>42532</v>
      </c>
      <c r="D2044" s="190" t="s">
        <v>1603</v>
      </c>
      <c r="E2044" s="190">
        <v>42532</v>
      </c>
      <c r="F2044" s="188" t="s">
        <v>677</v>
      </c>
      <c r="G2044" s="824" t="s">
        <v>738</v>
      </c>
      <c r="H2044" s="7" t="s">
        <v>740</v>
      </c>
      <c r="I2044" s="248">
        <v>100</v>
      </c>
      <c r="J2044" s="248">
        <v>4785</v>
      </c>
      <c r="K2044" s="578">
        <f t="shared" si="259"/>
        <v>478500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7"/>
      <c r="AB2044" s="570" t="str">
        <f t="shared" si="256"/>
        <v/>
      </c>
      <c r="AD2044" s="570"/>
    </row>
    <row r="2045" spans="1:30" ht="15.75" hidden="1" customHeight="1">
      <c r="A2045" s="818" t="str">
        <f>IF(B2045&lt;&gt;"",IF(AND(B2045&gt;=_TM1,B2045&lt;=_TM2,OR(TH!L2045="1111",TH!M2045="1111")),TH!D2045,""),"")</f>
        <v/>
      </c>
      <c r="B2045" s="36">
        <f t="shared" si="253"/>
        <v>6</v>
      </c>
      <c r="C2045" s="190">
        <f t="shared" si="254"/>
        <v>42532</v>
      </c>
      <c r="D2045" s="190" t="s">
        <v>1603</v>
      </c>
      <c r="E2045" s="190">
        <v>42532</v>
      </c>
      <c r="F2045" s="191" t="s">
        <v>643</v>
      </c>
      <c r="G2045" s="824" t="s">
        <v>738</v>
      </c>
      <c r="H2045" s="7" t="s">
        <v>740</v>
      </c>
      <c r="I2045" s="248">
        <v>5000</v>
      </c>
      <c r="J2045" s="248">
        <v>4428</v>
      </c>
      <c r="K2045" s="578">
        <f t="shared" si="259"/>
        <v>22140000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7"/>
      <c r="AB2045" s="570" t="str">
        <f t="shared" si="256"/>
        <v/>
      </c>
      <c r="AC2045" s="570"/>
      <c r="AD2045" s="570"/>
    </row>
    <row r="2046" spans="1:30" ht="15.75" hidden="1" customHeight="1">
      <c r="A2046" s="818" t="str">
        <f>IF(B2046&lt;&gt;"",IF(AND(B2046&gt;=_TM1,B2046&lt;=_TM2,OR(TH!L2046="1111",TH!M2046="1111")),TH!D2046,""),"")</f>
        <v/>
      </c>
      <c r="B2046" s="36">
        <f t="shared" si="253"/>
        <v>6</v>
      </c>
      <c r="C2046" s="190">
        <f t="shared" si="254"/>
        <v>42532</v>
      </c>
      <c r="D2046" s="190" t="s">
        <v>1603</v>
      </c>
      <c r="E2046" s="190">
        <v>42532</v>
      </c>
      <c r="F2046" s="188" t="s">
        <v>741</v>
      </c>
      <c r="G2046" s="824" t="s">
        <v>738</v>
      </c>
      <c r="H2046" s="7" t="s">
        <v>740</v>
      </c>
      <c r="I2046" s="248">
        <v>1000</v>
      </c>
      <c r="J2046" s="248">
        <v>801</v>
      </c>
      <c r="K2046" s="578">
        <f t="shared" si="259"/>
        <v>801000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7"/>
      <c r="AB2046" s="570" t="str">
        <f t="shared" si="256"/>
        <v/>
      </c>
      <c r="AC2046" s="570"/>
      <c r="AD2046" s="570"/>
    </row>
    <row r="2047" spans="1:30" ht="15.75" hidden="1" customHeight="1">
      <c r="A2047" s="818" t="str">
        <f>IF(B2047&lt;&gt;"",IF(AND(B2047&gt;=_TM1,B2047&lt;=_TM2,OR(TH!L2047="1111",TH!M2047="1111")),TH!D2047,""),"")</f>
        <v/>
      </c>
      <c r="B2047" s="36">
        <f t="shared" si="253"/>
        <v>6</v>
      </c>
      <c r="C2047" s="190">
        <f t="shared" si="254"/>
        <v>42532</v>
      </c>
      <c r="D2047" s="190" t="s">
        <v>1603</v>
      </c>
      <c r="E2047" s="190">
        <v>42532</v>
      </c>
      <c r="F2047" s="188" t="s">
        <v>651</v>
      </c>
      <c r="G2047" s="824" t="s">
        <v>738</v>
      </c>
      <c r="H2047" s="7" t="s">
        <v>740</v>
      </c>
      <c r="I2047" s="248">
        <v>210</v>
      </c>
      <c r="J2047" s="248">
        <v>86597</v>
      </c>
      <c r="K2047" s="578">
        <f t="shared" si="259"/>
        <v>18185370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7"/>
      <c r="AB2047" s="570" t="str">
        <f t="shared" ref="AB2047:AB2080" si="260">IF(VLOOKUP(H2047,DS_131,1,0)=H2047,"","x")</f>
        <v/>
      </c>
      <c r="AC2047" s="570"/>
      <c r="AD2047" s="570"/>
    </row>
    <row r="2048" spans="1:30" ht="15.75" hidden="1" customHeight="1">
      <c r="A2048" s="818" t="str">
        <f>IF(B2048&lt;&gt;"",IF(AND(B2048&gt;=_TM1,B2048&lt;=_TM2,OR(TH!L2048="1111",TH!M2048="1111")),TH!D2048,""),"")</f>
        <v/>
      </c>
      <c r="B2048" s="36">
        <f t="shared" si="253"/>
        <v>6</v>
      </c>
      <c r="C2048" s="190">
        <f t="shared" si="254"/>
        <v>42532</v>
      </c>
      <c r="D2048" s="190" t="s">
        <v>1603</v>
      </c>
      <c r="E2048" s="190">
        <v>42532</v>
      </c>
      <c r="F2048" s="188" t="s">
        <v>670</v>
      </c>
      <c r="G2048" s="824" t="s">
        <v>738</v>
      </c>
      <c r="H2048" s="7" t="s">
        <v>740</v>
      </c>
      <c r="I2048" s="248">
        <v>10</v>
      </c>
      <c r="J2048" s="248">
        <v>57731</v>
      </c>
      <c r="K2048" s="578">
        <f t="shared" si="259"/>
        <v>577310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7"/>
      <c r="AB2048" s="570" t="str">
        <f t="shared" si="260"/>
        <v/>
      </c>
      <c r="AC2048" s="570"/>
    </row>
    <row r="2049" spans="1:30" ht="15.75" hidden="1" customHeight="1">
      <c r="A2049" s="818" t="str">
        <f>IF(B2049&lt;&gt;"",IF(AND(B2049&gt;=_TM1,B2049&lt;=_TM2,OR(TH!L2049="1111",TH!M2049="1111")),TH!D2049,""),"")</f>
        <v/>
      </c>
      <c r="B2049" s="36">
        <f t="shared" si="253"/>
        <v>6</v>
      </c>
      <c r="C2049" s="190">
        <f t="shared" si="254"/>
        <v>42532</v>
      </c>
      <c r="D2049" s="190" t="s">
        <v>1603</v>
      </c>
      <c r="E2049" s="190">
        <v>42532</v>
      </c>
      <c r="F2049" s="188" t="s">
        <v>742</v>
      </c>
      <c r="G2049" s="824" t="s">
        <v>738</v>
      </c>
      <c r="H2049" s="7" t="s">
        <v>740</v>
      </c>
      <c r="I2049" s="248">
        <v>26</v>
      </c>
      <c r="J2049" s="248">
        <v>34826</v>
      </c>
      <c r="K2049" s="578">
        <f t="shared" si="259"/>
        <v>905476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7"/>
      <c r="AB2049" s="570" t="str">
        <f t="shared" si="260"/>
        <v/>
      </c>
      <c r="AC2049" s="570"/>
      <c r="AD2049" s="570"/>
    </row>
    <row r="2050" spans="1:30" ht="15.75" hidden="1" customHeight="1">
      <c r="A2050" s="818" t="str">
        <f>IF(B2050&lt;&gt;"",IF(AND(B2050&gt;=_TM1,B2050&lt;=_TM2,OR(TH!L2050="1111",TH!M2050="1111")),TH!D2050,""),"")</f>
        <v/>
      </c>
      <c r="B2050" s="36">
        <f t="shared" si="253"/>
        <v>6</v>
      </c>
      <c r="C2050" s="190">
        <f t="shared" si="254"/>
        <v>42532</v>
      </c>
      <c r="D2050" s="190" t="s">
        <v>1603</v>
      </c>
      <c r="E2050" s="190">
        <v>42532</v>
      </c>
      <c r="F2050" s="188" t="s">
        <v>743</v>
      </c>
      <c r="G2050" s="824" t="s">
        <v>738</v>
      </c>
      <c r="H2050" s="7" t="s">
        <v>740</v>
      </c>
      <c r="I2050" s="248">
        <v>14</v>
      </c>
      <c r="J2050" s="248">
        <v>53989</v>
      </c>
      <c r="K2050" s="578">
        <f t="shared" si="259"/>
        <v>755846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7"/>
      <c r="AB2050" s="570" t="str">
        <f t="shared" si="260"/>
        <v/>
      </c>
      <c r="AD2050" s="570"/>
    </row>
    <row r="2051" spans="1:30" ht="15.75" hidden="1" customHeight="1">
      <c r="A2051" s="818" t="str">
        <f>IF(B2051&lt;&gt;"",IF(AND(B2051&gt;=_TM1,B2051&lt;=_TM2,OR(TH!L2051="1111",TH!M2051="1111")),TH!D2051,""),"")</f>
        <v/>
      </c>
      <c r="B2051" s="36">
        <f t="shared" si="253"/>
        <v>6</v>
      </c>
      <c r="C2051" s="190">
        <f t="shared" si="254"/>
        <v>42532</v>
      </c>
      <c r="D2051" s="190" t="s">
        <v>1603</v>
      </c>
      <c r="E2051" s="190">
        <v>42532</v>
      </c>
      <c r="F2051" s="188" t="s">
        <v>744</v>
      </c>
      <c r="G2051" s="824" t="s">
        <v>738</v>
      </c>
      <c r="H2051" s="7" t="s">
        <v>740</v>
      </c>
      <c r="I2051" s="248">
        <v>10</v>
      </c>
      <c r="J2051" s="248">
        <v>60654</v>
      </c>
      <c r="K2051" s="578">
        <f t="shared" si="259"/>
        <v>606540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7"/>
      <c r="AB2051" s="570" t="str">
        <f t="shared" si="260"/>
        <v/>
      </c>
      <c r="AC2051" s="570"/>
      <c r="AD2051" s="570"/>
    </row>
    <row r="2052" spans="1:30" ht="15.75" hidden="1" customHeight="1">
      <c r="A2052" s="818" t="str">
        <f>IF(B2052&lt;&gt;"",IF(AND(B2052&gt;=_TM1,B2052&lt;=_TM2,OR(TH!L2052="1111",TH!M2052="1111")),TH!D2052,""),"")</f>
        <v/>
      </c>
      <c r="B2052" s="36">
        <f t="shared" si="253"/>
        <v>6</v>
      </c>
      <c r="C2052" s="190">
        <f t="shared" si="254"/>
        <v>42532</v>
      </c>
      <c r="D2052" s="190" t="s">
        <v>1603</v>
      </c>
      <c r="E2052" s="190">
        <v>42532</v>
      </c>
      <c r="F2052" s="188" t="s">
        <v>745</v>
      </c>
      <c r="G2052" s="824" t="s">
        <v>738</v>
      </c>
      <c r="H2052" s="7" t="s">
        <v>740</v>
      </c>
      <c r="I2052" s="248">
        <v>32</v>
      </c>
      <c r="J2052" s="248">
        <v>42506</v>
      </c>
      <c r="K2052" s="578">
        <f t="shared" si="259"/>
        <v>1360192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7"/>
      <c r="AB2052" s="570" t="str">
        <f t="shared" si="260"/>
        <v/>
      </c>
      <c r="AD2052" s="570"/>
    </row>
    <row r="2053" spans="1:30" ht="15.75" hidden="1" customHeight="1">
      <c r="A2053" s="818" t="str">
        <f>IF(B2053&lt;&gt;"",IF(AND(B2053&gt;=_TM1,B2053&lt;=_TM2,OR(TH!L2053="1111",TH!M2053="1111")),TH!D2053,""),"")</f>
        <v/>
      </c>
      <c r="B2053" s="36">
        <f t="shared" si="253"/>
        <v>6</v>
      </c>
      <c r="C2053" s="190">
        <f t="shared" si="254"/>
        <v>42532</v>
      </c>
      <c r="D2053" s="190" t="s">
        <v>1603</v>
      </c>
      <c r="E2053" s="190">
        <v>42532</v>
      </c>
      <c r="F2053" s="188" t="s">
        <v>746</v>
      </c>
      <c r="G2053" s="824" t="s">
        <v>738</v>
      </c>
      <c r="H2053" s="7" t="s">
        <v>740</v>
      </c>
      <c r="I2053" s="248">
        <v>2</v>
      </c>
      <c r="J2053" s="248">
        <v>44366</v>
      </c>
      <c r="K2053" s="578">
        <f t="shared" si="259"/>
        <v>88732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7"/>
      <c r="AB2053" s="570" t="str">
        <f t="shared" si="260"/>
        <v/>
      </c>
      <c r="AC2053" s="570"/>
    </row>
    <row r="2054" spans="1:30" ht="15.75" hidden="1" customHeight="1">
      <c r="A2054" s="818" t="str">
        <f>IF(B2054&lt;&gt;"",IF(AND(B2054&gt;=_TM1,B2054&lt;=_TM2,OR(TH!L2054="1111",TH!M2054="1111")),TH!D2054,""),"")</f>
        <v/>
      </c>
      <c r="B2054" s="36">
        <f t="shared" si="253"/>
        <v>6</v>
      </c>
      <c r="C2054" s="190">
        <f t="shared" si="254"/>
        <v>42532</v>
      </c>
      <c r="D2054" s="190" t="s">
        <v>1603</v>
      </c>
      <c r="E2054" s="190">
        <v>42532</v>
      </c>
      <c r="F2054" s="188" t="s">
        <v>747</v>
      </c>
      <c r="G2054" s="824" t="s">
        <v>738</v>
      </c>
      <c r="H2054" s="7" t="s">
        <v>740</v>
      </c>
      <c r="I2054" s="248">
        <v>32</v>
      </c>
      <c r="J2054" s="248">
        <v>41719</v>
      </c>
      <c r="K2054" s="578">
        <f t="shared" si="259"/>
        <v>1335008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7"/>
      <c r="AB2054" s="570" t="str">
        <f t="shared" si="260"/>
        <v/>
      </c>
      <c r="AC2054" s="570"/>
    </row>
    <row r="2055" spans="1:30" ht="15.75" hidden="1" customHeight="1">
      <c r="A2055" s="818" t="str">
        <f>IF(B2055&lt;&gt;"",IF(AND(B2055&gt;=_TM1,B2055&lt;=_TM2,OR(TH!L2055="1111",TH!M2055="1111")),TH!D2055,""),"")</f>
        <v/>
      </c>
      <c r="B2055" s="36">
        <f t="shared" si="253"/>
        <v>6</v>
      </c>
      <c r="C2055" s="190">
        <f t="shared" si="254"/>
        <v>42532</v>
      </c>
      <c r="D2055" s="190" t="s">
        <v>1603</v>
      </c>
      <c r="E2055" s="190">
        <v>42532</v>
      </c>
      <c r="F2055" s="188" t="s">
        <v>748</v>
      </c>
      <c r="G2055" s="824" t="s">
        <v>738</v>
      </c>
      <c r="H2055" s="7" t="s">
        <v>740</v>
      </c>
      <c r="I2055" s="248">
        <v>18</v>
      </c>
      <c r="J2055" s="248">
        <v>74439</v>
      </c>
      <c r="K2055" s="578">
        <f t="shared" si="259"/>
        <v>1339902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7"/>
      <c r="AB2055" s="570" t="str">
        <f t="shared" si="260"/>
        <v/>
      </c>
      <c r="AC2055" s="570"/>
    </row>
    <row r="2056" spans="1:30" ht="15.75" hidden="1" customHeight="1">
      <c r="A2056" s="818" t="str">
        <f>IF(B2056&lt;&gt;"",IF(AND(B2056&gt;=_TM1,B2056&lt;=_TM2,OR(TH!L2056="1111",TH!M2056="1111")),TH!D2056,""),"")</f>
        <v/>
      </c>
      <c r="B2056" s="36">
        <f t="shared" si="253"/>
        <v>6</v>
      </c>
      <c r="C2056" s="190">
        <f t="shared" si="254"/>
        <v>42532</v>
      </c>
      <c r="D2056" s="190" t="s">
        <v>1603</v>
      </c>
      <c r="E2056" s="190">
        <v>42532</v>
      </c>
      <c r="F2056" s="188" t="s">
        <v>749</v>
      </c>
      <c r="G2056" s="824" t="s">
        <v>738</v>
      </c>
      <c r="H2056" s="7" t="s">
        <v>740</v>
      </c>
      <c r="I2056" s="248">
        <v>19</v>
      </c>
      <c r="J2056" s="248">
        <v>53595</v>
      </c>
      <c r="K2056" s="578">
        <f t="shared" si="259"/>
        <v>1018305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7"/>
      <c r="AB2056" s="570" t="str">
        <f t="shared" si="260"/>
        <v/>
      </c>
      <c r="AC2056" s="570"/>
      <c r="AD2056" s="570"/>
    </row>
    <row r="2057" spans="1:30" ht="15.75" hidden="1" customHeight="1">
      <c r="A2057" s="818" t="str">
        <f>IF(B2057&lt;&gt;"",IF(AND(B2057&gt;=_TM1,B2057&lt;=_TM2,OR(TH!L2057="1111",TH!M2057="1111")),TH!D2057,""),"")</f>
        <v/>
      </c>
      <c r="B2057" s="36">
        <f t="shared" si="253"/>
        <v>6</v>
      </c>
      <c r="C2057" s="190">
        <f t="shared" si="254"/>
        <v>42532</v>
      </c>
      <c r="D2057" s="190" t="s">
        <v>1603</v>
      </c>
      <c r="E2057" s="190">
        <v>42532</v>
      </c>
      <c r="F2057" s="188" t="s">
        <v>750</v>
      </c>
      <c r="G2057" s="824" t="s">
        <v>738</v>
      </c>
      <c r="H2057" s="7" t="s">
        <v>740</v>
      </c>
      <c r="I2057" s="248">
        <v>38</v>
      </c>
      <c r="J2057" s="248">
        <v>69934</v>
      </c>
      <c r="K2057" s="578">
        <f t="shared" si="259"/>
        <v>2657492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7"/>
      <c r="AB2057" s="570" t="str">
        <f t="shared" si="260"/>
        <v/>
      </c>
      <c r="AC2057" s="570"/>
      <c r="AD2057" s="570"/>
    </row>
    <row r="2058" spans="1:30" ht="15.75" hidden="1" customHeight="1">
      <c r="A2058" s="818" t="str">
        <f>IF(B2058&lt;&gt;"",IF(AND(B2058&gt;=_TM1,B2058&lt;=_TM2,OR(TH!L2058="1111",TH!M2058="1111")),TH!D2058,""),"")</f>
        <v/>
      </c>
      <c r="B2058" s="36">
        <f t="shared" si="253"/>
        <v>6</v>
      </c>
      <c r="C2058" s="190">
        <f t="shared" si="254"/>
        <v>42532</v>
      </c>
      <c r="D2058" s="190" t="s">
        <v>1603</v>
      </c>
      <c r="E2058" s="190">
        <v>42532</v>
      </c>
      <c r="F2058" s="188" t="s">
        <v>751</v>
      </c>
      <c r="G2058" s="824" t="s">
        <v>738</v>
      </c>
      <c r="H2058" s="7" t="s">
        <v>740</v>
      </c>
      <c r="I2058" s="248">
        <v>38</v>
      </c>
      <c r="J2058" s="248">
        <v>87861</v>
      </c>
      <c r="K2058" s="578">
        <f t="shared" si="259"/>
        <v>3338718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7"/>
      <c r="AB2058" s="570" t="str">
        <f t="shared" si="260"/>
        <v/>
      </c>
    </row>
    <row r="2059" spans="1:30" ht="15.75" hidden="1" customHeight="1">
      <c r="A2059" s="818" t="str">
        <f>IF(B2059&lt;&gt;"",IF(AND(B2059&gt;=_TM1,B2059&lt;=_TM2,OR(TH!L2059="1111",TH!M2059="1111")),TH!D2059,""),"")</f>
        <v/>
      </c>
      <c r="B2059" s="36">
        <f t="shared" si="253"/>
        <v>6</v>
      </c>
      <c r="C2059" s="190">
        <f t="shared" si="254"/>
        <v>42532</v>
      </c>
      <c r="D2059" s="190" t="s">
        <v>1603</v>
      </c>
      <c r="E2059" s="190">
        <v>42532</v>
      </c>
      <c r="F2059" s="188" t="s">
        <v>752</v>
      </c>
      <c r="G2059" s="824" t="s">
        <v>738</v>
      </c>
      <c r="H2059" s="7" t="s">
        <v>740</v>
      </c>
      <c r="I2059" s="248">
        <v>50</v>
      </c>
      <c r="J2059" s="248">
        <v>75999</v>
      </c>
      <c r="K2059" s="578">
        <f t="shared" si="259"/>
        <v>3799950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7"/>
      <c r="AB2059" s="570" t="str">
        <f t="shared" si="260"/>
        <v/>
      </c>
      <c r="AC2059" s="570"/>
    </row>
    <row r="2060" spans="1:30" ht="15.75" hidden="1" customHeight="1">
      <c r="A2060" s="818" t="str">
        <f>IF(B2060&lt;&gt;"",IF(AND(B2060&gt;=_TM1,B2060&lt;=_TM2,OR(TH!L2060="1111",TH!M2060="1111")),TH!D2060,""),"")</f>
        <v/>
      </c>
      <c r="B2060" s="36">
        <f t="shared" si="253"/>
        <v>6</v>
      </c>
      <c r="C2060" s="190">
        <f t="shared" si="254"/>
        <v>42532</v>
      </c>
      <c r="D2060" s="190" t="s">
        <v>1603</v>
      </c>
      <c r="E2060" s="190">
        <v>42532</v>
      </c>
      <c r="F2060" s="188" t="s">
        <v>441</v>
      </c>
      <c r="G2060" s="824" t="s">
        <v>738</v>
      </c>
      <c r="H2060" s="7" t="s">
        <v>740</v>
      </c>
      <c r="I2060" s="248">
        <v>40</v>
      </c>
      <c r="J2060" s="248">
        <v>77696</v>
      </c>
      <c r="K2060" s="578">
        <f t="shared" si="259"/>
        <v>3107840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7"/>
      <c r="AB2060" s="570" t="str">
        <f t="shared" si="260"/>
        <v/>
      </c>
    </row>
    <row r="2061" spans="1:30" ht="15.75" hidden="1" customHeight="1">
      <c r="A2061" s="818" t="str">
        <f>IF(B2061&lt;&gt;"",IF(AND(B2061&gt;=_TM1,B2061&lt;=_TM2,OR(TH!L2061="1111",TH!M2061="1111")),TH!D2061,""),"")</f>
        <v/>
      </c>
      <c r="B2061" s="36">
        <f t="shared" si="253"/>
        <v>6</v>
      </c>
      <c r="C2061" s="190">
        <f t="shared" si="254"/>
        <v>42532</v>
      </c>
      <c r="D2061" s="190" t="s">
        <v>1603</v>
      </c>
      <c r="E2061" s="190">
        <v>42532</v>
      </c>
      <c r="F2061" s="191" t="s">
        <v>998</v>
      </c>
      <c r="G2061" s="824" t="s">
        <v>738</v>
      </c>
      <c r="H2061" s="7" t="s">
        <v>740</v>
      </c>
      <c r="I2061" s="248">
        <v>20</v>
      </c>
      <c r="J2061" s="248">
        <v>81883</v>
      </c>
      <c r="K2061" s="578">
        <f t="shared" si="259"/>
        <v>1637660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7"/>
      <c r="AB2061" s="570" t="str">
        <f t="shared" si="260"/>
        <v/>
      </c>
      <c r="AC2061" s="570"/>
    </row>
    <row r="2062" spans="1:30" ht="15.75" hidden="1" customHeight="1">
      <c r="A2062" s="818" t="str">
        <f>IF(B2062&lt;&gt;"",IF(AND(B2062&gt;=_TM1,B2062&lt;=_TM2,OR(TH!L2062="1111",TH!M2062="1111")),TH!D2062,""),"")</f>
        <v/>
      </c>
      <c r="B2062" s="36">
        <f t="shared" si="253"/>
        <v>6</v>
      </c>
      <c r="C2062" s="190">
        <f t="shared" si="254"/>
        <v>42532</v>
      </c>
      <c r="D2062" s="190" t="s">
        <v>1603</v>
      </c>
      <c r="E2062" s="190">
        <v>42532</v>
      </c>
      <c r="F2062" s="188" t="s">
        <v>753</v>
      </c>
      <c r="G2062" s="824" t="s">
        <v>738</v>
      </c>
      <c r="H2062" s="7" t="s">
        <v>740</v>
      </c>
      <c r="I2062" s="248">
        <v>600</v>
      </c>
      <c r="J2062" s="248">
        <v>13565</v>
      </c>
      <c r="K2062" s="578">
        <f t="shared" si="259"/>
        <v>8139000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7"/>
      <c r="AB2062" s="570" t="str">
        <f t="shared" si="260"/>
        <v/>
      </c>
    </row>
    <row r="2063" spans="1:30" ht="15.75" hidden="1" customHeight="1">
      <c r="A2063" s="818" t="str">
        <f>IF(B2063&lt;&gt;"",IF(AND(B2063&gt;=_TM1,B2063&lt;=_TM2,OR(TH!L2063="1111",TH!M2063="1111")),TH!D2063,""),"")</f>
        <v/>
      </c>
      <c r="B2063" s="36">
        <f t="shared" si="253"/>
        <v>6</v>
      </c>
      <c r="C2063" s="190">
        <f t="shared" si="254"/>
        <v>42532</v>
      </c>
      <c r="D2063" s="190" t="s">
        <v>1603</v>
      </c>
      <c r="E2063" s="190">
        <v>42532</v>
      </c>
      <c r="F2063" s="188" t="s">
        <v>446</v>
      </c>
      <c r="G2063" s="824" t="s">
        <v>738</v>
      </c>
      <c r="H2063" s="7" t="s">
        <v>740</v>
      </c>
      <c r="I2063" s="248">
        <v>155</v>
      </c>
      <c r="J2063" s="248">
        <v>16534</v>
      </c>
      <c r="K2063" s="578">
        <f t="shared" si="259"/>
        <v>2562770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7"/>
      <c r="AB2063" s="570" t="str">
        <f t="shared" si="260"/>
        <v/>
      </c>
    </row>
    <row r="2064" spans="1:30" ht="15.75" hidden="1" customHeight="1">
      <c r="A2064" s="818" t="str">
        <f>IF(B2064&lt;&gt;"",IF(AND(B2064&gt;=_TM1,B2064&lt;=_TM2,OR(TH!L2064="1111",TH!M2064="1111")),TH!D2064,""),"")</f>
        <v/>
      </c>
      <c r="B2064" s="36">
        <f t="shared" si="253"/>
        <v>6</v>
      </c>
      <c r="C2064" s="190">
        <f t="shared" si="254"/>
        <v>42532</v>
      </c>
      <c r="D2064" s="190" t="s">
        <v>1603</v>
      </c>
      <c r="E2064" s="190">
        <v>42532</v>
      </c>
      <c r="F2064" s="780" t="s">
        <v>446</v>
      </c>
      <c r="G2064" s="824" t="s">
        <v>738</v>
      </c>
      <c r="H2064" s="7" t="s">
        <v>740</v>
      </c>
      <c r="I2064" s="248">
        <v>155</v>
      </c>
      <c r="J2064" s="248">
        <v>11300</v>
      </c>
      <c r="K2064" s="578">
        <f t="shared" si="259"/>
        <v>1751500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7"/>
      <c r="AB2064" s="570" t="str">
        <f t="shared" si="260"/>
        <v/>
      </c>
    </row>
    <row r="2065" spans="1:30" ht="15.75" hidden="1" customHeight="1">
      <c r="A2065" s="818" t="str">
        <f>IF(B2065&lt;&gt;"",IF(AND(B2065&gt;=_TM1,B2065&lt;=_TM2,OR(TH!L2065="1111",TH!M2065="1111")),TH!D2065,""),"")</f>
        <v/>
      </c>
      <c r="B2065" s="36">
        <f t="shared" si="253"/>
        <v>6</v>
      </c>
      <c r="C2065" s="190">
        <f t="shared" si="254"/>
        <v>42532</v>
      </c>
      <c r="D2065" s="190" t="s">
        <v>1603</v>
      </c>
      <c r="E2065" s="190">
        <v>42532</v>
      </c>
      <c r="F2065" s="188" t="s">
        <v>754</v>
      </c>
      <c r="G2065" s="824" t="s">
        <v>738</v>
      </c>
      <c r="H2065" s="7" t="s">
        <v>740</v>
      </c>
      <c r="I2065" s="248">
        <v>100</v>
      </c>
      <c r="J2065" s="248">
        <v>6461</v>
      </c>
      <c r="K2065" s="578">
        <f t="shared" si="259"/>
        <v>646100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7"/>
      <c r="AB2065" s="570" t="str">
        <f t="shared" si="260"/>
        <v/>
      </c>
    </row>
    <row r="2066" spans="1:30" ht="15.75" hidden="1" customHeight="1">
      <c r="A2066" s="818" t="str">
        <f>IF(B2066&lt;&gt;"",IF(AND(B2066&gt;=_TM1,B2066&lt;=_TM2,OR(TH!L2066="1111",TH!M2066="1111")),TH!D2066,""),"")</f>
        <v/>
      </c>
      <c r="B2066" s="36">
        <f t="shared" si="253"/>
        <v>6</v>
      </c>
      <c r="C2066" s="190">
        <f t="shared" si="254"/>
        <v>42532</v>
      </c>
      <c r="D2066" s="190" t="s">
        <v>1603</v>
      </c>
      <c r="E2066" s="190">
        <v>42532</v>
      </c>
      <c r="F2066" s="188" t="s">
        <v>755</v>
      </c>
      <c r="G2066" s="824" t="s">
        <v>738</v>
      </c>
      <c r="H2066" s="7" t="s">
        <v>740</v>
      </c>
      <c r="I2066" s="248">
        <v>100</v>
      </c>
      <c r="J2066" s="248">
        <v>6462</v>
      </c>
      <c r="K2066" s="578">
        <f t="shared" si="259"/>
        <v>646200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7"/>
      <c r="AB2066" s="570" t="str">
        <f t="shared" si="260"/>
        <v/>
      </c>
    </row>
    <row r="2067" spans="1:30" ht="15.75" hidden="1" customHeight="1">
      <c r="A2067" s="818" t="str">
        <f>IF(B2067&lt;&gt;"",IF(AND(B2067&gt;=_TM1,B2067&lt;=_TM2,OR(TH!L2067="1111",TH!M2067="1111")),TH!D2067,""),"")</f>
        <v/>
      </c>
      <c r="B2067" s="36">
        <f t="shared" ref="B2067:B2130" si="261">IF(C2067&lt;&gt;"",MONTH(C2067),"")</f>
        <v>6</v>
      </c>
      <c r="C2067" s="190">
        <f t="shared" ref="C2067:C2130" si="262">E2067</f>
        <v>42532</v>
      </c>
      <c r="D2067" s="190" t="s">
        <v>1603</v>
      </c>
      <c r="E2067" s="190">
        <v>42532</v>
      </c>
      <c r="F2067" s="191" t="s">
        <v>614</v>
      </c>
      <c r="G2067" s="824" t="s">
        <v>738</v>
      </c>
      <c r="H2067" s="7" t="s">
        <v>740</v>
      </c>
      <c r="I2067" s="248">
        <v>1000</v>
      </c>
      <c r="J2067" s="248">
        <v>6519</v>
      </c>
      <c r="K2067" s="578">
        <f t="shared" si="259"/>
        <v>6519000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7"/>
      <c r="AB2067" s="570" t="str">
        <f t="shared" si="260"/>
        <v/>
      </c>
    </row>
    <row r="2068" spans="1:30" ht="15.75" hidden="1" customHeight="1">
      <c r="A2068" s="818" t="str">
        <f>IF(B2068&lt;&gt;"",IF(AND(B2068&gt;=_TM1,B2068&lt;=_TM2,OR(TH!L2068="1111",TH!M2068="1111")),TH!D2068,""),"")</f>
        <v/>
      </c>
      <c r="B2068" s="36">
        <f t="shared" si="261"/>
        <v>6</v>
      </c>
      <c r="C2068" s="190">
        <f t="shared" si="262"/>
        <v>42532</v>
      </c>
      <c r="D2068" s="190" t="s">
        <v>1603</v>
      </c>
      <c r="E2068" s="190">
        <v>42532</v>
      </c>
      <c r="F2068" s="188" t="s">
        <v>658</v>
      </c>
      <c r="G2068" s="824" t="s">
        <v>738</v>
      </c>
      <c r="H2068" s="7" t="s">
        <v>740</v>
      </c>
      <c r="I2068" s="248">
        <v>25</v>
      </c>
      <c r="J2068" s="248">
        <v>116171</v>
      </c>
      <c r="K2068" s="578">
        <f t="shared" si="259"/>
        <v>2904275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7"/>
      <c r="AB2068" s="570" t="str">
        <f t="shared" si="260"/>
        <v/>
      </c>
    </row>
    <row r="2069" spans="1:30" ht="15.75" hidden="1" customHeight="1">
      <c r="A2069" s="818" t="str">
        <f>IF(B2069&lt;&gt;"",IF(AND(B2069&gt;=_TM1,B2069&lt;=_TM2,OR(TH!L2069="1111",TH!M2069="1111")),TH!D2069,""),"")</f>
        <v/>
      </c>
      <c r="B2069" s="36">
        <f t="shared" si="261"/>
        <v>6</v>
      </c>
      <c r="C2069" s="190">
        <f t="shared" si="262"/>
        <v>42532</v>
      </c>
      <c r="D2069" s="190" t="s">
        <v>1603</v>
      </c>
      <c r="E2069" s="190">
        <v>42532</v>
      </c>
      <c r="F2069" s="188" t="s">
        <v>661</v>
      </c>
      <c r="G2069" s="824" t="s">
        <v>738</v>
      </c>
      <c r="H2069" s="7" t="s">
        <v>740</v>
      </c>
      <c r="I2069" s="248">
        <v>48</v>
      </c>
      <c r="J2069" s="248">
        <v>42537</v>
      </c>
      <c r="K2069" s="578">
        <f t="shared" si="259"/>
        <v>2041776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7"/>
      <c r="AB2069" s="570" t="str">
        <f t="shared" si="260"/>
        <v/>
      </c>
    </row>
    <row r="2070" spans="1:30" ht="15.75" hidden="1" customHeight="1">
      <c r="A2070" s="818" t="str">
        <f>IF(B2070&lt;&gt;"",IF(AND(B2070&gt;=_TM1,B2070&lt;=_TM2,OR(TH!L2070="1111",TH!M2070="1111")),TH!D2070,""),"")</f>
        <v/>
      </c>
      <c r="B2070" s="36">
        <f t="shared" si="261"/>
        <v>6</v>
      </c>
      <c r="C2070" s="190">
        <f t="shared" si="262"/>
        <v>42532</v>
      </c>
      <c r="D2070" s="190" t="s">
        <v>1603</v>
      </c>
      <c r="E2070" s="190">
        <v>42532</v>
      </c>
      <c r="F2070" s="188" t="s">
        <v>657</v>
      </c>
      <c r="G2070" s="824" t="s">
        <v>738</v>
      </c>
      <c r="H2070" s="7" t="s">
        <v>740</v>
      </c>
      <c r="I2070" s="248">
        <v>27</v>
      </c>
      <c r="J2070" s="248">
        <v>109826</v>
      </c>
      <c r="K2070" s="578">
        <f t="shared" si="259"/>
        <v>2965302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7"/>
      <c r="AB2070" s="570" t="str">
        <f t="shared" si="260"/>
        <v/>
      </c>
    </row>
    <row r="2071" spans="1:30" ht="15.75" hidden="1" customHeight="1">
      <c r="A2071" s="818" t="str">
        <f>IF(B2071&lt;&gt;"",IF(AND(B2071&gt;=_TM1,B2071&lt;=_TM2,OR(TH!L2071="1111",TH!M2071="1111")),TH!D2071,""),"")</f>
        <v/>
      </c>
      <c r="B2071" s="36">
        <f t="shared" si="261"/>
        <v>6</v>
      </c>
      <c r="C2071" s="190">
        <f t="shared" si="262"/>
        <v>42532</v>
      </c>
      <c r="D2071" s="190" t="s">
        <v>1603</v>
      </c>
      <c r="E2071" s="190">
        <v>42532</v>
      </c>
      <c r="F2071" s="188" t="s">
        <v>756</v>
      </c>
      <c r="G2071" s="824" t="s">
        <v>738</v>
      </c>
      <c r="H2071" s="7" t="s">
        <v>740</v>
      </c>
      <c r="I2071" s="248">
        <v>180</v>
      </c>
      <c r="J2071" s="248">
        <v>14848</v>
      </c>
      <c r="K2071" s="578">
        <f t="shared" si="259"/>
        <v>2672640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7"/>
      <c r="AB2071" s="570" t="str">
        <f t="shared" si="260"/>
        <v/>
      </c>
    </row>
    <row r="2072" spans="1:30" ht="15.75" hidden="1" customHeight="1">
      <c r="A2072" s="818" t="str">
        <f>IF(B2072&lt;&gt;"",IF(AND(B2072&gt;=_TM1,B2072&lt;=_TM2,OR(TH!L2072="1111",TH!M2072="1111")),TH!D2072,""),"")</f>
        <v/>
      </c>
      <c r="B2072" s="36">
        <f t="shared" si="261"/>
        <v>6</v>
      </c>
      <c r="C2072" s="190">
        <f t="shared" si="262"/>
        <v>42532</v>
      </c>
      <c r="D2072" s="190" t="s">
        <v>1603</v>
      </c>
      <c r="E2072" s="190">
        <v>42532</v>
      </c>
      <c r="F2072" s="188" t="s">
        <v>757</v>
      </c>
      <c r="G2072" s="824" t="s">
        <v>738</v>
      </c>
      <c r="H2072" s="7" t="s">
        <v>740</v>
      </c>
      <c r="I2072" s="248">
        <v>60</v>
      </c>
      <c r="J2072" s="248">
        <v>26152</v>
      </c>
      <c r="K2072" s="578">
        <f t="shared" si="259"/>
        <v>1569120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7"/>
      <c r="AB2072" s="570" t="str">
        <f t="shared" si="260"/>
        <v/>
      </c>
      <c r="AC2072" s="570"/>
      <c r="AD2072" s="570"/>
    </row>
    <row r="2073" spans="1:30" ht="15.75" hidden="1" customHeight="1">
      <c r="A2073" s="818" t="str">
        <f>IF(B2073&lt;&gt;"",IF(AND(B2073&gt;=_TM1,B2073&lt;=_TM2,OR(TH!L2073="1111",TH!M2073="1111")),TH!D2073,""),"")</f>
        <v/>
      </c>
      <c r="B2073" s="36">
        <f t="shared" si="261"/>
        <v>6</v>
      </c>
      <c r="C2073" s="190">
        <f t="shared" si="262"/>
        <v>42532</v>
      </c>
      <c r="D2073" s="190" t="s">
        <v>1603</v>
      </c>
      <c r="E2073" s="190">
        <v>42532</v>
      </c>
      <c r="F2073" s="188" t="s">
        <v>758</v>
      </c>
      <c r="G2073" s="824" t="s">
        <v>738</v>
      </c>
      <c r="H2073" s="7" t="s">
        <v>740</v>
      </c>
      <c r="I2073" s="248">
        <v>200</v>
      </c>
      <c r="J2073" s="248">
        <v>12094</v>
      </c>
      <c r="K2073" s="578">
        <f t="shared" si="259"/>
        <v>2418800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7"/>
      <c r="AB2073" s="570" t="str">
        <f t="shared" si="260"/>
        <v/>
      </c>
      <c r="AC2073" s="570"/>
      <c r="AD2073" s="570"/>
    </row>
    <row r="2074" spans="1:30" ht="15.75" hidden="1" customHeight="1">
      <c r="A2074" s="818" t="str">
        <f>IF(B2074&lt;&gt;"",IF(AND(B2074&gt;=_TM1,B2074&lt;=_TM2,OR(TH!L2074="1111",TH!M2074="1111")),TH!D2074,""),"")</f>
        <v/>
      </c>
      <c r="B2074" s="36">
        <f t="shared" si="261"/>
        <v>6</v>
      </c>
      <c r="C2074" s="190">
        <f t="shared" si="262"/>
        <v>42532</v>
      </c>
      <c r="D2074" s="190" t="s">
        <v>1603</v>
      </c>
      <c r="E2074" s="190">
        <v>42532</v>
      </c>
      <c r="F2074" s="188" t="s">
        <v>719</v>
      </c>
      <c r="G2074" s="824" t="s">
        <v>738</v>
      </c>
      <c r="H2074" s="7" t="s">
        <v>740</v>
      </c>
      <c r="I2074" s="248">
        <v>39</v>
      </c>
      <c r="J2074" s="248">
        <v>6839</v>
      </c>
      <c r="K2074" s="578">
        <f t="shared" si="259"/>
        <v>266721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7"/>
      <c r="AB2074" s="570" t="str">
        <f t="shared" si="260"/>
        <v/>
      </c>
      <c r="AC2074" s="570"/>
      <c r="AD2074" s="570"/>
    </row>
    <row r="2075" spans="1:30" ht="15.75" hidden="1" customHeight="1">
      <c r="A2075" s="818" t="str">
        <f>IF(B2075&lt;&gt;"",IF(AND(B2075&gt;=_TM1,B2075&lt;=_TM2,OR(TH!L2075="1111",TH!M2075="1111")),TH!D2075,""),"")</f>
        <v/>
      </c>
      <c r="B2075" s="36">
        <f t="shared" si="261"/>
        <v>6</v>
      </c>
      <c r="C2075" s="190">
        <f t="shared" si="262"/>
        <v>42532</v>
      </c>
      <c r="D2075" s="190" t="s">
        <v>1603</v>
      </c>
      <c r="E2075" s="190">
        <v>42532</v>
      </c>
      <c r="F2075" s="188" t="s">
        <v>759</v>
      </c>
      <c r="G2075" s="824" t="s">
        <v>738</v>
      </c>
      <c r="H2075" s="7" t="s">
        <v>740</v>
      </c>
      <c r="I2075" s="248">
        <v>150</v>
      </c>
      <c r="J2075" s="248">
        <v>13066</v>
      </c>
      <c r="K2075" s="578">
        <f t="shared" si="259"/>
        <v>1959900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7"/>
      <c r="AB2075" s="570" t="str">
        <f t="shared" si="260"/>
        <v/>
      </c>
      <c r="AC2075" s="570"/>
      <c r="AD2075" s="570"/>
    </row>
    <row r="2076" spans="1:30" ht="15.75" hidden="1" customHeight="1">
      <c r="A2076" s="818" t="str">
        <f>IF(B2076&lt;&gt;"",IF(AND(B2076&gt;=_TM1,B2076&lt;=_TM2,OR(TH!L2076="1111",TH!M2076="1111")),TH!D2076,""),"")</f>
        <v/>
      </c>
      <c r="B2076" s="36">
        <f t="shared" si="261"/>
        <v>6</v>
      </c>
      <c r="C2076" s="190">
        <f t="shared" si="262"/>
        <v>42532</v>
      </c>
      <c r="D2076" s="190" t="s">
        <v>1603</v>
      </c>
      <c r="E2076" s="190">
        <v>42532</v>
      </c>
      <c r="F2076" s="188" t="s">
        <v>760</v>
      </c>
      <c r="G2076" s="824" t="s">
        <v>738</v>
      </c>
      <c r="H2076" s="7" t="s">
        <v>740</v>
      </c>
      <c r="I2076" s="248">
        <v>75</v>
      </c>
      <c r="J2076" s="248">
        <v>27895</v>
      </c>
      <c r="K2076" s="578">
        <f t="shared" si="259"/>
        <v>2092125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7"/>
      <c r="AB2076" s="570" t="str">
        <f t="shared" si="260"/>
        <v/>
      </c>
      <c r="AC2076" s="570"/>
      <c r="AD2076" s="570"/>
    </row>
    <row r="2077" spans="1:30" ht="15.75" hidden="1" customHeight="1">
      <c r="A2077" s="818" t="str">
        <f>IF(B2077&lt;&gt;"",IF(AND(B2077&gt;=_TM1,B2077&lt;=_TM2,OR(TH!L2077="1111",TH!M2077="1111")),TH!D2077,""),"")</f>
        <v/>
      </c>
      <c r="B2077" s="36">
        <f t="shared" si="261"/>
        <v>6</v>
      </c>
      <c r="C2077" s="190">
        <f t="shared" si="262"/>
        <v>42532</v>
      </c>
      <c r="D2077" s="190" t="s">
        <v>1603</v>
      </c>
      <c r="E2077" s="190">
        <v>42532</v>
      </c>
      <c r="F2077" s="188" t="s">
        <v>761</v>
      </c>
      <c r="G2077" s="824" t="s">
        <v>738</v>
      </c>
      <c r="H2077" s="7" t="s">
        <v>740</v>
      </c>
      <c r="I2077" s="248">
        <v>40</v>
      </c>
      <c r="J2077" s="248">
        <v>25627</v>
      </c>
      <c r="K2077" s="578">
        <f t="shared" si="259"/>
        <v>1025080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7"/>
      <c r="AB2077" s="570" t="str">
        <f t="shared" si="260"/>
        <v/>
      </c>
      <c r="AC2077" s="570"/>
      <c r="AD2077" s="570"/>
    </row>
    <row r="2078" spans="1:30" ht="15.75" hidden="1" customHeight="1">
      <c r="A2078" s="818" t="str">
        <f>IF(B2078&lt;&gt;"",IF(AND(B2078&gt;=_TM1,B2078&lt;=_TM2,OR(TH!L2078="1111",TH!M2078="1111")),TH!D2078,""),"")</f>
        <v/>
      </c>
      <c r="B2078" s="36">
        <f t="shared" si="261"/>
        <v>6</v>
      </c>
      <c r="C2078" s="190">
        <f t="shared" si="262"/>
        <v>42532</v>
      </c>
      <c r="D2078" s="190" t="s">
        <v>1603</v>
      </c>
      <c r="E2078" s="190">
        <v>42532</v>
      </c>
      <c r="F2078" s="188" t="s">
        <v>419</v>
      </c>
      <c r="G2078" s="824" t="s">
        <v>738</v>
      </c>
      <c r="H2078" s="7" t="s">
        <v>740</v>
      </c>
      <c r="I2078" s="248">
        <v>180</v>
      </c>
      <c r="J2078" s="248">
        <v>16990</v>
      </c>
      <c r="K2078" s="578">
        <f t="shared" si="259"/>
        <v>3058200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7"/>
      <c r="AB2078" s="570" t="str">
        <f t="shared" si="260"/>
        <v/>
      </c>
      <c r="AC2078" s="570"/>
    </row>
    <row r="2079" spans="1:30" ht="15.75" hidden="1" customHeight="1">
      <c r="A2079" s="818" t="str">
        <f>IF(B2079&lt;&gt;"",IF(AND(B2079&gt;=_TM1,B2079&lt;=_TM2,OR(TH!L2079="1111",TH!M2079="1111")),TH!D2079,""),"")</f>
        <v/>
      </c>
      <c r="B2079" s="36">
        <f t="shared" si="261"/>
        <v>6</v>
      </c>
      <c r="C2079" s="190">
        <f t="shared" si="262"/>
        <v>42532</v>
      </c>
      <c r="D2079" s="190" t="s">
        <v>1603</v>
      </c>
      <c r="E2079" s="190">
        <v>42532</v>
      </c>
      <c r="F2079" s="191" t="s">
        <v>1001</v>
      </c>
      <c r="G2079" s="824" t="s">
        <v>738</v>
      </c>
      <c r="H2079" s="7" t="s">
        <v>740</v>
      </c>
      <c r="I2079" s="248">
        <v>44</v>
      </c>
      <c r="J2079" s="248">
        <v>60595</v>
      </c>
      <c r="K2079" s="578">
        <f t="shared" si="259"/>
        <v>2666180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7"/>
      <c r="AB2079" s="570" t="str">
        <f t="shared" si="260"/>
        <v/>
      </c>
    </row>
    <row r="2080" spans="1:30" ht="15.75" hidden="1" customHeight="1">
      <c r="A2080" s="818" t="str">
        <f>IF(B2080&lt;&gt;"",IF(AND(B2080&gt;=_TM1,B2080&lt;=_TM2,OR(TH!L2080="1111",TH!M2080="1111")),TH!D2080,""),"")</f>
        <v/>
      </c>
      <c r="B2080" s="36">
        <f t="shared" si="261"/>
        <v>6</v>
      </c>
      <c r="C2080" s="190">
        <f t="shared" si="262"/>
        <v>42532</v>
      </c>
      <c r="D2080" s="190" t="s">
        <v>1603</v>
      </c>
      <c r="E2080" s="190">
        <v>42532</v>
      </c>
      <c r="F2080" s="188" t="s">
        <v>448</v>
      </c>
      <c r="G2080" s="824" t="s">
        <v>738</v>
      </c>
      <c r="H2080" s="7" t="s">
        <v>740</v>
      </c>
      <c r="I2080" s="248"/>
      <c r="J2080" s="248"/>
      <c r="K2080" s="578">
        <v>11015906</v>
      </c>
      <c r="L2080" s="193" t="s">
        <v>251</v>
      </c>
      <c r="M2080" s="193" t="s">
        <v>354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7"/>
      <c r="AB2080" s="570" t="str">
        <f t="shared" si="260"/>
        <v/>
      </c>
      <c r="AC2080" s="570"/>
    </row>
    <row r="2081" spans="1:30" ht="15.75" hidden="1" customHeight="1">
      <c r="A2081" s="818" t="str">
        <f>IF(B2081&lt;&gt;"",IF(AND(B2081&gt;=_TM1,B2081&lt;=_TM2,OR(TH!L2081="1111",TH!M2081="1111")),TH!D2081,""),"")</f>
        <v/>
      </c>
      <c r="B2081" s="36">
        <f t="shared" si="261"/>
        <v>6</v>
      </c>
      <c r="C2081" s="190">
        <f t="shared" si="262"/>
        <v>42534</v>
      </c>
      <c r="D2081" s="183"/>
      <c r="E2081" s="190">
        <v>42534</v>
      </c>
      <c r="F2081" s="191" t="s">
        <v>608</v>
      </c>
      <c r="G2081" s="824" t="s">
        <v>739</v>
      </c>
      <c r="H2081" s="816" t="s">
        <v>613</v>
      </c>
      <c r="I2081" s="248"/>
      <c r="J2081" s="248"/>
      <c r="K2081" s="578">
        <v>700000</v>
      </c>
      <c r="L2081" s="193" t="s">
        <v>47</v>
      </c>
      <c r="M2081" s="193" t="s">
        <v>610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7"/>
      <c r="AB2081" s="570"/>
    </row>
    <row r="2082" spans="1:30" ht="15.75" hidden="1" customHeight="1">
      <c r="A2082" s="818" t="str">
        <f>IF(B2082&lt;&gt;"",IF(AND(B2082&gt;=_TM1,B2082&lt;=_TM2,OR(TH!L2082="1111",TH!M2082="1111")),TH!D2082,""),"")</f>
        <v/>
      </c>
      <c r="B2082" s="36">
        <f t="shared" si="261"/>
        <v>6</v>
      </c>
      <c r="C2082" s="190">
        <f t="shared" si="262"/>
        <v>42534</v>
      </c>
      <c r="D2082" s="183"/>
      <c r="E2082" s="190">
        <v>42534</v>
      </c>
      <c r="F2082" s="777" t="s">
        <v>609</v>
      </c>
      <c r="G2082" s="824" t="s">
        <v>739</v>
      </c>
      <c r="H2082" s="816" t="s">
        <v>613</v>
      </c>
      <c r="I2082" s="248"/>
      <c r="J2082" s="248"/>
      <c r="K2082" s="578">
        <v>70000</v>
      </c>
      <c r="L2082" s="193" t="s">
        <v>47</v>
      </c>
      <c r="M2082" s="193" t="s">
        <v>354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7"/>
      <c r="AB2082" s="570"/>
      <c r="AC2082" s="570"/>
      <c r="AD2082" s="570"/>
    </row>
    <row r="2083" spans="1:30" ht="15.75" hidden="1" customHeight="1">
      <c r="A2083" s="818" t="str">
        <f>IF(B2083&lt;&gt;"",IF(AND(B2083&gt;=_TM1,B2083&lt;=_TM2,OR(TH!L2083="1111",TH!M2083="1111")),TH!D2083,""),"")</f>
        <v/>
      </c>
      <c r="B2083" s="36">
        <f t="shared" si="261"/>
        <v>6</v>
      </c>
      <c r="C2083" s="190">
        <f t="shared" si="262"/>
        <v>42535</v>
      </c>
      <c r="D2083" s="190" t="s">
        <v>1604</v>
      </c>
      <c r="E2083" s="190">
        <v>42535</v>
      </c>
      <c r="F2083" s="777" t="s">
        <v>1165</v>
      </c>
      <c r="G2083" s="824" t="s">
        <v>762</v>
      </c>
      <c r="H2083" s="192" t="s">
        <v>649</v>
      </c>
      <c r="I2083" s="248">
        <v>1250</v>
      </c>
      <c r="J2083" s="248">
        <v>35000</v>
      </c>
      <c r="K2083" s="578">
        <f>ROUND(I2083*J2083,0)</f>
        <v>43750000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7"/>
      <c r="AB2083" s="570" t="str">
        <f>IF(VLOOKUP(H2083,DS_131,1,0)=H2083,"","x")</f>
        <v/>
      </c>
      <c r="AD2083" s="570"/>
    </row>
    <row r="2084" spans="1:30" ht="15.75" hidden="1" customHeight="1">
      <c r="A2084" s="818" t="str">
        <f>IF(B2084&lt;&gt;"",IF(AND(B2084&gt;=_TM1,B2084&lt;=_TM2,OR(TH!L2084="1111",TH!M2084="1111")),TH!D2084,""),"")</f>
        <v/>
      </c>
      <c r="B2084" s="36">
        <f t="shared" si="261"/>
        <v>6</v>
      </c>
      <c r="C2084" s="190">
        <f t="shared" si="262"/>
        <v>42535</v>
      </c>
      <c r="D2084" s="190" t="s">
        <v>1604</v>
      </c>
      <c r="E2084" s="190">
        <v>42535</v>
      </c>
      <c r="F2084" s="191" t="s">
        <v>1166</v>
      </c>
      <c r="G2084" s="824" t="s">
        <v>762</v>
      </c>
      <c r="H2084" s="192" t="s">
        <v>649</v>
      </c>
      <c r="I2084" s="248">
        <v>1300</v>
      </c>
      <c r="J2084" s="248">
        <v>32500</v>
      </c>
      <c r="K2084" s="578">
        <f>ROUND(I2084*J2084,0)</f>
        <v>42250000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7"/>
      <c r="AB2084" s="570" t="str">
        <f>IF(VLOOKUP(H2084,DS_131,1,0)=H2084,"","x")</f>
        <v/>
      </c>
      <c r="AD2084" s="570"/>
    </row>
    <row r="2085" spans="1:30" ht="15.75" hidden="1" customHeight="1">
      <c r="A2085" s="818" t="str">
        <f>IF(B2085&lt;&gt;"",IF(AND(B2085&gt;=_TM1,B2085&lt;=_TM2,OR(TH!L2085="1111",TH!M2085="1111")),TH!D2085,""),"")</f>
        <v/>
      </c>
      <c r="B2085" s="36">
        <f t="shared" si="261"/>
        <v>6</v>
      </c>
      <c r="C2085" s="190">
        <f t="shared" si="262"/>
        <v>42535</v>
      </c>
      <c r="D2085" s="190" t="s">
        <v>1604</v>
      </c>
      <c r="E2085" s="190">
        <v>42535</v>
      </c>
      <c r="F2085" s="188" t="s">
        <v>438</v>
      </c>
      <c r="G2085" s="824" t="s">
        <v>762</v>
      </c>
      <c r="H2085" s="192" t="s">
        <v>649</v>
      </c>
      <c r="I2085" s="248">
        <v>3900</v>
      </c>
      <c r="J2085" s="248">
        <v>18500</v>
      </c>
      <c r="K2085" s="578">
        <f>ROUND(I2085*J2085,0)</f>
        <v>72150000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7"/>
      <c r="AB2085" s="570" t="str">
        <f>IF(VLOOKUP(H2085,DS_131,1,0)=H2085,"","x")</f>
        <v/>
      </c>
      <c r="AD2085" s="570"/>
    </row>
    <row r="2086" spans="1:30" ht="15.75" hidden="1" customHeight="1">
      <c r="A2086" s="818" t="str">
        <f>IF(B2086&lt;&gt;"",IF(AND(B2086&gt;=_TM1,B2086&lt;=_TM2,OR(TH!L2086="1111",TH!M2086="1111")),TH!D2086,""),"")</f>
        <v/>
      </c>
      <c r="B2086" s="36">
        <f t="shared" si="261"/>
        <v>6</v>
      </c>
      <c r="C2086" s="190">
        <f t="shared" si="262"/>
        <v>42535</v>
      </c>
      <c r="D2086" s="190" t="s">
        <v>1604</v>
      </c>
      <c r="E2086" s="190">
        <v>42535</v>
      </c>
      <c r="F2086" s="188" t="s">
        <v>437</v>
      </c>
      <c r="G2086" s="824" t="s">
        <v>762</v>
      </c>
      <c r="H2086" s="192" t="s">
        <v>649</v>
      </c>
      <c r="I2086" s="248">
        <v>3500</v>
      </c>
      <c r="J2086" s="248">
        <v>18500</v>
      </c>
      <c r="K2086" s="578">
        <f>ROUND(I2086*J2086,0)</f>
        <v>64750000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7"/>
      <c r="AB2086" s="570" t="str">
        <f>IF(VLOOKUP(H2086,DS_131,1,0)=H2086,"","x")</f>
        <v/>
      </c>
      <c r="AC2086" s="570"/>
      <c r="AD2086" s="570"/>
    </row>
    <row r="2087" spans="1:30" ht="15.75" hidden="1" customHeight="1">
      <c r="A2087" s="818" t="str">
        <f>IF(B2087&lt;&gt;"",IF(AND(B2087&gt;=_TM1,B2087&lt;=_TM2,OR(TH!L2087="1111",TH!M2087="1111")),TH!D2087,""),"")</f>
        <v/>
      </c>
      <c r="B2087" s="36">
        <f t="shared" si="261"/>
        <v>6</v>
      </c>
      <c r="C2087" s="190">
        <f t="shared" si="262"/>
        <v>42535</v>
      </c>
      <c r="D2087" s="190" t="s">
        <v>1604</v>
      </c>
      <c r="E2087" s="190">
        <v>42535</v>
      </c>
      <c r="F2087" s="191" t="s">
        <v>448</v>
      </c>
      <c r="G2087" s="824" t="s">
        <v>762</v>
      </c>
      <c r="H2087" s="192" t="s">
        <v>649</v>
      </c>
      <c r="I2087" s="248"/>
      <c r="J2087" s="248"/>
      <c r="K2087" s="578">
        <v>22290000</v>
      </c>
      <c r="L2087" s="193" t="s">
        <v>251</v>
      </c>
      <c r="M2087" s="193" t="s">
        <v>354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7"/>
      <c r="AB2087" s="570" t="str">
        <f>IF(VLOOKUP(H2087,DS_131,1,0)=H2087,"","x")</f>
        <v/>
      </c>
      <c r="AC2087" s="570"/>
      <c r="AD2087" s="570"/>
    </row>
    <row r="2088" spans="1:30" ht="15.75" hidden="1" customHeight="1">
      <c r="A2088" s="818" t="str">
        <f>IF(B2088&lt;&gt;"",IF(AND(B2088&gt;=_TM1,B2088&lt;=_TM2,OR(TH!L2088="1111",TH!M2088="1111")),TH!D2088,""),"")</f>
        <v/>
      </c>
      <c r="B2088" s="36">
        <f t="shared" si="261"/>
        <v>6</v>
      </c>
      <c r="C2088" s="190">
        <f t="shared" si="262"/>
        <v>42536</v>
      </c>
      <c r="D2088" s="190"/>
      <c r="E2088" s="190">
        <v>42536</v>
      </c>
      <c r="F2088" s="191" t="s">
        <v>608</v>
      </c>
      <c r="G2088" s="824" t="s">
        <v>763</v>
      </c>
      <c r="H2088" s="816" t="s">
        <v>764</v>
      </c>
      <c r="I2088" s="248"/>
      <c r="J2088" s="248"/>
      <c r="K2088" s="578">
        <v>820000</v>
      </c>
      <c r="L2088" s="193" t="s">
        <v>47</v>
      </c>
      <c r="M2088" s="193" t="s">
        <v>610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7"/>
      <c r="AB2088" s="570"/>
      <c r="AC2088" s="570"/>
      <c r="AD2088" s="570"/>
    </row>
    <row r="2089" spans="1:30" ht="15.75" hidden="1" customHeight="1">
      <c r="A2089" s="818" t="str">
        <f>IF(B2089&lt;&gt;"",IF(AND(B2089&gt;=_TM1,B2089&lt;=_TM2,OR(TH!L2089="1111",TH!M2089="1111")),TH!D2089,""),"")</f>
        <v/>
      </c>
      <c r="B2089" s="36">
        <f t="shared" si="261"/>
        <v>6</v>
      </c>
      <c r="C2089" s="190">
        <f t="shared" si="262"/>
        <v>42536</v>
      </c>
      <c r="D2089" s="183"/>
      <c r="E2089" s="190">
        <v>42536</v>
      </c>
      <c r="F2089" s="191" t="s">
        <v>609</v>
      </c>
      <c r="G2089" s="824" t="s">
        <v>763</v>
      </c>
      <c r="H2089" s="816" t="s">
        <v>764</v>
      </c>
      <c r="I2089" s="248"/>
      <c r="J2089" s="248"/>
      <c r="K2089" s="578">
        <v>82000</v>
      </c>
      <c r="L2089" s="193" t="s">
        <v>47</v>
      </c>
      <c r="M2089" s="193" t="s">
        <v>354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7"/>
      <c r="AB2089" s="570"/>
    </row>
    <row r="2090" spans="1:30" ht="15.75" hidden="1" customHeight="1">
      <c r="A2090" s="818" t="str">
        <f>IF(B2090&lt;&gt;"",IF(AND(B2090&gt;=_TM1,B2090&lt;=_TM2,OR(TH!L2090="1111",TH!M2090="1111")),TH!D2090,""),"")</f>
        <v/>
      </c>
      <c r="B2090" s="36">
        <f t="shared" si="261"/>
        <v>6</v>
      </c>
      <c r="C2090" s="190">
        <f t="shared" si="262"/>
        <v>42536</v>
      </c>
      <c r="D2090" s="190" t="s">
        <v>1605</v>
      </c>
      <c r="E2090" s="190">
        <v>42536</v>
      </c>
      <c r="F2090" s="188" t="s">
        <v>646</v>
      </c>
      <c r="G2090" s="824" t="s">
        <v>765</v>
      </c>
      <c r="H2090" s="7" t="s">
        <v>645</v>
      </c>
      <c r="I2090" s="248">
        <v>1000</v>
      </c>
      <c r="J2090" s="248">
        <v>9800</v>
      </c>
      <c r="K2090" s="578">
        <f>ROUND(I2090*J2090,0)</f>
        <v>9800000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7"/>
      <c r="AB2090" s="570" t="str">
        <f t="shared" ref="AB2090:AB2114" si="263">IF(VLOOKUP(H2090,DS_131,1,0)=H2090,"","x")</f>
        <v/>
      </c>
    </row>
    <row r="2091" spans="1:30" ht="15.75" hidden="1" customHeight="1">
      <c r="A2091" s="818" t="str">
        <f>IF(B2091&lt;&gt;"",IF(AND(B2091&gt;=_TM1,B2091&lt;=_TM2,OR(TH!L2091="1111",TH!M2091="1111")),TH!D2091,""),"")</f>
        <v/>
      </c>
      <c r="B2091" s="36">
        <f t="shared" si="261"/>
        <v>6</v>
      </c>
      <c r="C2091" s="190">
        <f t="shared" si="262"/>
        <v>42536</v>
      </c>
      <c r="D2091" s="190" t="s">
        <v>1605</v>
      </c>
      <c r="E2091" s="190">
        <v>42536</v>
      </c>
      <c r="F2091" s="191" t="s">
        <v>448</v>
      </c>
      <c r="G2091" s="824" t="s">
        <v>765</v>
      </c>
      <c r="H2091" s="7" t="s">
        <v>645</v>
      </c>
      <c r="I2091" s="248"/>
      <c r="J2091" s="248"/>
      <c r="K2091" s="578">
        <v>980000</v>
      </c>
      <c r="L2091" s="193" t="s">
        <v>251</v>
      </c>
      <c r="M2091" s="193" t="s">
        <v>354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7"/>
      <c r="AB2091" s="570" t="str">
        <f t="shared" si="263"/>
        <v/>
      </c>
    </row>
    <row r="2092" spans="1:30" ht="15.75" hidden="1" customHeight="1">
      <c r="A2092" s="818" t="str">
        <f>IF(B2092&lt;&gt;"",IF(AND(B2092&gt;=_TM1,B2092&lt;=_TM2,OR(TH!L2092="1111",TH!M2092="1111")),TH!D2092,""),"")</f>
        <v/>
      </c>
      <c r="B2092" s="36">
        <f t="shared" si="261"/>
        <v>6</v>
      </c>
      <c r="C2092" s="190">
        <f t="shared" si="262"/>
        <v>42536</v>
      </c>
      <c r="D2092" s="190" t="s">
        <v>1606</v>
      </c>
      <c r="E2092" s="190">
        <v>42536</v>
      </c>
      <c r="F2092" s="188" t="s">
        <v>767</v>
      </c>
      <c r="G2092" s="824" t="s">
        <v>766</v>
      </c>
      <c r="H2092" s="192" t="s">
        <v>623</v>
      </c>
      <c r="I2092" s="248">
        <v>75</v>
      </c>
      <c r="J2092" s="248">
        <v>21450</v>
      </c>
      <c r="K2092" s="578">
        <f>ROUND(I2092*J2092,0)</f>
        <v>1608750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7"/>
      <c r="AB2092" s="570" t="str">
        <f t="shared" si="263"/>
        <v/>
      </c>
    </row>
    <row r="2093" spans="1:30" ht="15.75" hidden="1" customHeight="1">
      <c r="A2093" s="818" t="str">
        <f>IF(B2093&lt;&gt;"",IF(AND(B2093&gt;=_TM1,B2093&lt;=_TM2,OR(TH!L2093="1111",TH!M2093="1111")),TH!D2093,""),"")</f>
        <v/>
      </c>
      <c r="B2093" s="36">
        <f t="shared" si="261"/>
        <v>6</v>
      </c>
      <c r="C2093" s="190">
        <f t="shared" si="262"/>
        <v>42536</v>
      </c>
      <c r="D2093" s="190" t="s">
        <v>1606</v>
      </c>
      <c r="E2093" s="190">
        <v>42536</v>
      </c>
      <c r="F2093" s="188" t="s">
        <v>768</v>
      </c>
      <c r="G2093" s="824" t="s">
        <v>766</v>
      </c>
      <c r="H2093" s="192" t="s">
        <v>623</v>
      </c>
      <c r="I2093" s="248">
        <v>300</v>
      </c>
      <c r="J2093" s="248">
        <v>5430</v>
      </c>
      <c r="K2093" s="578">
        <f>ROUND(I2093*J2093,0)</f>
        <v>1629000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7"/>
      <c r="AB2093" s="570" t="str">
        <f t="shared" si="263"/>
        <v/>
      </c>
    </row>
    <row r="2094" spans="1:30" ht="15.75" hidden="1" customHeight="1">
      <c r="A2094" s="818" t="str">
        <f>IF(B2094&lt;&gt;"",IF(AND(B2094&gt;=_TM1,B2094&lt;=_TM2,OR(TH!L2094="1111",TH!M2094="1111")),TH!D2094,""),"")</f>
        <v/>
      </c>
      <c r="B2094" s="36">
        <f t="shared" si="261"/>
        <v>6</v>
      </c>
      <c r="C2094" s="190">
        <f t="shared" si="262"/>
        <v>42536</v>
      </c>
      <c r="D2094" s="190" t="s">
        <v>1606</v>
      </c>
      <c r="E2094" s="190">
        <v>42536</v>
      </c>
      <c r="F2094" s="191" t="s">
        <v>448</v>
      </c>
      <c r="G2094" s="824" t="s">
        <v>766</v>
      </c>
      <c r="H2094" s="192" t="s">
        <v>623</v>
      </c>
      <c r="I2094" s="248"/>
      <c r="J2094" s="248"/>
      <c r="K2094" s="578">
        <v>323775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7"/>
      <c r="AB2094" s="570" t="str">
        <f t="shared" si="263"/>
        <v/>
      </c>
    </row>
    <row r="2095" spans="1:30" ht="15.75" hidden="1" customHeight="1">
      <c r="A2095" s="818" t="str">
        <f>IF(B2095&lt;&gt;"",IF(AND(B2095&gt;=_TM1,B2095&lt;=_TM2,OR(TH!L2095="1111",TH!M2095="1111")),TH!D2095,""),"")</f>
        <v/>
      </c>
      <c r="B2095" s="36">
        <f t="shared" si="261"/>
        <v>6</v>
      </c>
      <c r="C2095" s="190">
        <f t="shared" si="262"/>
        <v>42539</v>
      </c>
      <c r="D2095" s="190" t="s">
        <v>1607</v>
      </c>
      <c r="E2095" s="190">
        <v>42539</v>
      </c>
      <c r="F2095" s="188" t="s">
        <v>438</v>
      </c>
      <c r="G2095" s="824" t="s">
        <v>769</v>
      </c>
      <c r="H2095" s="7" t="s">
        <v>770</v>
      </c>
      <c r="I2095" s="248">
        <v>1000</v>
      </c>
      <c r="J2095" s="248">
        <v>10500</v>
      </c>
      <c r="K2095" s="578">
        <f>ROUND(I2095*J2095,0)</f>
        <v>10500000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7"/>
      <c r="AB2095" s="570" t="str">
        <f t="shared" si="263"/>
        <v/>
      </c>
    </row>
    <row r="2096" spans="1:30" ht="15.75" hidden="1" customHeight="1">
      <c r="A2096" s="818" t="str">
        <f>IF(B2096&lt;&gt;"",IF(AND(B2096&gt;=_TM1,B2096&lt;=_TM2,OR(TH!L2096="1111",TH!M2096="1111")),TH!D2096,""),"")</f>
        <v/>
      </c>
      <c r="B2096" s="36">
        <f t="shared" si="261"/>
        <v>6</v>
      </c>
      <c r="C2096" s="190">
        <f t="shared" si="262"/>
        <v>42539</v>
      </c>
      <c r="D2096" s="190" t="s">
        <v>1607</v>
      </c>
      <c r="E2096" s="190">
        <v>42539</v>
      </c>
      <c r="F2096" s="188" t="s">
        <v>619</v>
      </c>
      <c r="G2096" s="824" t="s">
        <v>769</v>
      </c>
      <c r="H2096" s="7" t="s">
        <v>770</v>
      </c>
      <c r="I2096" s="248"/>
      <c r="J2096" s="248"/>
      <c r="K2096" s="578">
        <v>1050000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7"/>
      <c r="AB2096" s="570" t="str">
        <f t="shared" si="263"/>
        <v/>
      </c>
    </row>
    <row r="2097" spans="1:30" ht="15.75" hidden="1" customHeight="1">
      <c r="A2097" s="818" t="str">
        <f>IF(B2097&lt;&gt;"",IF(AND(B2097&gt;=_TM1,B2097&lt;=_TM2,OR(TH!L2097="1111",TH!M2097="1111")),TH!D2097,""),"")</f>
        <v/>
      </c>
      <c r="B2097" s="36">
        <f t="shared" si="261"/>
        <v>6</v>
      </c>
      <c r="C2097" s="190">
        <f t="shared" si="262"/>
        <v>42544</v>
      </c>
      <c r="D2097" s="190" t="s">
        <v>1608</v>
      </c>
      <c r="E2097" s="190">
        <v>42544</v>
      </c>
      <c r="F2097" s="191" t="s">
        <v>614</v>
      </c>
      <c r="G2097" s="824" t="s">
        <v>771</v>
      </c>
      <c r="H2097" s="7" t="s">
        <v>772</v>
      </c>
      <c r="I2097" s="248">
        <v>1090</v>
      </c>
      <c r="J2097" s="248">
        <v>6519</v>
      </c>
      <c r="K2097" s="578">
        <f>ROUND(I2097*J2097,0)</f>
        <v>7105710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7"/>
      <c r="AB2097" s="570" t="str">
        <f t="shared" si="263"/>
        <v/>
      </c>
    </row>
    <row r="2098" spans="1:30" ht="15.75" hidden="1" customHeight="1">
      <c r="A2098" s="818" t="str">
        <f>IF(B2098&lt;&gt;"",IF(AND(B2098&gt;=_TM1,B2098&lt;=_TM2,OR(TH!L2098="1111",TH!M2098="1111")),TH!D2098,""),"")</f>
        <v/>
      </c>
      <c r="B2098" s="36">
        <f t="shared" si="261"/>
        <v>6</v>
      </c>
      <c r="C2098" s="190">
        <f t="shared" si="262"/>
        <v>42544</v>
      </c>
      <c r="D2098" s="190" t="s">
        <v>1608</v>
      </c>
      <c r="E2098" s="190">
        <v>42544</v>
      </c>
      <c r="F2098" s="191" t="s">
        <v>643</v>
      </c>
      <c r="G2098" s="824" t="s">
        <v>771</v>
      </c>
      <c r="H2098" s="7" t="s">
        <v>772</v>
      </c>
      <c r="I2098" s="248">
        <v>308</v>
      </c>
      <c r="J2098" s="248">
        <v>4464</v>
      </c>
      <c r="K2098" s="578">
        <f>ROUND(I2098*J2098,0)</f>
        <v>1374912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7"/>
      <c r="AB2098" s="570" t="str">
        <f t="shared" si="263"/>
        <v/>
      </c>
      <c r="AC2098" s="570"/>
      <c r="AD2098" s="570"/>
    </row>
    <row r="2099" spans="1:30" ht="15.75" hidden="1" customHeight="1">
      <c r="A2099" s="818" t="str">
        <f>IF(B2099&lt;&gt;"",IF(AND(B2099&gt;=_TM1,B2099&lt;=_TM2,OR(TH!L2099="1111",TH!M2099="1111")),TH!D2099,""),"")</f>
        <v/>
      </c>
      <c r="B2099" s="36">
        <f t="shared" si="261"/>
        <v>6</v>
      </c>
      <c r="C2099" s="190">
        <f t="shared" si="262"/>
        <v>42544</v>
      </c>
      <c r="D2099" s="190" t="s">
        <v>1608</v>
      </c>
      <c r="E2099" s="190">
        <v>42544</v>
      </c>
      <c r="F2099" s="191" t="s">
        <v>908</v>
      </c>
      <c r="G2099" s="824" t="s">
        <v>771</v>
      </c>
      <c r="H2099" s="7" t="s">
        <v>772</v>
      </c>
      <c r="I2099" s="248">
        <v>2000</v>
      </c>
      <c r="J2099" s="248">
        <v>6749</v>
      </c>
      <c r="K2099" s="578">
        <f>ROUND(I2099*J2099,0)</f>
        <v>13498000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7"/>
      <c r="AB2099" s="570" t="str">
        <f t="shared" si="263"/>
        <v/>
      </c>
      <c r="AD2099" s="570"/>
    </row>
    <row r="2100" spans="1:30" ht="15.75" hidden="1" customHeight="1">
      <c r="A2100" s="818" t="str">
        <f>IF(B2100&lt;&gt;"",IF(AND(B2100&gt;=_TM1,B2100&lt;=_TM2,OR(TH!L2100="1111",TH!M2100="1111")),TH!D2100,""),"")</f>
        <v/>
      </c>
      <c r="B2100" s="36">
        <f t="shared" si="261"/>
        <v>6</v>
      </c>
      <c r="C2100" s="190">
        <f t="shared" si="262"/>
        <v>42544</v>
      </c>
      <c r="D2100" s="190" t="s">
        <v>1608</v>
      </c>
      <c r="E2100" s="190">
        <v>42544</v>
      </c>
      <c r="F2100" s="188" t="s">
        <v>624</v>
      </c>
      <c r="G2100" s="824" t="s">
        <v>771</v>
      </c>
      <c r="H2100" s="7" t="s">
        <v>772</v>
      </c>
      <c r="I2100" s="248">
        <v>2000</v>
      </c>
      <c r="J2100" s="248">
        <v>5912</v>
      </c>
      <c r="K2100" s="578">
        <f>ROUND(I2100*J2100,0)</f>
        <v>11824000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7"/>
      <c r="AB2100" s="570" t="str">
        <f t="shared" si="263"/>
        <v/>
      </c>
      <c r="AD2100" s="570"/>
    </row>
    <row r="2101" spans="1:30" ht="15.75" hidden="1" customHeight="1">
      <c r="A2101" s="818" t="str">
        <f>IF(B2101&lt;&gt;"",IF(AND(B2101&gt;=_TM1,B2101&lt;=_TM2,OR(TH!L2101="1111",TH!M2101="1111")),TH!D2101,""),"")</f>
        <v/>
      </c>
      <c r="B2101" s="36">
        <f t="shared" si="261"/>
        <v>6</v>
      </c>
      <c r="C2101" s="190">
        <f t="shared" si="262"/>
        <v>42544</v>
      </c>
      <c r="D2101" s="190" t="s">
        <v>1608</v>
      </c>
      <c r="E2101" s="190">
        <v>42544</v>
      </c>
      <c r="F2101" s="191" t="s">
        <v>448</v>
      </c>
      <c r="G2101" s="824" t="s">
        <v>771</v>
      </c>
      <c r="H2101" s="7" t="s">
        <v>772</v>
      </c>
      <c r="I2101" s="248"/>
      <c r="J2101" s="248"/>
      <c r="K2101" s="578">
        <v>3380262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7"/>
      <c r="AB2101" s="570" t="str">
        <f t="shared" si="263"/>
        <v/>
      </c>
      <c r="AC2101" s="570"/>
      <c r="AD2101" s="570"/>
    </row>
    <row r="2102" spans="1:30" ht="15.75" hidden="1" customHeight="1">
      <c r="A2102" s="818" t="str">
        <f>IF(B2102&lt;&gt;"",IF(AND(B2102&gt;=_TM1,B2102&lt;=_TM2,OR(TH!L2102="1111",TH!M2102="1111")),TH!D2102,""),"")</f>
        <v/>
      </c>
      <c r="B2102" s="36">
        <f t="shared" si="261"/>
        <v>6</v>
      </c>
      <c r="C2102" s="190">
        <f t="shared" si="262"/>
        <v>42548</v>
      </c>
      <c r="D2102" s="190" t="s">
        <v>1609</v>
      </c>
      <c r="E2102" s="190">
        <v>42548</v>
      </c>
      <c r="F2102" s="191" t="s">
        <v>1289</v>
      </c>
      <c r="G2102" s="824" t="s">
        <v>773</v>
      </c>
      <c r="H2102" s="192" t="s">
        <v>623</v>
      </c>
      <c r="I2102" s="248">
        <v>57</v>
      </c>
      <c r="J2102" s="248">
        <v>30737</v>
      </c>
      <c r="K2102" s="578">
        <f>ROUND(I2102*J2102,0)</f>
        <v>1752009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7"/>
      <c r="AB2102" s="570" t="str">
        <f t="shared" si="263"/>
        <v/>
      </c>
      <c r="AD2102" s="570"/>
    </row>
    <row r="2103" spans="1:30" ht="15.75" hidden="1" customHeight="1">
      <c r="A2103" s="818" t="str">
        <f>IF(B2103&lt;&gt;"",IF(AND(B2103&gt;=_TM1,B2103&lt;=_TM2,OR(TH!L2103="1111",TH!M2103="1111")),TH!D2103,""),"")</f>
        <v/>
      </c>
      <c r="B2103" s="36">
        <f t="shared" si="261"/>
        <v>6</v>
      </c>
      <c r="C2103" s="190">
        <f t="shared" si="262"/>
        <v>42548</v>
      </c>
      <c r="D2103" s="190" t="s">
        <v>1609</v>
      </c>
      <c r="E2103" s="190">
        <v>42548</v>
      </c>
      <c r="F2103" s="191" t="s">
        <v>448</v>
      </c>
      <c r="G2103" s="824" t="s">
        <v>773</v>
      </c>
      <c r="H2103" s="192" t="s">
        <v>623</v>
      </c>
      <c r="I2103" s="248"/>
      <c r="J2103" s="248"/>
      <c r="K2103" s="578">
        <v>175200</v>
      </c>
      <c r="L2103" s="193" t="s">
        <v>251</v>
      </c>
      <c r="M2103" s="193" t="s">
        <v>354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7"/>
      <c r="AB2103" s="570" t="str">
        <f t="shared" si="263"/>
        <v/>
      </c>
      <c r="AD2103" s="570"/>
    </row>
    <row r="2104" spans="1:30" ht="15.75" hidden="1" customHeight="1">
      <c r="A2104" s="818" t="str">
        <f>IF(B2104&lt;&gt;"",IF(AND(B2104&gt;=_TM1,B2104&lt;=_TM2,OR(TH!L2104="1111",TH!M2104="1111")),TH!D2104,""),"")</f>
        <v/>
      </c>
      <c r="B2104" s="36">
        <f t="shared" si="261"/>
        <v>6</v>
      </c>
      <c r="C2104" s="190">
        <f t="shared" si="262"/>
        <v>42548</v>
      </c>
      <c r="D2104" s="190" t="s">
        <v>1610</v>
      </c>
      <c r="E2104" s="190">
        <v>42548</v>
      </c>
      <c r="F2104" s="188" t="s">
        <v>646</v>
      </c>
      <c r="G2104" s="824" t="s">
        <v>775</v>
      </c>
      <c r="H2104" s="7" t="s">
        <v>645</v>
      </c>
      <c r="I2104" s="248">
        <v>980</v>
      </c>
      <c r="J2104" s="248">
        <v>9800</v>
      </c>
      <c r="K2104" s="578">
        <f>ROUND(I2104*J2104,0)</f>
        <v>9604000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7"/>
      <c r="AB2104" s="570" t="str">
        <f t="shared" si="263"/>
        <v/>
      </c>
      <c r="AC2104" s="570"/>
    </row>
    <row r="2105" spans="1:30" ht="15.75" hidden="1" customHeight="1">
      <c r="A2105" s="818" t="str">
        <f>IF(B2105&lt;&gt;"",IF(AND(B2105&gt;=_TM1,B2105&lt;=_TM2,OR(TH!L2105="1111",TH!M2105="1111")),TH!D2105,""),"")</f>
        <v/>
      </c>
      <c r="B2105" s="36">
        <f t="shared" si="261"/>
        <v>6</v>
      </c>
      <c r="C2105" s="190">
        <f t="shared" si="262"/>
        <v>42548</v>
      </c>
      <c r="D2105" s="190" t="s">
        <v>1610</v>
      </c>
      <c r="E2105" s="190">
        <v>42548</v>
      </c>
      <c r="F2105" s="191" t="s">
        <v>448</v>
      </c>
      <c r="G2105" s="824" t="s">
        <v>775</v>
      </c>
      <c r="H2105" s="7" t="s">
        <v>645</v>
      </c>
      <c r="I2105" s="248"/>
      <c r="J2105" s="248"/>
      <c r="K2105" s="578">
        <v>960400</v>
      </c>
      <c r="L2105" s="193" t="s">
        <v>251</v>
      </c>
      <c r="M2105" s="193" t="s">
        <v>354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7"/>
      <c r="AB2105" s="570" t="str">
        <f t="shared" si="263"/>
        <v/>
      </c>
    </row>
    <row r="2106" spans="1:30" ht="15.75" hidden="1" customHeight="1">
      <c r="A2106" s="818" t="str">
        <f>IF(B2106&lt;&gt;"",IF(AND(B2106&gt;=_TM1,B2106&lt;=_TM2,OR(TH!L2106="1111",TH!M2106="1111")),TH!D2106,""),"")</f>
        <v/>
      </c>
      <c r="B2106" s="36">
        <f t="shared" si="261"/>
        <v>6</v>
      </c>
      <c r="C2106" s="190">
        <f t="shared" si="262"/>
        <v>42548</v>
      </c>
      <c r="D2106" s="190" t="s">
        <v>1611</v>
      </c>
      <c r="E2106" s="190">
        <v>42548</v>
      </c>
      <c r="F2106" s="188" t="s">
        <v>777</v>
      </c>
      <c r="G2106" s="824" t="s">
        <v>776</v>
      </c>
      <c r="H2106" s="7" t="s">
        <v>730</v>
      </c>
      <c r="I2106" s="248">
        <v>7</v>
      </c>
      <c r="J2106" s="248">
        <v>127240</v>
      </c>
      <c r="K2106" s="578">
        <f>ROUND(I2106*J2106,0)</f>
        <v>890680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7"/>
      <c r="AB2106" s="570" t="str">
        <f t="shared" si="263"/>
        <v/>
      </c>
      <c r="AC2106" s="570"/>
    </row>
    <row r="2107" spans="1:30" ht="15.75" hidden="1" customHeight="1">
      <c r="A2107" s="818" t="str">
        <f>IF(B2107&lt;&gt;"",IF(AND(B2107&gt;=_TM1,B2107&lt;=_TM2,OR(TH!L2107="1111",TH!M2107="1111")),TH!D2107,""),"")</f>
        <v/>
      </c>
      <c r="B2107" s="36">
        <f t="shared" si="261"/>
        <v>6</v>
      </c>
      <c r="C2107" s="190">
        <f t="shared" si="262"/>
        <v>42548</v>
      </c>
      <c r="D2107" s="190" t="s">
        <v>1611</v>
      </c>
      <c r="E2107" s="190">
        <v>42548</v>
      </c>
      <c r="F2107" s="188" t="s">
        <v>778</v>
      </c>
      <c r="G2107" s="824" t="s">
        <v>776</v>
      </c>
      <c r="H2107" s="7" t="s">
        <v>730</v>
      </c>
      <c r="I2107" s="248">
        <v>15</v>
      </c>
      <c r="J2107" s="248">
        <v>27120</v>
      </c>
      <c r="K2107" s="578">
        <f>ROUND(I2107*J2107,0)</f>
        <v>406800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7"/>
      <c r="AB2107" s="570" t="str">
        <f t="shared" si="263"/>
        <v/>
      </c>
    </row>
    <row r="2108" spans="1:30" ht="15.75" hidden="1" customHeight="1">
      <c r="A2108" s="818" t="str">
        <f>IF(B2108&lt;&gt;"",IF(AND(B2108&gt;=_TM1,B2108&lt;=_TM2,OR(TH!L2108="1111",TH!M2108="1111")),TH!D2108,""),"")</f>
        <v/>
      </c>
      <c r="B2108" s="36">
        <f t="shared" si="261"/>
        <v>6</v>
      </c>
      <c r="C2108" s="190">
        <f t="shared" si="262"/>
        <v>42548</v>
      </c>
      <c r="D2108" s="190" t="s">
        <v>1611</v>
      </c>
      <c r="E2108" s="190">
        <v>42548</v>
      </c>
      <c r="F2108" s="188" t="s">
        <v>779</v>
      </c>
      <c r="G2108" s="824" t="s">
        <v>776</v>
      </c>
      <c r="H2108" s="7" t="s">
        <v>730</v>
      </c>
      <c r="I2108" s="248">
        <v>304</v>
      </c>
      <c r="J2108" s="248">
        <v>30770</v>
      </c>
      <c r="K2108" s="578">
        <f>ROUND(I2108*J2108,0)</f>
        <v>9354080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7"/>
      <c r="AB2108" s="570" t="str">
        <f t="shared" si="263"/>
        <v/>
      </c>
      <c r="AC2108" s="570"/>
    </row>
    <row r="2109" spans="1:30" ht="15.75" hidden="1" customHeight="1">
      <c r="A2109" s="818" t="str">
        <f>IF(B2109&lt;&gt;"",IF(AND(B2109&gt;=_TM1,B2109&lt;=_TM2,OR(TH!L2109="1111",TH!M2109="1111")),TH!D2109,""),"")</f>
        <v/>
      </c>
      <c r="B2109" s="36">
        <f t="shared" si="261"/>
        <v>6</v>
      </c>
      <c r="C2109" s="190">
        <f t="shared" si="262"/>
        <v>42548</v>
      </c>
      <c r="D2109" s="190" t="s">
        <v>1611</v>
      </c>
      <c r="E2109" s="190">
        <v>42548</v>
      </c>
      <c r="F2109" s="188" t="s">
        <v>780</v>
      </c>
      <c r="G2109" s="824" t="s">
        <v>776</v>
      </c>
      <c r="H2109" s="7" t="s">
        <v>730</v>
      </c>
      <c r="I2109" s="248">
        <v>50</v>
      </c>
      <c r="J2109" s="248">
        <v>44870</v>
      </c>
      <c r="K2109" s="578">
        <f>ROUND(I2109*J2109,0)</f>
        <v>2243500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7"/>
      <c r="AB2109" s="570" t="str">
        <f t="shared" si="263"/>
        <v/>
      </c>
    </row>
    <row r="2110" spans="1:30" ht="15.75" hidden="1" customHeight="1">
      <c r="A2110" s="818" t="str">
        <f>IF(B2110&lt;&gt;"",IF(AND(B2110&gt;=_TM1,B2110&lt;=_TM2,OR(TH!L2110="1111",TH!M2110="1111")),TH!D2110,""),"")</f>
        <v/>
      </c>
      <c r="B2110" s="36">
        <f t="shared" si="261"/>
        <v>6</v>
      </c>
      <c r="C2110" s="190">
        <f t="shared" si="262"/>
        <v>42548</v>
      </c>
      <c r="D2110" s="190" t="s">
        <v>1611</v>
      </c>
      <c r="E2110" s="190">
        <v>42548</v>
      </c>
      <c r="F2110" s="191" t="s">
        <v>448</v>
      </c>
      <c r="G2110" s="824" t="s">
        <v>776</v>
      </c>
      <c r="H2110" s="7" t="s">
        <v>730</v>
      </c>
      <c r="I2110" s="248"/>
      <c r="J2110" s="248"/>
      <c r="K2110" s="578">
        <v>1289506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7"/>
      <c r="AB2110" s="570" t="str">
        <f t="shared" si="263"/>
        <v/>
      </c>
    </row>
    <row r="2111" spans="1:30" ht="15.75" hidden="1" customHeight="1">
      <c r="A2111" s="818" t="str">
        <f>IF(B2111&lt;&gt;"",IF(AND(B2111&gt;=_TM1,B2111&lt;=_TM2,OR(TH!L2111="1111",TH!M2111="1111")),TH!D2111,""),"")</f>
        <v/>
      </c>
      <c r="B2111" s="36">
        <f t="shared" si="261"/>
        <v>6</v>
      </c>
      <c r="C2111" s="190">
        <f t="shared" si="262"/>
        <v>42549</v>
      </c>
      <c r="D2111" s="190" t="s">
        <v>1612</v>
      </c>
      <c r="E2111" s="190">
        <v>42549</v>
      </c>
      <c r="F2111" s="188" t="s">
        <v>438</v>
      </c>
      <c r="G2111" s="824" t="s">
        <v>781</v>
      </c>
      <c r="H2111" s="192" t="s">
        <v>617</v>
      </c>
      <c r="I2111" s="248">
        <v>1420</v>
      </c>
      <c r="J2111" s="248">
        <v>11000</v>
      </c>
      <c r="K2111" s="578">
        <f>ROUND(I2111*J2111,0)</f>
        <v>15620000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7"/>
      <c r="AB2111" s="570" t="str">
        <f t="shared" si="263"/>
        <v/>
      </c>
    </row>
    <row r="2112" spans="1:30" ht="15.75" hidden="1" customHeight="1">
      <c r="A2112" s="818" t="str">
        <f>IF(B2112&lt;&gt;"",IF(AND(B2112&gt;=_TM1,B2112&lt;=_TM2,OR(TH!L2112="1111",TH!M2112="1111")),TH!D2112,""),"")</f>
        <v/>
      </c>
      <c r="B2112" s="36">
        <f t="shared" si="261"/>
        <v>6</v>
      </c>
      <c r="C2112" s="190">
        <f t="shared" si="262"/>
        <v>42549</v>
      </c>
      <c r="D2112" s="190" t="s">
        <v>1612</v>
      </c>
      <c r="E2112" s="190">
        <v>42549</v>
      </c>
      <c r="F2112" s="188" t="s">
        <v>619</v>
      </c>
      <c r="G2112" s="824" t="s">
        <v>781</v>
      </c>
      <c r="H2112" s="192" t="s">
        <v>617</v>
      </c>
      <c r="I2112" s="248"/>
      <c r="J2112" s="248"/>
      <c r="K2112" s="578">
        <v>1562000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7"/>
      <c r="AB2112" s="570" t="str">
        <f t="shared" si="263"/>
        <v/>
      </c>
    </row>
    <row r="2113" spans="1:30" ht="15.75" hidden="1" customHeight="1">
      <c r="A2113" s="818" t="str">
        <f>IF(B2113&lt;&gt;"",IF(AND(B2113&gt;=_TM1,B2113&lt;=_TM2,OR(TH!L2113="1111",TH!M2113="1111")),TH!D2113,""),"")</f>
        <v/>
      </c>
      <c r="B2113" s="36">
        <f t="shared" si="261"/>
        <v>6</v>
      </c>
      <c r="C2113" s="190">
        <f t="shared" si="262"/>
        <v>42550</v>
      </c>
      <c r="D2113" s="190" t="s">
        <v>1613</v>
      </c>
      <c r="E2113" s="190">
        <v>42550</v>
      </c>
      <c r="F2113" s="188" t="s">
        <v>438</v>
      </c>
      <c r="G2113" s="824" t="s">
        <v>782</v>
      </c>
      <c r="H2113" s="7" t="s">
        <v>783</v>
      </c>
      <c r="I2113" s="248">
        <v>96</v>
      </c>
      <c r="J2113" s="248">
        <v>11000</v>
      </c>
      <c r="K2113" s="578">
        <f>ROUND(I2113*J2113,0)</f>
        <v>1056000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7"/>
      <c r="AB2113" s="570" t="str">
        <f t="shared" si="263"/>
        <v/>
      </c>
    </row>
    <row r="2114" spans="1:30" ht="15.75" hidden="1" customHeight="1">
      <c r="A2114" s="818" t="str">
        <f>IF(B2114&lt;&gt;"",IF(AND(B2114&gt;=_TM1,B2114&lt;=_TM2,OR(TH!L2114="1111",TH!M2114="1111")),TH!D2114,""),"")</f>
        <v/>
      </c>
      <c r="B2114" s="36">
        <f t="shared" si="261"/>
        <v>6</v>
      </c>
      <c r="C2114" s="190">
        <f t="shared" si="262"/>
        <v>42550</v>
      </c>
      <c r="D2114" s="190" t="s">
        <v>1613</v>
      </c>
      <c r="E2114" s="190">
        <v>42550</v>
      </c>
      <c r="F2114" s="188" t="s">
        <v>619</v>
      </c>
      <c r="G2114" s="824" t="s">
        <v>782</v>
      </c>
      <c r="H2114" s="7" t="s">
        <v>783</v>
      </c>
      <c r="I2114" s="248"/>
      <c r="J2114" s="248"/>
      <c r="K2114" s="578">
        <v>105600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7"/>
      <c r="AB2114" s="570" t="str">
        <f t="shared" si="263"/>
        <v/>
      </c>
    </row>
    <row r="2115" spans="1:30" ht="15.75" hidden="1" customHeight="1">
      <c r="A2115" s="818" t="str">
        <f>IF(B2115&lt;&gt;"",IF(AND(B2115&gt;=_TM1,B2115&lt;=_TM2,OR(TH!L2115="1111",TH!M2115="1111")),TH!D2115,""),"")</f>
        <v/>
      </c>
      <c r="B2115" s="36">
        <f t="shared" si="261"/>
        <v>6</v>
      </c>
      <c r="C2115" s="190">
        <f t="shared" si="262"/>
        <v>42550</v>
      </c>
      <c r="D2115" s="183"/>
      <c r="E2115" s="190">
        <v>42550</v>
      </c>
      <c r="F2115" s="191" t="s">
        <v>608</v>
      </c>
      <c r="G2115" s="824" t="s">
        <v>784</v>
      </c>
      <c r="H2115" s="192" t="s">
        <v>666</v>
      </c>
      <c r="I2115" s="248"/>
      <c r="J2115" s="248"/>
      <c r="K2115" s="578">
        <v>1700000</v>
      </c>
      <c r="L2115" s="193" t="s">
        <v>47</v>
      </c>
      <c r="M2115" s="193" t="s">
        <v>610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7"/>
      <c r="AB2115" s="570"/>
    </row>
    <row r="2116" spans="1:30" ht="15.75" hidden="1" customHeight="1">
      <c r="A2116" s="818" t="str">
        <f>IF(B2116&lt;&gt;"",IF(AND(B2116&gt;=_TM1,B2116&lt;=_TM2,OR(TH!L2116="1111",TH!M2116="1111")),TH!D2116,""),"")</f>
        <v/>
      </c>
      <c r="B2116" s="36">
        <f t="shared" si="261"/>
        <v>6</v>
      </c>
      <c r="C2116" s="190">
        <f t="shared" si="262"/>
        <v>42550</v>
      </c>
      <c r="D2116" s="183"/>
      <c r="E2116" s="190">
        <v>42550</v>
      </c>
      <c r="F2116" s="191" t="s">
        <v>609</v>
      </c>
      <c r="G2116" s="824" t="s">
        <v>784</v>
      </c>
      <c r="H2116" s="192" t="s">
        <v>666</v>
      </c>
      <c r="I2116" s="248"/>
      <c r="J2116" s="248"/>
      <c r="K2116" s="578">
        <v>170000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7"/>
      <c r="AB2116" s="570"/>
    </row>
    <row r="2117" spans="1:30" ht="15.75" hidden="1" customHeight="1">
      <c r="A2117" s="818" t="str">
        <f>IF(B2117&lt;&gt;"",IF(AND(B2117&gt;=_TM1,B2117&lt;=_TM2,OR(TH!L2117="1111",TH!M2117="1111")),TH!D2117,""),"")</f>
        <v/>
      </c>
      <c r="B2117" s="36">
        <f t="shared" si="261"/>
        <v>6</v>
      </c>
      <c r="C2117" s="190">
        <f t="shared" si="262"/>
        <v>42551</v>
      </c>
      <c r="D2117" s="190" t="s">
        <v>1614</v>
      </c>
      <c r="E2117" s="190">
        <v>42551</v>
      </c>
      <c r="F2117" s="188" t="s">
        <v>1292</v>
      </c>
      <c r="G2117" s="824" t="s">
        <v>785</v>
      </c>
      <c r="H2117" s="192" t="s">
        <v>623</v>
      </c>
      <c r="I2117" s="248">
        <v>3</v>
      </c>
      <c r="J2117" s="248">
        <v>6000</v>
      </c>
      <c r="K2117" s="578">
        <f>ROUND(I2117*J2117,0)</f>
        <v>18000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7"/>
      <c r="AB2117" s="570" t="str">
        <f t="shared" ref="AB2117:AB2148" si="264">IF(VLOOKUP(H2117,DS_131,1,0)=H2117,"","x")</f>
        <v/>
      </c>
    </row>
    <row r="2118" spans="1:30" ht="15.75" hidden="1" customHeight="1">
      <c r="A2118" s="818" t="str">
        <f>IF(B2118&lt;&gt;"",IF(AND(B2118&gt;=_TM1,B2118&lt;=_TM2,OR(TH!L2118="1111",TH!M2118="1111")),TH!D2118,""),"")</f>
        <v/>
      </c>
      <c r="B2118" s="36">
        <f t="shared" si="261"/>
        <v>6</v>
      </c>
      <c r="C2118" s="190">
        <f t="shared" si="262"/>
        <v>42551</v>
      </c>
      <c r="D2118" s="190" t="s">
        <v>1614</v>
      </c>
      <c r="E2118" s="190">
        <v>42551</v>
      </c>
      <c r="F2118" s="188" t="s">
        <v>1293</v>
      </c>
      <c r="G2118" s="824" t="s">
        <v>785</v>
      </c>
      <c r="H2118" s="192" t="s">
        <v>623</v>
      </c>
      <c r="I2118" s="248">
        <v>4</v>
      </c>
      <c r="J2118" s="248">
        <v>27800</v>
      </c>
      <c r="K2118" s="578">
        <f>ROUND(I2118*J2118,0)</f>
        <v>111200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7"/>
      <c r="AB2118" s="570" t="str">
        <f t="shared" si="264"/>
        <v/>
      </c>
      <c r="AD2118" s="570"/>
    </row>
    <row r="2119" spans="1:30" ht="15.75" hidden="1" customHeight="1">
      <c r="A2119" s="818" t="str">
        <f>IF(B2119&lt;&gt;"",IF(AND(B2119&gt;=_TM1,B2119&lt;=_TM2,OR(TH!L2119="1111",TH!M2119="1111")),TH!D2119,""),"")</f>
        <v/>
      </c>
      <c r="B2119" s="36">
        <f t="shared" si="261"/>
        <v>6</v>
      </c>
      <c r="C2119" s="190">
        <f t="shared" si="262"/>
        <v>42551</v>
      </c>
      <c r="D2119" s="190" t="s">
        <v>1614</v>
      </c>
      <c r="E2119" s="190">
        <v>42551</v>
      </c>
      <c r="F2119" s="188" t="s">
        <v>1294</v>
      </c>
      <c r="G2119" s="824" t="s">
        <v>785</v>
      </c>
      <c r="H2119" s="192" t="s">
        <v>623</v>
      </c>
      <c r="I2119" s="248">
        <v>5</v>
      </c>
      <c r="J2119" s="248">
        <v>210000</v>
      </c>
      <c r="K2119" s="578">
        <f>ROUND(I2119*J2119,0)</f>
        <v>1050000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7"/>
      <c r="AB2119" s="570" t="str">
        <f t="shared" si="264"/>
        <v/>
      </c>
      <c r="AD2119" s="570"/>
    </row>
    <row r="2120" spans="1:30" ht="15.75" hidden="1" customHeight="1">
      <c r="A2120" s="818" t="str">
        <f>IF(B2120&lt;&gt;"",IF(AND(B2120&gt;=_TM1,B2120&lt;=_TM2,OR(TH!L2120="1111",TH!M2120="1111")),TH!D2120,""),"")</f>
        <v/>
      </c>
      <c r="B2120" s="36">
        <f t="shared" si="261"/>
        <v>6</v>
      </c>
      <c r="C2120" s="190">
        <f t="shared" si="262"/>
        <v>42551</v>
      </c>
      <c r="D2120" s="190" t="s">
        <v>1614</v>
      </c>
      <c r="E2120" s="190">
        <v>42551</v>
      </c>
      <c r="F2120" s="188" t="s">
        <v>1295</v>
      </c>
      <c r="G2120" s="824" t="s">
        <v>785</v>
      </c>
      <c r="H2120" s="192" t="s">
        <v>623</v>
      </c>
      <c r="I2120" s="248">
        <v>25</v>
      </c>
      <c r="J2120" s="248">
        <v>28900</v>
      </c>
      <c r="K2120" s="578">
        <f>ROUND(I2120*J2120,0)</f>
        <v>722500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7"/>
      <c r="AB2120" s="570" t="str">
        <f t="shared" si="264"/>
        <v/>
      </c>
    </row>
    <row r="2121" spans="1:30" ht="15.75" hidden="1" customHeight="1">
      <c r="A2121" s="818" t="str">
        <f>IF(B2121&lt;&gt;"",IF(AND(B2121&gt;=_TM1,B2121&lt;=_TM2,OR(TH!L2121="1111",TH!M2121="1111")),TH!D2121,""),"")</f>
        <v/>
      </c>
      <c r="B2121" s="36">
        <f t="shared" si="261"/>
        <v>6</v>
      </c>
      <c r="C2121" s="190">
        <f t="shared" si="262"/>
        <v>42551</v>
      </c>
      <c r="D2121" s="190" t="s">
        <v>1614</v>
      </c>
      <c r="E2121" s="190">
        <v>42551</v>
      </c>
      <c r="F2121" s="191" t="s">
        <v>1165</v>
      </c>
      <c r="G2121" s="824" t="s">
        <v>785</v>
      </c>
      <c r="H2121" s="192" t="s">
        <v>623</v>
      </c>
      <c r="I2121" s="248">
        <v>375</v>
      </c>
      <c r="J2121" s="248">
        <v>30950</v>
      </c>
      <c r="K2121" s="578">
        <f>ROUND(I2121*J2121,0)</f>
        <v>11606250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7"/>
      <c r="AB2121" s="570" t="str">
        <f t="shared" si="264"/>
        <v/>
      </c>
    </row>
    <row r="2122" spans="1:30" ht="15.75" hidden="1" customHeight="1">
      <c r="A2122" s="818" t="str">
        <f>IF(B2122&lt;&gt;"",IF(AND(B2122&gt;=_TM1,B2122&lt;=_TM2,OR(TH!L2122="1111",TH!M2122="1111")),TH!D2122,""),"")</f>
        <v/>
      </c>
      <c r="B2122" s="36">
        <f t="shared" si="261"/>
        <v>6</v>
      </c>
      <c r="C2122" s="190">
        <f t="shared" si="262"/>
        <v>42551</v>
      </c>
      <c r="D2122" s="190" t="s">
        <v>1614</v>
      </c>
      <c r="E2122" s="190">
        <v>42551</v>
      </c>
      <c r="F2122" s="191" t="s">
        <v>448</v>
      </c>
      <c r="G2122" s="824" t="s">
        <v>785</v>
      </c>
      <c r="H2122" s="192" t="s">
        <v>623</v>
      </c>
      <c r="I2122" s="248"/>
      <c r="J2122" s="248"/>
      <c r="K2122" s="578">
        <v>1350795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7"/>
      <c r="AB2122" s="570" t="str">
        <f t="shared" si="264"/>
        <v/>
      </c>
    </row>
    <row r="2123" spans="1:30" ht="15.75" hidden="1" customHeight="1">
      <c r="A2123" s="818" t="str">
        <f>IF(B2123&lt;&gt;"",IF(AND(B2123&gt;=_TM1,B2123&lt;=_TM2,OR(TH!L2123="1111",TH!M2123="1111")),TH!D2123,""),"")</f>
        <v/>
      </c>
      <c r="B2123" s="36">
        <f t="shared" si="261"/>
        <v>6</v>
      </c>
      <c r="C2123" s="190">
        <f t="shared" si="262"/>
        <v>42551</v>
      </c>
      <c r="D2123" s="190" t="s">
        <v>1615</v>
      </c>
      <c r="E2123" s="190">
        <v>42551</v>
      </c>
      <c r="F2123" s="188" t="s">
        <v>789</v>
      </c>
      <c r="G2123" s="824" t="s">
        <v>786</v>
      </c>
      <c r="H2123" s="7" t="s">
        <v>787</v>
      </c>
      <c r="I2123" s="248">
        <v>1000</v>
      </c>
      <c r="J2123" s="248">
        <v>1400</v>
      </c>
      <c r="K2123" s="578">
        <f>ROUND(I2123*J2123,0)</f>
        <v>1400000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7"/>
      <c r="AB2123" s="570" t="str">
        <f t="shared" si="264"/>
        <v/>
      </c>
    </row>
    <row r="2124" spans="1:30" ht="15.75" hidden="1" customHeight="1">
      <c r="A2124" s="818" t="str">
        <f>IF(B2124&lt;&gt;"",IF(AND(B2124&gt;=_TM1,B2124&lt;=_TM2,OR(TH!L2124="1111",TH!M2124="1111")),TH!D2124,""),"")</f>
        <v/>
      </c>
      <c r="B2124" s="36">
        <f t="shared" si="261"/>
        <v>6</v>
      </c>
      <c r="C2124" s="190">
        <f t="shared" si="262"/>
        <v>42551</v>
      </c>
      <c r="D2124" s="190" t="s">
        <v>1615</v>
      </c>
      <c r="E2124" s="190">
        <v>42551</v>
      </c>
      <c r="F2124" s="188" t="s">
        <v>788</v>
      </c>
      <c r="G2124" s="824" t="s">
        <v>786</v>
      </c>
      <c r="H2124" s="7" t="s">
        <v>787</v>
      </c>
      <c r="I2124" s="248"/>
      <c r="J2124" s="248"/>
      <c r="K2124" s="578">
        <v>140000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7"/>
      <c r="AB2124" s="570" t="str">
        <f t="shared" si="264"/>
        <v/>
      </c>
    </row>
    <row r="2125" spans="1:30" ht="15.75" hidden="1" customHeight="1">
      <c r="A2125" s="818" t="str">
        <f>IF(B2125&lt;&gt;"",IF(AND(B2125&gt;=_TM1,B2125&lt;=_TM2,OR(TH!L2125="1111",TH!M2125="1111")),TH!D2125,""),"")</f>
        <v/>
      </c>
      <c r="B2125" s="36">
        <f t="shared" si="261"/>
        <v>6</v>
      </c>
      <c r="C2125" s="190">
        <f t="shared" si="262"/>
        <v>42551</v>
      </c>
      <c r="D2125" s="190" t="s">
        <v>1615</v>
      </c>
      <c r="E2125" s="190">
        <v>42551</v>
      </c>
      <c r="F2125" s="191" t="s">
        <v>1165</v>
      </c>
      <c r="G2125" s="824" t="s">
        <v>790</v>
      </c>
      <c r="H2125" s="7" t="s">
        <v>740</v>
      </c>
      <c r="I2125" s="248">
        <v>1275</v>
      </c>
      <c r="J2125" s="248">
        <v>31000</v>
      </c>
      <c r="K2125" s="578">
        <f>ROUND(I2125*J2125,0)</f>
        <v>39525000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7"/>
      <c r="AB2125" s="570" t="str">
        <f t="shared" si="264"/>
        <v/>
      </c>
    </row>
    <row r="2126" spans="1:30" ht="15.75" hidden="1" customHeight="1">
      <c r="A2126" s="818" t="str">
        <f>IF(B2126&lt;&gt;"",IF(AND(B2126&gt;=_TM1,B2126&lt;=_TM2,OR(TH!L2126="1111",TH!M2126="1111")),TH!D2126,""),"")</f>
        <v/>
      </c>
      <c r="B2126" s="36">
        <f t="shared" si="261"/>
        <v>6</v>
      </c>
      <c r="C2126" s="190">
        <f t="shared" si="262"/>
        <v>42551</v>
      </c>
      <c r="D2126" s="190" t="s">
        <v>1615</v>
      </c>
      <c r="E2126" s="190">
        <v>42551</v>
      </c>
      <c r="F2126" s="191" t="s">
        <v>1289</v>
      </c>
      <c r="G2126" s="824" t="s">
        <v>790</v>
      </c>
      <c r="H2126" s="7" t="s">
        <v>740</v>
      </c>
      <c r="I2126" s="248">
        <v>997</v>
      </c>
      <c r="J2126" s="248">
        <v>32800</v>
      </c>
      <c r="K2126" s="578">
        <f>ROUND(I2126*J2126,0)</f>
        <v>32701600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7"/>
      <c r="AB2126" s="570" t="str">
        <f t="shared" si="264"/>
        <v/>
      </c>
    </row>
    <row r="2127" spans="1:30" ht="15.75" hidden="1" customHeight="1">
      <c r="A2127" s="818" t="str">
        <f>IF(B2127&lt;&gt;"",IF(AND(B2127&gt;=_TM1,B2127&lt;=_TM2,OR(TH!L2127="1111",TH!M2127="1111")),TH!D2127,""),"")</f>
        <v/>
      </c>
      <c r="B2127" s="36">
        <f t="shared" si="261"/>
        <v>6</v>
      </c>
      <c r="C2127" s="190">
        <f t="shared" si="262"/>
        <v>42551</v>
      </c>
      <c r="D2127" s="190" t="s">
        <v>1615</v>
      </c>
      <c r="E2127" s="190">
        <v>42551</v>
      </c>
      <c r="F2127" s="191" t="s">
        <v>448</v>
      </c>
      <c r="G2127" s="824" t="s">
        <v>790</v>
      </c>
      <c r="H2127" s="7" t="s">
        <v>740</v>
      </c>
      <c r="I2127" s="248"/>
      <c r="J2127" s="248"/>
      <c r="K2127" s="578">
        <v>7222660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7"/>
      <c r="AB2127" s="570" t="str">
        <f t="shared" si="264"/>
        <v/>
      </c>
    </row>
    <row r="2128" spans="1:30" ht="15.75" hidden="1" customHeight="1">
      <c r="A2128" s="818" t="str">
        <f>IF(B2128&lt;&gt;"",IF(AND(B2128&gt;=_TM1,B2128&lt;=_TM2,OR(TH!L2128="1111",TH!M2128="1111")),TH!D2128,""),"")</f>
        <v/>
      </c>
      <c r="B2128" s="36">
        <f t="shared" si="261"/>
        <v>6</v>
      </c>
      <c r="C2128" s="190">
        <f t="shared" si="262"/>
        <v>42551</v>
      </c>
      <c r="D2128" s="190" t="s">
        <v>1616</v>
      </c>
      <c r="E2128" s="190">
        <v>42551</v>
      </c>
      <c r="F2128" s="188" t="s">
        <v>821</v>
      </c>
      <c r="G2128" s="824" t="s">
        <v>791</v>
      </c>
      <c r="H2128" s="192" t="s">
        <v>665</v>
      </c>
      <c r="I2128" s="248">
        <v>15</v>
      </c>
      <c r="J2128" s="248">
        <v>94962</v>
      </c>
      <c r="K2128" s="578">
        <f t="shared" ref="K2128:K2159" si="265">ROUND(I2128*J2128,0)</f>
        <v>1424430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7"/>
      <c r="AB2128" s="570" t="str">
        <f t="shared" si="264"/>
        <v/>
      </c>
      <c r="AD2128" s="570"/>
    </row>
    <row r="2129" spans="1:29" ht="15.75" hidden="1" customHeight="1">
      <c r="A2129" s="818" t="str">
        <f>IF(B2129&lt;&gt;"",IF(AND(B2129&gt;=_TM1,B2129&lt;=_TM2,OR(TH!L2129="1111",TH!M2129="1111")),TH!D2129,""),"")</f>
        <v/>
      </c>
      <c r="B2129" s="36">
        <f t="shared" si="261"/>
        <v>6</v>
      </c>
      <c r="C2129" s="190">
        <f t="shared" si="262"/>
        <v>42551</v>
      </c>
      <c r="D2129" s="190" t="s">
        <v>1616</v>
      </c>
      <c r="E2129" s="190">
        <v>42551</v>
      </c>
      <c r="F2129" s="188" t="s">
        <v>526</v>
      </c>
      <c r="G2129" s="824" t="s">
        <v>791</v>
      </c>
      <c r="H2129" s="192" t="s">
        <v>665</v>
      </c>
      <c r="I2129" s="248">
        <v>6</v>
      </c>
      <c r="J2129" s="248">
        <v>143577</v>
      </c>
      <c r="K2129" s="578">
        <f t="shared" si="265"/>
        <v>861462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7"/>
      <c r="AB2129" s="570" t="str">
        <f t="shared" si="264"/>
        <v/>
      </c>
    </row>
    <row r="2130" spans="1:29" ht="15.75" hidden="1" customHeight="1">
      <c r="A2130" s="818" t="str">
        <f>IF(B2130&lt;&gt;"",IF(AND(B2130&gt;=_TM1,B2130&lt;=_TM2,OR(TH!L2130="1111",TH!M2130="1111")),TH!D2130,""),"")</f>
        <v/>
      </c>
      <c r="B2130" s="36">
        <f t="shared" si="261"/>
        <v>6</v>
      </c>
      <c r="C2130" s="190">
        <f t="shared" si="262"/>
        <v>42551</v>
      </c>
      <c r="D2130" s="190" t="s">
        <v>1616</v>
      </c>
      <c r="E2130" s="190">
        <v>42551</v>
      </c>
      <c r="F2130" s="191" t="s">
        <v>523</v>
      </c>
      <c r="G2130" s="824" t="s">
        <v>791</v>
      </c>
      <c r="H2130" s="192" t="s">
        <v>665</v>
      </c>
      <c r="I2130" s="248">
        <v>50</v>
      </c>
      <c r="J2130" s="248">
        <v>61256</v>
      </c>
      <c r="K2130" s="578">
        <f t="shared" si="265"/>
        <v>3062800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7"/>
      <c r="AB2130" s="570" t="str">
        <f t="shared" si="264"/>
        <v/>
      </c>
    </row>
    <row r="2131" spans="1:29" ht="15.75" hidden="1" customHeight="1">
      <c r="A2131" s="818" t="str">
        <f>IF(B2131&lt;&gt;"",IF(AND(B2131&gt;=_TM1,B2131&lt;=_TM2,OR(TH!L2131="1111",TH!M2131="1111")),TH!D2131,""),"")</f>
        <v/>
      </c>
      <c r="B2131" s="36">
        <f t="shared" ref="B2131:B2194" si="266">IF(C2131&lt;&gt;"",MONTH(C2131),"")</f>
        <v>6</v>
      </c>
      <c r="C2131" s="190">
        <f t="shared" ref="C2131:C2197" si="267">E2131</f>
        <v>42551</v>
      </c>
      <c r="D2131" s="190" t="s">
        <v>1616</v>
      </c>
      <c r="E2131" s="190">
        <v>42551</v>
      </c>
      <c r="F2131" s="188" t="s">
        <v>477</v>
      </c>
      <c r="G2131" s="824" t="s">
        <v>791</v>
      </c>
      <c r="H2131" s="192" t="s">
        <v>665</v>
      </c>
      <c r="I2131" s="248">
        <v>18</v>
      </c>
      <c r="J2131" s="248">
        <v>162544</v>
      </c>
      <c r="K2131" s="578">
        <f t="shared" si="265"/>
        <v>2925792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7"/>
      <c r="AB2131" s="570" t="str">
        <f t="shared" si="264"/>
        <v/>
      </c>
    </row>
    <row r="2132" spans="1:29" ht="15.75" hidden="1" customHeight="1">
      <c r="A2132" s="818" t="str">
        <f>IF(B2132&lt;&gt;"",IF(AND(B2132&gt;=_TM1,B2132&lt;=_TM2,OR(TH!L2132="1111",TH!M2132="1111")),TH!D2132,""),"")</f>
        <v/>
      </c>
      <c r="B2132" s="36">
        <f t="shared" si="266"/>
        <v>6</v>
      </c>
      <c r="C2132" s="190">
        <f t="shared" si="267"/>
        <v>42551</v>
      </c>
      <c r="D2132" s="190" t="s">
        <v>1616</v>
      </c>
      <c r="E2132" s="190">
        <v>42551</v>
      </c>
      <c r="F2132" s="191" t="s">
        <v>697</v>
      </c>
      <c r="G2132" s="824" t="s">
        <v>791</v>
      </c>
      <c r="H2132" s="192" t="s">
        <v>665</v>
      </c>
      <c r="I2132" s="248">
        <v>20</v>
      </c>
      <c r="J2132" s="248">
        <v>71382</v>
      </c>
      <c r="K2132" s="578">
        <f t="shared" si="265"/>
        <v>1427640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7"/>
      <c r="AB2132" s="570" t="str">
        <f t="shared" si="264"/>
        <v/>
      </c>
    </row>
    <row r="2133" spans="1:29" ht="15.75" hidden="1" customHeight="1">
      <c r="A2133" s="818" t="str">
        <f>IF(B2133&lt;&gt;"",IF(AND(B2133&gt;=_TM1,B2133&lt;=_TM2,OR(TH!L2133="1111",TH!M2133="1111")),TH!D2133,""),"")</f>
        <v/>
      </c>
      <c r="B2133" s="36">
        <f t="shared" si="266"/>
        <v>6</v>
      </c>
      <c r="C2133" s="190">
        <f t="shared" si="267"/>
        <v>42551</v>
      </c>
      <c r="D2133" s="190" t="s">
        <v>1616</v>
      </c>
      <c r="E2133" s="190">
        <v>42551</v>
      </c>
      <c r="F2133" s="191" t="s">
        <v>521</v>
      </c>
      <c r="G2133" s="824" t="s">
        <v>791</v>
      </c>
      <c r="H2133" s="192" t="s">
        <v>665</v>
      </c>
      <c r="I2133" s="248">
        <v>40</v>
      </c>
      <c r="J2133" s="248">
        <v>90277</v>
      </c>
      <c r="K2133" s="578">
        <f t="shared" si="265"/>
        <v>3611080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7"/>
      <c r="AB2133" s="570" t="str">
        <f t="shared" si="264"/>
        <v/>
      </c>
    </row>
    <row r="2134" spans="1:29" ht="15.75" hidden="1" customHeight="1">
      <c r="A2134" s="818" t="str">
        <f>IF(B2134&lt;&gt;"",IF(AND(B2134&gt;=_TM1,B2134&lt;=_TM2,OR(TH!L2134="1111",TH!M2134="1111")),TH!D2134,""),"")</f>
        <v/>
      </c>
      <c r="B2134" s="36">
        <f t="shared" si="266"/>
        <v>6</v>
      </c>
      <c r="C2134" s="190">
        <f t="shared" si="267"/>
        <v>42551</v>
      </c>
      <c r="D2134" s="190" t="s">
        <v>1616</v>
      </c>
      <c r="E2134" s="190">
        <v>42551</v>
      </c>
      <c r="F2134" s="188" t="s">
        <v>803</v>
      </c>
      <c r="G2134" s="824" t="s">
        <v>791</v>
      </c>
      <c r="H2134" s="192" t="s">
        <v>665</v>
      </c>
      <c r="I2134" s="248">
        <v>6</v>
      </c>
      <c r="J2134" s="248">
        <v>213532</v>
      </c>
      <c r="K2134" s="578">
        <f t="shared" si="265"/>
        <v>1281192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7"/>
      <c r="AB2134" s="570" t="str">
        <f t="shared" si="264"/>
        <v/>
      </c>
      <c r="AC2134" s="570"/>
    </row>
    <row r="2135" spans="1:29" ht="15.75" hidden="1" customHeight="1">
      <c r="A2135" s="818" t="str">
        <f>IF(B2135&lt;&gt;"",IF(AND(B2135&gt;=_TM1,B2135&lt;=_TM2,OR(TH!L2135="1111",TH!M2135="1111")),TH!D2135,""),"")</f>
        <v/>
      </c>
      <c r="B2135" s="36">
        <f t="shared" si="266"/>
        <v>6</v>
      </c>
      <c r="C2135" s="190">
        <f t="shared" si="267"/>
        <v>42551</v>
      </c>
      <c r="D2135" s="190" t="s">
        <v>1616</v>
      </c>
      <c r="E2135" s="190">
        <v>42551</v>
      </c>
      <c r="F2135" s="191" t="s">
        <v>694</v>
      </c>
      <c r="G2135" s="824" t="s">
        <v>791</v>
      </c>
      <c r="H2135" s="192" t="s">
        <v>665</v>
      </c>
      <c r="I2135" s="248">
        <v>18</v>
      </c>
      <c r="J2135" s="248">
        <v>121968</v>
      </c>
      <c r="K2135" s="578">
        <f t="shared" si="265"/>
        <v>2195424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7"/>
      <c r="AB2135" s="570" t="str">
        <f t="shared" si="264"/>
        <v/>
      </c>
    </row>
    <row r="2136" spans="1:29" ht="15.75" hidden="1" customHeight="1">
      <c r="A2136" s="818" t="str">
        <f>IF(B2136&lt;&gt;"",IF(AND(B2136&gt;=_TM1,B2136&lt;=_TM2,OR(TH!L2136="1111",TH!M2136="1111")),TH!D2136,""),"")</f>
        <v/>
      </c>
      <c r="B2136" s="36">
        <f t="shared" si="266"/>
        <v>6</v>
      </c>
      <c r="C2136" s="190">
        <f t="shared" si="267"/>
        <v>42551</v>
      </c>
      <c r="D2136" s="190" t="s">
        <v>1616</v>
      </c>
      <c r="E2136" s="190">
        <v>42551</v>
      </c>
      <c r="F2136" s="191" t="s">
        <v>694</v>
      </c>
      <c r="G2136" s="824" t="s">
        <v>791</v>
      </c>
      <c r="H2136" s="192" t="s">
        <v>665</v>
      </c>
      <c r="I2136" s="248">
        <v>4</v>
      </c>
      <c r="J2136" s="248">
        <v>123816</v>
      </c>
      <c r="K2136" s="578">
        <f t="shared" si="265"/>
        <v>495264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7"/>
      <c r="AB2136" s="570" t="str">
        <f t="shared" si="264"/>
        <v/>
      </c>
    </row>
    <row r="2137" spans="1:29" ht="15.75" hidden="1" customHeight="1">
      <c r="A2137" s="818" t="str">
        <f>IF(B2137&lt;&gt;"",IF(AND(B2137&gt;=_TM1,B2137&lt;=_TM2,OR(TH!L2137="1111",TH!M2137="1111")),TH!D2137,""),"")</f>
        <v/>
      </c>
      <c r="B2137" s="36">
        <f t="shared" si="266"/>
        <v>6</v>
      </c>
      <c r="C2137" s="190">
        <f t="shared" si="267"/>
        <v>42551</v>
      </c>
      <c r="D2137" s="190" t="s">
        <v>1616</v>
      </c>
      <c r="E2137" s="190">
        <v>42551</v>
      </c>
      <c r="F2137" s="188" t="s">
        <v>804</v>
      </c>
      <c r="G2137" s="824" t="s">
        <v>791</v>
      </c>
      <c r="H2137" s="192" t="s">
        <v>665</v>
      </c>
      <c r="I2137" s="248">
        <v>16</v>
      </c>
      <c r="J2137" s="248">
        <v>149566</v>
      </c>
      <c r="K2137" s="578">
        <f t="shared" si="265"/>
        <v>2393056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7"/>
      <c r="AB2137" s="570" t="str">
        <f t="shared" si="264"/>
        <v/>
      </c>
    </row>
    <row r="2138" spans="1:29" ht="15.75" hidden="1" customHeight="1">
      <c r="A2138" s="818" t="str">
        <f>IF(B2138&lt;&gt;"",IF(AND(B2138&gt;=_TM1,B2138&lt;=_TM2,OR(TH!L2138="1111",TH!M2138="1111")),TH!D2138,""),"")</f>
        <v/>
      </c>
      <c r="B2138" s="36">
        <f t="shared" si="266"/>
        <v>6</v>
      </c>
      <c r="C2138" s="190">
        <f t="shared" si="267"/>
        <v>42551</v>
      </c>
      <c r="D2138" s="190" t="s">
        <v>1616</v>
      </c>
      <c r="E2138" s="190">
        <v>42551</v>
      </c>
      <c r="F2138" s="191" t="s">
        <v>513</v>
      </c>
      <c r="G2138" s="824" t="s">
        <v>791</v>
      </c>
      <c r="H2138" s="192" t="s">
        <v>665</v>
      </c>
      <c r="I2138" s="250">
        <v>8</v>
      </c>
      <c r="J2138" s="250">
        <v>46634</v>
      </c>
      <c r="K2138" s="578">
        <f t="shared" si="265"/>
        <v>373072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7"/>
      <c r="AB2138" s="570" t="str">
        <f t="shared" si="264"/>
        <v/>
      </c>
    </row>
    <row r="2139" spans="1:29" ht="15.75" hidden="1" customHeight="1">
      <c r="A2139" s="818" t="str">
        <f>IF(B2139&lt;&gt;"",IF(AND(B2139&gt;=_TM1,B2139&lt;=_TM2,OR(TH!L2139="1111",TH!M2139="1111")),TH!D2139,""),"")</f>
        <v/>
      </c>
      <c r="B2139" s="36">
        <f t="shared" si="266"/>
        <v>6</v>
      </c>
      <c r="C2139" s="190">
        <f t="shared" si="267"/>
        <v>42551</v>
      </c>
      <c r="D2139" s="190" t="s">
        <v>1616</v>
      </c>
      <c r="E2139" s="190">
        <v>42551</v>
      </c>
      <c r="F2139" s="188" t="s">
        <v>807</v>
      </c>
      <c r="G2139" s="824" t="s">
        <v>791</v>
      </c>
      <c r="H2139" s="192" t="s">
        <v>665</v>
      </c>
      <c r="I2139" s="248">
        <v>6</v>
      </c>
      <c r="J2139" s="248">
        <v>102547</v>
      </c>
      <c r="K2139" s="578">
        <f t="shared" si="265"/>
        <v>615282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7"/>
      <c r="AB2139" s="570" t="str">
        <f t="shared" si="264"/>
        <v/>
      </c>
    </row>
    <row r="2140" spans="1:29" ht="15.75" hidden="1" customHeight="1">
      <c r="A2140" s="818" t="str">
        <f>IF(B2140&lt;&gt;"",IF(AND(B2140&gt;=_TM1,B2140&lt;=_TM2,OR(TH!L2140="1111",TH!M2140="1111")),TH!D2140,""),"")</f>
        <v/>
      </c>
      <c r="B2140" s="36">
        <f t="shared" si="266"/>
        <v>6</v>
      </c>
      <c r="C2140" s="190">
        <f t="shared" si="267"/>
        <v>42551</v>
      </c>
      <c r="D2140" s="190" t="s">
        <v>1616</v>
      </c>
      <c r="E2140" s="190">
        <v>42551</v>
      </c>
      <c r="F2140" s="188" t="s">
        <v>810</v>
      </c>
      <c r="G2140" s="824" t="s">
        <v>791</v>
      </c>
      <c r="H2140" s="192" t="s">
        <v>665</v>
      </c>
      <c r="I2140" s="248">
        <v>3</v>
      </c>
      <c r="J2140" s="248">
        <v>185632</v>
      </c>
      <c r="K2140" s="578">
        <f t="shared" si="265"/>
        <v>556896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7"/>
      <c r="AB2140" s="570" t="str">
        <f t="shared" si="264"/>
        <v/>
      </c>
    </row>
    <row r="2141" spans="1:29" ht="15.75" hidden="1" customHeight="1">
      <c r="A2141" s="818" t="str">
        <f>IF(B2141&lt;&gt;"",IF(AND(B2141&gt;=_TM1,B2141&lt;=_TM2,OR(TH!L2141="1111",TH!M2141="1111")),TH!D2141,""),"")</f>
        <v/>
      </c>
      <c r="B2141" s="36">
        <f t="shared" si="266"/>
        <v>6</v>
      </c>
      <c r="C2141" s="190">
        <f t="shared" si="267"/>
        <v>42551</v>
      </c>
      <c r="D2141" s="190" t="s">
        <v>1616</v>
      </c>
      <c r="E2141" s="190">
        <v>42551</v>
      </c>
      <c r="F2141" s="191" t="s">
        <v>809</v>
      </c>
      <c r="G2141" s="824" t="s">
        <v>791</v>
      </c>
      <c r="H2141" s="192" t="s">
        <v>665</v>
      </c>
      <c r="I2141" s="248">
        <v>16</v>
      </c>
      <c r="J2141" s="248">
        <v>111703</v>
      </c>
      <c r="K2141" s="578">
        <f t="shared" si="265"/>
        <v>1787248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7"/>
      <c r="AB2141" s="570" t="str">
        <f t="shared" si="264"/>
        <v/>
      </c>
      <c r="AC2141" s="570"/>
    </row>
    <row r="2142" spans="1:29" ht="15.75" hidden="1" customHeight="1">
      <c r="A2142" s="818" t="str">
        <f>IF(B2142&lt;&gt;"",IF(AND(B2142&gt;=_TM1,B2142&lt;=_TM2,OR(TH!L2142="1111",TH!M2142="1111")),TH!D2142,""),"")</f>
        <v/>
      </c>
      <c r="B2142" s="36">
        <f t="shared" si="266"/>
        <v>6</v>
      </c>
      <c r="C2142" s="190">
        <f t="shared" si="267"/>
        <v>42551</v>
      </c>
      <c r="D2142" s="190" t="s">
        <v>1616</v>
      </c>
      <c r="E2142" s="190">
        <v>42551</v>
      </c>
      <c r="F2142" s="191" t="s">
        <v>815</v>
      </c>
      <c r="G2142" s="824" t="s">
        <v>791</v>
      </c>
      <c r="H2142" s="192" t="s">
        <v>665</v>
      </c>
      <c r="I2142" s="771">
        <v>10</v>
      </c>
      <c r="J2142" s="250">
        <v>70409</v>
      </c>
      <c r="K2142" s="578">
        <f t="shared" si="265"/>
        <v>704090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7"/>
      <c r="AB2142" s="570" t="str">
        <f t="shared" si="264"/>
        <v/>
      </c>
    </row>
    <row r="2143" spans="1:29" ht="15.75" hidden="1" customHeight="1">
      <c r="A2143" s="818" t="str">
        <f>IF(B2143&lt;&gt;"",IF(AND(B2143&gt;=_TM1,B2143&lt;=_TM2,OR(TH!L2143="1111",TH!M2143="1111")),TH!D2143,""),"")</f>
        <v/>
      </c>
      <c r="B2143" s="36">
        <f t="shared" si="266"/>
        <v>6</v>
      </c>
      <c r="C2143" s="190">
        <f t="shared" si="267"/>
        <v>42551</v>
      </c>
      <c r="D2143" s="190" t="s">
        <v>1616</v>
      </c>
      <c r="E2143" s="190">
        <v>42551</v>
      </c>
      <c r="F2143" s="188" t="s">
        <v>794</v>
      </c>
      <c r="G2143" s="824" t="s">
        <v>791</v>
      </c>
      <c r="H2143" s="192" t="s">
        <v>665</v>
      </c>
      <c r="I2143" s="248">
        <v>24</v>
      </c>
      <c r="J2143" s="248">
        <v>7963</v>
      </c>
      <c r="K2143" s="578">
        <f t="shared" si="265"/>
        <v>191112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7"/>
      <c r="AB2143" s="570" t="str">
        <f t="shared" si="264"/>
        <v/>
      </c>
    </row>
    <row r="2144" spans="1:29" ht="15.75" hidden="1" customHeight="1">
      <c r="A2144" s="818" t="str">
        <f>IF(B2144&lt;&gt;"",IF(AND(B2144&gt;=_TM1,B2144&lt;=_TM2,OR(TH!L2144="1111",TH!M2144="1111")),TH!D2144,""),"")</f>
        <v/>
      </c>
      <c r="B2144" s="36">
        <f t="shared" si="266"/>
        <v>6</v>
      </c>
      <c r="C2144" s="190">
        <f t="shared" si="267"/>
        <v>42551</v>
      </c>
      <c r="D2144" s="190" t="s">
        <v>1616</v>
      </c>
      <c r="E2144" s="190">
        <v>42551</v>
      </c>
      <c r="F2144" s="188" t="s">
        <v>795</v>
      </c>
      <c r="G2144" s="824" t="s">
        <v>791</v>
      </c>
      <c r="H2144" s="192" t="s">
        <v>665</v>
      </c>
      <c r="I2144" s="248">
        <v>18</v>
      </c>
      <c r="J2144" s="248">
        <v>11846</v>
      </c>
      <c r="K2144" s="578">
        <f t="shared" si="265"/>
        <v>213228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7"/>
      <c r="AB2144" s="570" t="str">
        <f t="shared" si="264"/>
        <v/>
      </c>
    </row>
    <row r="2145" spans="1:30" ht="15.75" hidden="1" customHeight="1">
      <c r="A2145" s="818" t="str">
        <f>IF(B2145&lt;&gt;"",IF(AND(B2145&gt;=_TM1,B2145&lt;=_TM2,OR(TH!L2145="1111",TH!M2145="1111")),TH!D2145,""),"")</f>
        <v/>
      </c>
      <c r="B2145" s="36">
        <f t="shared" si="266"/>
        <v>6</v>
      </c>
      <c r="C2145" s="190">
        <f t="shared" si="267"/>
        <v>42551</v>
      </c>
      <c r="D2145" s="190" t="s">
        <v>1616</v>
      </c>
      <c r="E2145" s="190">
        <v>42551</v>
      </c>
      <c r="F2145" s="188" t="s">
        <v>686</v>
      </c>
      <c r="G2145" s="824" t="s">
        <v>791</v>
      </c>
      <c r="H2145" s="192" t="s">
        <v>665</v>
      </c>
      <c r="I2145" s="248">
        <v>24</v>
      </c>
      <c r="J2145" s="248">
        <v>14722</v>
      </c>
      <c r="K2145" s="578">
        <f t="shared" si="265"/>
        <v>353328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7"/>
      <c r="AB2145" s="570" t="str">
        <f t="shared" si="264"/>
        <v/>
      </c>
    </row>
    <row r="2146" spans="1:30" ht="15.75" hidden="1" customHeight="1">
      <c r="A2146" s="818" t="str">
        <f>IF(B2146&lt;&gt;"",IF(AND(B2146&gt;=_TM1,B2146&lt;=_TM2,OR(TH!L2146="1111",TH!M2146="1111")),TH!D2146,""),"")</f>
        <v/>
      </c>
      <c r="B2146" s="36">
        <f t="shared" si="266"/>
        <v>6</v>
      </c>
      <c r="C2146" s="190">
        <f t="shared" si="267"/>
        <v>42551</v>
      </c>
      <c r="D2146" s="190" t="s">
        <v>1616</v>
      </c>
      <c r="E2146" s="190">
        <v>42551</v>
      </c>
      <c r="F2146" s="780" t="s">
        <v>797</v>
      </c>
      <c r="G2146" s="824" t="s">
        <v>791</v>
      </c>
      <c r="H2146" s="192" t="s">
        <v>665</v>
      </c>
      <c r="I2146" s="248">
        <v>16</v>
      </c>
      <c r="J2146" s="248">
        <v>32558</v>
      </c>
      <c r="K2146" s="578">
        <f t="shared" si="265"/>
        <v>520928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7"/>
      <c r="AB2146" s="570" t="str">
        <f t="shared" si="264"/>
        <v/>
      </c>
    </row>
    <row r="2147" spans="1:30" ht="15.75" hidden="1" customHeight="1">
      <c r="A2147" s="818" t="str">
        <f>IF(B2147&lt;&gt;"",IF(AND(B2147&gt;=_TM1,B2147&lt;=_TM2,OR(TH!L2147="1111",TH!M2147="1111")),TH!D2147,""),"")</f>
        <v/>
      </c>
      <c r="B2147" s="36">
        <f t="shared" si="266"/>
        <v>6</v>
      </c>
      <c r="C2147" s="190">
        <f t="shared" si="267"/>
        <v>42551</v>
      </c>
      <c r="D2147" s="190" t="s">
        <v>1616</v>
      </c>
      <c r="E2147" s="190">
        <v>42551</v>
      </c>
      <c r="F2147" s="188" t="s">
        <v>512</v>
      </c>
      <c r="G2147" s="824" t="s">
        <v>791</v>
      </c>
      <c r="H2147" s="192" t="s">
        <v>665</v>
      </c>
      <c r="I2147" s="248">
        <v>254</v>
      </c>
      <c r="J2147" s="248">
        <v>17602</v>
      </c>
      <c r="K2147" s="578">
        <f t="shared" si="265"/>
        <v>4470908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7"/>
      <c r="AB2147" s="570" t="str">
        <f t="shared" si="264"/>
        <v/>
      </c>
    </row>
    <row r="2148" spans="1:30" ht="15.75" hidden="1" customHeight="1">
      <c r="A2148" s="818" t="str">
        <f>IF(B2148&lt;&gt;"",IF(AND(B2148&gt;=_TM1,B2148&lt;=_TM2,OR(TH!L2148="1111",TH!M2148="1111")),TH!D2148,""),"")</f>
        <v/>
      </c>
      <c r="B2148" s="36">
        <f t="shared" si="266"/>
        <v>6</v>
      </c>
      <c r="C2148" s="190">
        <f t="shared" si="267"/>
        <v>42551</v>
      </c>
      <c r="D2148" s="190" t="s">
        <v>1616</v>
      </c>
      <c r="E2148" s="190">
        <v>42551</v>
      </c>
      <c r="F2148" s="188" t="s">
        <v>799</v>
      </c>
      <c r="G2148" s="824" t="s">
        <v>791</v>
      </c>
      <c r="H2148" s="192" t="s">
        <v>665</v>
      </c>
      <c r="I2148" s="248">
        <v>20</v>
      </c>
      <c r="J2148" s="248">
        <v>16855</v>
      </c>
      <c r="K2148" s="578">
        <f t="shared" si="265"/>
        <v>337100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7"/>
      <c r="AB2148" s="570" t="str">
        <f t="shared" si="264"/>
        <v/>
      </c>
    </row>
    <row r="2149" spans="1:30" ht="15.75" hidden="1" customHeight="1">
      <c r="A2149" s="818" t="str">
        <f>IF(B2149&lt;&gt;"",IF(AND(B2149&gt;=_TM1,B2149&lt;=_TM2,OR(TH!L2149="1111",TH!M2149="1111")),TH!D2149,""),"")</f>
        <v/>
      </c>
      <c r="B2149" s="36">
        <f t="shared" si="266"/>
        <v>6</v>
      </c>
      <c r="C2149" s="190">
        <f t="shared" si="267"/>
        <v>42551</v>
      </c>
      <c r="D2149" s="190" t="s">
        <v>1616</v>
      </c>
      <c r="E2149" s="190">
        <v>42551</v>
      </c>
      <c r="F2149" s="188" t="s">
        <v>698</v>
      </c>
      <c r="G2149" s="824" t="s">
        <v>791</v>
      </c>
      <c r="H2149" s="192" t="s">
        <v>665</v>
      </c>
      <c r="I2149" s="248">
        <v>54</v>
      </c>
      <c r="J2149" s="248">
        <v>18260</v>
      </c>
      <c r="K2149" s="578">
        <f t="shared" si="265"/>
        <v>986040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7"/>
      <c r="AB2149" s="570" t="str">
        <f t="shared" ref="AB2149:AB2180" si="268">IF(VLOOKUP(H2149,DS_131,1,0)=H2149,"","x")</f>
        <v/>
      </c>
    </row>
    <row r="2150" spans="1:30" ht="15.75" hidden="1" customHeight="1">
      <c r="A2150" s="818" t="str">
        <f>IF(B2150&lt;&gt;"",IF(AND(B2150&gt;=_TM1,B2150&lt;=_TM2,OR(TH!L2150="1111",TH!M2150="1111")),TH!D2150,""),"")</f>
        <v/>
      </c>
      <c r="B2150" s="36">
        <f t="shared" si="266"/>
        <v>6</v>
      </c>
      <c r="C2150" s="190">
        <f t="shared" si="267"/>
        <v>42551</v>
      </c>
      <c r="D2150" s="190" t="s">
        <v>1616</v>
      </c>
      <c r="E2150" s="190">
        <v>42551</v>
      </c>
      <c r="F2150" s="191" t="s">
        <v>498</v>
      </c>
      <c r="G2150" s="824" t="s">
        <v>791</v>
      </c>
      <c r="H2150" s="192" t="s">
        <v>665</v>
      </c>
      <c r="I2150" s="248">
        <v>48</v>
      </c>
      <c r="J2150" s="248">
        <v>30278</v>
      </c>
      <c r="K2150" s="578">
        <f t="shared" si="265"/>
        <v>1453344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7"/>
      <c r="AB2150" s="570" t="str">
        <f t="shared" si="268"/>
        <v/>
      </c>
    </row>
    <row r="2151" spans="1:30" s="838" customFormat="1" ht="15.75" hidden="1" customHeight="1">
      <c r="A2151" s="818" t="str">
        <f>IF(B2151&lt;&gt;"",IF(AND(B2151&gt;=_TM1,B2151&lt;=_TM2,OR(TH!L2151="1111",TH!M2151="1111")),TH!D2151,""),"")</f>
        <v/>
      </c>
      <c r="B2151" s="36">
        <f t="shared" si="266"/>
        <v>6</v>
      </c>
      <c r="C2151" s="190">
        <f t="shared" si="267"/>
        <v>42551</v>
      </c>
      <c r="D2151" s="190" t="s">
        <v>1616</v>
      </c>
      <c r="E2151" s="190">
        <v>42551</v>
      </c>
      <c r="F2151" s="188" t="s">
        <v>798</v>
      </c>
      <c r="G2151" s="824" t="s">
        <v>791</v>
      </c>
      <c r="H2151" s="192" t="s">
        <v>665</v>
      </c>
      <c r="I2151" s="248">
        <v>5</v>
      </c>
      <c r="J2151" s="248">
        <v>42529</v>
      </c>
      <c r="K2151" s="578">
        <f t="shared" si="265"/>
        <v>212645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7"/>
      <c r="AB2151" s="570" t="str">
        <f t="shared" si="268"/>
        <v/>
      </c>
      <c r="AC2151" s="204"/>
      <c r="AD2151" s="204"/>
    </row>
    <row r="2152" spans="1:30" s="838" customFormat="1" ht="15.75" hidden="1" customHeight="1">
      <c r="A2152" s="818" t="str">
        <f>IF(B2152&lt;&gt;"",IF(AND(B2152&gt;=_TM1,B2152&lt;=_TM2,OR(TH!L2152="1111",TH!M2152="1111")),TH!D2152,""),"")</f>
        <v/>
      </c>
      <c r="B2152" s="36">
        <f t="shared" si="266"/>
        <v>6</v>
      </c>
      <c r="C2152" s="190">
        <f t="shared" si="267"/>
        <v>42551</v>
      </c>
      <c r="D2152" s="190" t="s">
        <v>1616</v>
      </c>
      <c r="E2152" s="190">
        <v>42551</v>
      </c>
      <c r="F2152" s="188" t="s">
        <v>687</v>
      </c>
      <c r="G2152" s="824" t="s">
        <v>791</v>
      </c>
      <c r="H2152" s="192" t="s">
        <v>665</v>
      </c>
      <c r="I2152" s="248">
        <v>36</v>
      </c>
      <c r="J2152" s="248">
        <v>20772</v>
      </c>
      <c r="K2152" s="578">
        <f t="shared" si="265"/>
        <v>747792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7"/>
      <c r="AB2152" s="570" t="str">
        <f t="shared" si="268"/>
        <v/>
      </c>
      <c r="AC2152" s="204"/>
      <c r="AD2152" s="204"/>
    </row>
    <row r="2153" spans="1:30" s="838" customFormat="1" ht="15.75" hidden="1" customHeight="1">
      <c r="A2153" s="818" t="str">
        <f>IF(B2153&lt;&gt;"",IF(AND(B2153&gt;=_TM1,B2153&lt;=_TM2,OR(TH!L2153="1111",TH!M2153="1111")),TH!D2153,""),"")</f>
        <v/>
      </c>
      <c r="B2153" s="36">
        <f t="shared" si="266"/>
        <v>6</v>
      </c>
      <c r="C2153" s="190">
        <f t="shared" si="267"/>
        <v>42551</v>
      </c>
      <c r="D2153" s="190" t="s">
        <v>1616</v>
      </c>
      <c r="E2153" s="190">
        <v>42551</v>
      </c>
      <c r="F2153" s="780" t="s">
        <v>801</v>
      </c>
      <c r="G2153" s="824" t="s">
        <v>791</v>
      </c>
      <c r="H2153" s="192" t="s">
        <v>665</v>
      </c>
      <c r="I2153" s="248">
        <v>24</v>
      </c>
      <c r="J2153" s="248">
        <v>21214</v>
      </c>
      <c r="K2153" s="578">
        <f t="shared" si="265"/>
        <v>509136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7"/>
      <c r="AB2153" s="570" t="str">
        <f t="shared" si="268"/>
        <v/>
      </c>
      <c r="AC2153" s="204"/>
      <c r="AD2153" s="204"/>
    </row>
    <row r="2154" spans="1:30" s="838" customFormat="1" ht="15.75" hidden="1" customHeight="1">
      <c r="A2154" s="818" t="str">
        <f>IF(B2154&lt;&gt;"",IF(AND(B2154&gt;=_TM1,B2154&lt;=_TM2,OR(TH!L2154="1111",TH!M2154="1111")),TH!D2154,""),"")</f>
        <v/>
      </c>
      <c r="B2154" s="36">
        <f t="shared" si="266"/>
        <v>6</v>
      </c>
      <c r="C2154" s="190">
        <f t="shared" si="267"/>
        <v>42551</v>
      </c>
      <c r="D2154" s="190" t="s">
        <v>1616</v>
      </c>
      <c r="E2154" s="190">
        <v>42551</v>
      </c>
      <c r="F2154" s="780" t="s">
        <v>792</v>
      </c>
      <c r="G2154" s="824" t="s">
        <v>791</v>
      </c>
      <c r="H2154" s="192" t="s">
        <v>665</v>
      </c>
      <c r="I2154" s="248">
        <v>24</v>
      </c>
      <c r="J2154" s="248">
        <v>21476</v>
      </c>
      <c r="K2154" s="578">
        <f t="shared" si="265"/>
        <v>515424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7"/>
      <c r="AB2154" s="570" t="str">
        <f t="shared" si="268"/>
        <v/>
      </c>
      <c r="AC2154" s="204"/>
      <c r="AD2154" s="204"/>
    </row>
    <row r="2155" spans="1:30" ht="15.75" hidden="1" customHeight="1">
      <c r="A2155" s="818" t="str">
        <f>IF(B2155&lt;&gt;"",IF(AND(B2155&gt;=_TM1,B2155&lt;=_TM2,OR(TH!L2155="1111",TH!M2155="1111")),TH!D2155,""),"")</f>
        <v/>
      </c>
      <c r="B2155" s="36">
        <f t="shared" si="266"/>
        <v>6</v>
      </c>
      <c r="C2155" s="190">
        <f t="shared" si="267"/>
        <v>42551</v>
      </c>
      <c r="D2155" s="190" t="s">
        <v>1616</v>
      </c>
      <c r="E2155" s="190">
        <v>42551</v>
      </c>
      <c r="F2155" s="188" t="s">
        <v>539</v>
      </c>
      <c r="G2155" s="824" t="s">
        <v>791</v>
      </c>
      <c r="H2155" s="192" t="s">
        <v>665</v>
      </c>
      <c r="I2155" s="248">
        <v>84</v>
      </c>
      <c r="J2155" s="248">
        <v>34580</v>
      </c>
      <c r="K2155" s="578">
        <f t="shared" si="265"/>
        <v>2904720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7"/>
      <c r="AB2155" s="570" t="str">
        <f t="shared" si="268"/>
        <v/>
      </c>
    </row>
    <row r="2156" spans="1:30" ht="15.75" hidden="1" customHeight="1">
      <c r="A2156" s="818" t="str">
        <f>IF(B2156&lt;&gt;"",IF(AND(B2156&gt;=_TM1,B2156&lt;=_TM2,OR(TH!L2156="1111",TH!M2156="1111")),TH!D2156,""),"")</f>
        <v/>
      </c>
      <c r="B2156" s="36">
        <f t="shared" si="266"/>
        <v>6</v>
      </c>
      <c r="C2156" s="190">
        <f t="shared" si="267"/>
        <v>42551</v>
      </c>
      <c r="D2156" s="190" t="s">
        <v>1616</v>
      </c>
      <c r="E2156" s="190">
        <v>42551</v>
      </c>
      <c r="F2156" s="188" t="s">
        <v>793</v>
      </c>
      <c r="G2156" s="824" t="s">
        <v>791</v>
      </c>
      <c r="H2156" s="192" t="s">
        <v>665</v>
      </c>
      <c r="I2156" s="248">
        <v>36</v>
      </c>
      <c r="J2156" s="248">
        <v>32513</v>
      </c>
      <c r="K2156" s="578">
        <f t="shared" si="265"/>
        <v>1170468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7"/>
      <c r="AB2156" s="570" t="str">
        <f t="shared" si="268"/>
        <v/>
      </c>
    </row>
    <row r="2157" spans="1:30" ht="15.75" hidden="1" customHeight="1">
      <c r="A2157" s="818" t="str">
        <f>IF(B2157&lt;&gt;"",IF(AND(B2157&gt;=_TM1,B2157&lt;=_TM2,OR(TH!L2157="1111",TH!M2157="1111")),TH!D2157,""),"")</f>
        <v/>
      </c>
      <c r="B2157" s="36">
        <f t="shared" si="266"/>
        <v>6</v>
      </c>
      <c r="C2157" s="190">
        <f t="shared" si="267"/>
        <v>42551</v>
      </c>
      <c r="D2157" s="190" t="s">
        <v>1616</v>
      </c>
      <c r="E2157" s="190">
        <v>42551</v>
      </c>
      <c r="F2157" s="191" t="s">
        <v>811</v>
      </c>
      <c r="G2157" s="824" t="s">
        <v>791</v>
      </c>
      <c r="H2157" s="192" t="s">
        <v>665</v>
      </c>
      <c r="I2157" s="248">
        <v>20</v>
      </c>
      <c r="J2157" s="248">
        <v>37611</v>
      </c>
      <c r="K2157" s="578">
        <f t="shared" si="265"/>
        <v>752220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7"/>
      <c r="AB2157" s="570" t="str">
        <f t="shared" si="268"/>
        <v/>
      </c>
      <c r="AC2157" s="635"/>
      <c r="AD2157" s="635"/>
    </row>
    <row r="2158" spans="1:30" ht="15.75" hidden="1" customHeight="1">
      <c r="A2158" s="818" t="str">
        <f>IF(B2158&lt;&gt;"",IF(AND(B2158&gt;=_TM1,B2158&lt;=_TM2,OR(TH!L2158="1111",TH!M2158="1111")),TH!D2158,""),"")</f>
        <v/>
      </c>
      <c r="B2158" s="36">
        <f t="shared" si="266"/>
        <v>6</v>
      </c>
      <c r="C2158" s="190">
        <f t="shared" si="267"/>
        <v>42551</v>
      </c>
      <c r="D2158" s="190" t="s">
        <v>1616</v>
      </c>
      <c r="E2158" s="190">
        <v>42551</v>
      </c>
      <c r="F2158" s="191" t="s">
        <v>691</v>
      </c>
      <c r="G2158" s="824" t="s">
        <v>791</v>
      </c>
      <c r="H2158" s="192" t="s">
        <v>665</v>
      </c>
      <c r="I2158" s="248">
        <v>20</v>
      </c>
      <c r="J2158" s="248">
        <v>37935</v>
      </c>
      <c r="K2158" s="578">
        <f t="shared" si="265"/>
        <v>758700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7"/>
      <c r="AB2158" s="570" t="str">
        <f t="shared" si="268"/>
        <v/>
      </c>
    </row>
    <row r="2159" spans="1:30" ht="15.75" hidden="1" customHeight="1">
      <c r="A2159" s="818" t="str">
        <f>IF(B2159&lt;&gt;"",IF(AND(B2159&gt;=_TM1,B2159&lt;=_TM2,OR(TH!L2159="1111",TH!M2159="1111")),TH!D2159,""),"")</f>
        <v/>
      </c>
      <c r="B2159" s="36">
        <f t="shared" si="266"/>
        <v>6</v>
      </c>
      <c r="C2159" s="190">
        <f t="shared" si="267"/>
        <v>42551</v>
      </c>
      <c r="D2159" s="190" t="s">
        <v>1616</v>
      </c>
      <c r="E2159" s="190">
        <v>42551</v>
      </c>
      <c r="F2159" s="191" t="s">
        <v>812</v>
      </c>
      <c r="G2159" s="824" t="s">
        <v>791</v>
      </c>
      <c r="H2159" s="192" t="s">
        <v>665</v>
      </c>
      <c r="I2159" s="248">
        <v>36</v>
      </c>
      <c r="J2159" s="248">
        <v>38627</v>
      </c>
      <c r="K2159" s="578">
        <f t="shared" si="265"/>
        <v>1390572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7"/>
      <c r="AB2159" s="570" t="str">
        <f t="shared" si="268"/>
        <v/>
      </c>
      <c r="AC2159" s="570"/>
    </row>
    <row r="2160" spans="1:30" ht="15.75" hidden="1" customHeight="1">
      <c r="A2160" s="818" t="str">
        <f>IF(B2160&lt;&gt;"",IF(AND(B2160&gt;=_TM1,B2160&lt;=_TM2,OR(TH!L2160="1111",TH!M2160="1111")),TH!D2160,""),"")</f>
        <v/>
      </c>
      <c r="B2160" s="36">
        <f t="shared" si="266"/>
        <v>6</v>
      </c>
      <c r="C2160" s="190">
        <f t="shared" si="267"/>
        <v>42551</v>
      </c>
      <c r="D2160" s="190" t="s">
        <v>1616</v>
      </c>
      <c r="E2160" s="190">
        <v>42551</v>
      </c>
      <c r="F2160" s="191" t="s">
        <v>812</v>
      </c>
      <c r="G2160" s="824" t="s">
        <v>791</v>
      </c>
      <c r="H2160" s="192" t="s">
        <v>665</v>
      </c>
      <c r="I2160" s="248">
        <v>50</v>
      </c>
      <c r="J2160" s="248">
        <v>38521</v>
      </c>
      <c r="K2160" s="578">
        <f t="shared" ref="K2160:K2191" si="269">ROUND(I2160*J2160,0)</f>
        <v>1926050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7"/>
      <c r="AB2160" s="570" t="str">
        <f t="shared" si="268"/>
        <v/>
      </c>
      <c r="AC2160" s="570"/>
    </row>
    <row r="2161" spans="1:29" ht="15.75" hidden="1" customHeight="1">
      <c r="A2161" s="818" t="str">
        <f>IF(B2161&lt;&gt;"",IF(AND(B2161&gt;=_TM1,B2161&lt;=_TM2,OR(TH!L2161="1111",TH!M2161="1111")),TH!D2161,""),"")</f>
        <v/>
      </c>
      <c r="B2161" s="36">
        <f t="shared" si="266"/>
        <v>6</v>
      </c>
      <c r="C2161" s="190">
        <f t="shared" si="267"/>
        <v>42551</v>
      </c>
      <c r="D2161" s="190" t="s">
        <v>1616</v>
      </c>
      <c r="E2161" s="190">
        <v>42551</v>
      </c>
      <c r="F2161" s="188" t="s">
        <v>796</v>
      </c>
      <c r="G2161" s="824" t="s">
        <v>791</v>
      </c>
      <c r="H2161" s="192" t="s">
        <v>665</v>
      </c>
      <c r="I2161" s="248">
        <v>528</v>
      </c>
      <c r="J2161" s="248">
        <v>40546</v>
      </c>
      <c r="K2161" s="578">
        <f t="shared" si="269"/>
        <v>21408288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7"/>
      <c r="AB2161" s="570" t="str">
        <f t="shared" si="268"/>
        <v/>
      </c>
    </row>
    <row r="2162" spans="1:29" ht="15.75" hidden="1" customHeight="1">
      <c r="A2162" s="818" t="str">
        <f>IF(B2162&lt;&gt;"",IF(AND(B2162&gt;=_TM1,B2162&lt;=_TM2,OR(TH!L2162="1111",TH!M2162="1111")),TH!D2162,""),"")</f>
        <v/>
      </c>
      <c r="B2162" s="36">
        <f t="shared" si="266"/>
        <v>6</v>
      </c>
      <c r="C2162" s="190">
        <f t="shared" si="267"/>
        <v>42551</v>
      </c>
      <c r="D2162" s="190" t="s">
        <v>1616</v>
      </c>
      <c r="E2162" s="190">
        <v>42551</v>
      </c>
      <c r="F2162" s="188" t="s">
        <v>796</v>
      </c>
      <c r="G2162" s="824" t="s">
        <v>791</v>
      </c>
      <c r="H2162" s="192" t="s">
        <v>665</v>
      </c>
      <c r="I2162" s="248">
        <v>18</v>
      </c>
      <c r="J2162" s="248">
        <v>44814</v>
      </c>
      <c r="K2162" s="578">
        <f t="shared" si="269"/>
        <v>806652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7"/>
      <c r="AB2162" s="570" t="str">
        <f t="shared" si="268"/>
        <v/>
      </c>
      <c r="AC2162" s="570"/>
    </row>
    <row r="2163" spans="1:29" ht="15.75" hidden="1" customHeight="1">
      <c r="A2163" s="818" t="str">
        <f>IF(B2163&lt;&gt;"",IF(AND(B2163&gt;=_TM1,B2163&lt;=_TM2,OR(TH!L2163="1111",TH!M2163="1111")),TH!D2163,""),"")</f>
        <v/>
      </c>
      <c r="B2163" s="36">
        <f t="shared" si="266"/>
        <v>6</v>
      </c>
      <c r="C2163" s="190">
        <f t="shared" si="267"/>
        <v>42551</v>
      </c>
      <c r="D2163" s="190" t="s">
        <v>1616</v>
      </c>
      <c r="E2163" s="190">
        <v>42551</v>
      </c>
      <c r="F2163" s="188" t="s">
        <v>796</v>
      </c>
      <c r="G2163" s="824" t="s">
        <v>791</v>
      </c>
      <c r="H2163" s="192" t="s">
        <v>665</v>
      </c>
      <c r="I2163" s="248">
        <v>48</v>
      </c>
      <c r="J2163" s="248">
        <v>42669</v>
      </c>
      <c r="K2163" s="578">
        <f t="shared" si="269"/>
        <v>2048112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7"/>
      <c r="AB2163" s="570" t="str">
        <f t="shared" si="268"/>
        <v/>
      </c>
    </row>
    <row r="2164" spans="1:29" ht="15.75" hidden="1" customHeight="1">
      <c r="A2164" s="818" t="str">
        <f>IF(B2164&lt;&gt;"",IF(AND(B2164&gt;=_TM1,B2164&lt;=_TM2,OR(TH!L2164="1111",TH!M2164="1111")),TH!D2164,""),"")</f>
        <v/>
      </c>
      <c r="B2164" s="36">
        <f t="shared" si="266"/>
        <v>6</v>
      </c>
      <c r="C2164" s="190">
        <f t="shared" si="267"/>
        <v>42551</v>
      </c>
      <c r="D2164" s="190" t="s">
        <v>1616</v>
      </c>
      <c r="E2164" s="190">
        <v>42551</v>
      </c>
      <c r="F2164" s="188" t="s">
        <v>540</v>
      </c>
      <c r="G2164" s="824" t="s">
        <v>791</v>
      </c>
      <c r="H2164" s="192" t="s">
        <v>665</v>
      </c>
      <c r="I2164" s="248">
        <v>48</v>
      </c>
      <c r="J2164" s="248">
        <v>39125</v>
      </c>
      <c r="K2164" s="578">
        <f t="shared" si="269"/>
        <v>1878000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7"/>
      <c r="AB2164" s="570" t="str">
        <f t="shared" si="268"/>
        <v/>
      </c>
    </row>
    <row r="2165" spans="1:29" ht="15.75" hidden="1" customHeight="1">
      <c r="A2165" s="818" t="str">
        <f>IF(B2165&lt;&gt;"",IF(AND(B2165&gt;=_TM1,B2165&lt;=_TM2,OR(TH!L2165="1111",TH!M2165="1111")),TH!D2165,""),"")</f>
        <v/>
      </c>
      <c r="B2165" s="36">
        <f t="shared" si="266"/>
        <v>6</v>
      </c>
      <c r="C2165" s="190">
        <f t="shared" si="267"/>
        <v>42551</v>
      </c>
      <c r="D2165" s="190" t="s">
        <v>1616</v>
      </c>
      <c r="E2165" s="190">
        <v>42551</v>
      </c>
      <c r="F2165" s="188" t="s">
        <v>802</v>
      </c>
      <c r="G2165" s="824" t="s">
        <v>791</v>
      </c>
      <c r="H2165" s="192" t="s">
        <v>665</v>
      </c>
      <c r="I2165" s="248">
        <v>24</v>
      </c>
      <c r="J2165" s="248">
        <v>45309</v>
      </c>
      <c r="K2165" s="578">
        <f t="shared" si="269"/>
        <v>1087416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7"/>
      <c r="AB2165" s="570" t="str">
        <f t="shared" si="268"/>
        <v/>
      </c>
    </row>
    <row r="2166" spans="1:29" ht="15.75" hidden="1" customHeight="1">
      <c r="A2166" s="818" t="str">
        <f>IF(B2166&lt;&gt;"",IF(AND(B2166&gt;=_TM1,B2166&lt;=_TM2,OR(TH!L2166="1111",TH!M2166="1111")),TH!D2166,""),"")</f>
        <v/>
      </c>
      <c r="B2166" s="36">
        <f t="shared" si="266"/>
        <v>6</v>
      </c>
      <c r="C2166" s="190">
        <f t="shared" si="267"/>
        <v>42551</v>
      </c>
      <c r="D2166" s="190" t="s">
        <v>1616</v>
      </c>
      <c r="E2166" s="190">
        <v>42551</v>
      </c>
      <c r="F2166" s="188" t="s">
        <v>808</v>
      </c>
      <c r="G2166" s="824" t="s">
        <v>791</v>
      </c>
      <c r="H2166" s="192" t="s">
        <v>665</v>
      </c>
      <c r="I2166" s="248">
        <v>24</v>
      </c>
      <c r="J2166" s="248">
        <v>47028</v>
      </c>
      <c r="K2166" s="578">
        <f t="shared" si="269"/>
        <v>1128672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7"/>
      <c r="AB2166" s="570" t="str">
        <f t="shared" si="268"/>
        <v/>
      </c>
    </row>
    <row r="2167" spans="1:29" ht="15.75" hidden="1" customHeight="1">
      <c r="A2167" s="818" t="str">
        <f>IF(B2167&lt;&gt;"",IF(AND(B2167&gt;=_TM1,B2167&lt;=_TM2,OR(TH!L2167="1111",TH!M2167="1111")),TH!D2167,""),"")</f>
        <v/>
      </c>
      <c r="B2167" s="36">
        <f t="shared" si="266"/>
        <v>6</v>
      </c>
      <c r="C2167" s="190">
        <f t="shared" si="267"/>
        <v>42551</v>
      </c>
      <c r="D2167" s="190" t="s">
        <v>1616</v>
      </c>
      <c r="E2167" s="190">
        <v>42551</v>
      </c>
      <c r="F2167" s="191" t="s">
        <v>819</v>
      </c>
      <c r="G2167" s="824" t="s">
        <v>791</v>
      </c>
      <c r="H2167" s="192" t="s">
        <v>665</v>
      </c>
      <c r="I2167" s="248">
        <v>40</v>
      </c>
      <c r="J2167" s="248">
        <v>22494</v>
      </c>
      <c r="K2167" s="578">
        <f t="shared" si="269"/>
        <v>899760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7"/>
      <c r="AB2167" s="570" t="str">
        <f t="shared" si="268"/>
        <v/>
      </c>
    </row>
    <row r="2168" spans="1:29" ht="15.75" hidden="1" customHeight="1">
      <c r="A2168" s="818" t="str">
        <f>IF(B2168&lt;&gt;"",IF(AND(B2168&gt;=_TM1,B2168&lt;=_TM2,OR(TH!L2168="1111",TH!M2168="1111")),TH!D2168,""),"")</f>
        <v/>
      </c>
      <c r="B2168" s="36">
        <f t="shared" si="266"/>
        <v>6</v>
      </c>
      <c r="C2168" s="190">
        <f t="shared" si="267"/>
        <v>42551</v>
      </c>
      <c r="D2168" s="190" t="s">
        <v>1616</v>
      </c>
      <c r="E2168" s="190">
        <v>42551</v>
      </c>
      <c r="F2168" s="188" t="s">
        <v>490</v>
      </c>
      <c r="G2168" s="824" t="s">
        <v>791</v>
      </c>
      <c r="H2168" s="192" t="s">
        <v>665</v>
      </c>
      <c r="I2168" s="248">
        <v>10</v>
      </c>
      <c r="J2168" s="248">
        <v>42134</v>
      </c>
      <c r="K2168" s="578">
        <f t="shared" si="269"/>
        <v>421340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7"/>
      <c r="AB2168" s="570" t="str">
        <f t="shared" si="268"/>
        <v/>
      </c>
    </row>
    <row r="2169" spans="1:29" ht="15.75" hidden="1" customHeight="1">
      <c r="A2169" s="818" t="str">
        <f>IF(B2169&lt;&gt;"",IF(AND(B2169&gt;=_TM1,B2169&lt;=_TM2,OR(TH!L2169="1111",TH!M2169="1111")),TH!D2169,""),"")</f>
        <v/>
      </c>
      <c r="B2169" s="36">
        <f t="shared" si="266"/>
        <v>6</v>
      </c>
      <c r="C2169" s="190">
        <f t="shared" si="267"/>
        <v>42551</v>
      </c>
      <c r="D2169" s="190" t="s">
        <v>1616</v>
      </c>
      <c r="E2169" s="190">
        <v>42551</v>
      </c>
      <c r="F2169" s="188" t="s">
        <v>813</v>
      </c>
      <c r="G2169" s="824" t="s">
        <v>791</v>
      </c>
      <c r="H2169" s="192" t="s">
        <v>665</v>
      </c>
      <c r="I2169" s="248">
        <v>24</v>
      </c>
      <c r="J2169" s="248">
        <v>46805</v>
      </c>
      <c r="K2169" s="578">
        <f t="shared" si="269"/>
        <v>1123320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7"/>
      <c r="AB2169" s="570" t="str">
        <f t="shared" si="268"/>
        <v/>
      </c>
    </row>
    <row r="2170" spans="1:29" ht="15.75" hidden="1" customHeight="1">
      <c r="A2170" s="818" t="str">
        <f>IF(B2170&lt;&gt;"",IF(AND(B2170&gt;=_TM1,B2170&lt;=_TM2,OR(TH!L2170="1111",TH!M2170="1111")),TH!D2170,""),"")</f>
        <v/>
      </c>
      <c r="B2170" s="36">
        <f t="shared" si="266"/>
        <v>6</v>
      </c>
      <c r="C2170" s="190">
        <f t="shared" si="267"/>
        <v>42551</v>
      </c>
      <c r="D2170" s="190" t="s">
        <v>1616</v>
      </c>
      <c r="E2170" s="190">
        <v>42551</v>
      </c>
      <c r="F2170" s="188" t="s">
        <v>546</v>
      </c>
      <c r="G2170" s="824" t="s">
        <v>791</v>
      </c>
      <c r="H2170" s="192" t="s">
        <v>665</v>
      </c>
      <c r="I2170" s="248">
        <v>24</v>
      </c>
      <c r="J2170" s="248">
        <v>46759</v>
      </c>
      <c r="K2170" s="578">
        <f t="shared" si="269"/>
        <v>1122216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7"/>
      <c r="AB2170" s="570" t="str">
        <f t="shared" si="268"/>
        <v/>
      </c>
    </row>
    <row r="2171" spans="1:29" ht="15.75" hidden="1" customHeight="1">
      <c r="A2171" s="818" t="str">
        <f>IF(B2171&lt;&gt;"",IF(AND(B2171&gt;=_TM1,B2171&lt;=_TM2,OR(TH!L2171="1111",TH!M2171="1111")),TH!D2171,""),"")</f>
        <v/>
      </c>
      <c r="B2171" s="36">
        <f t="shared" si="266"/>
        <v>6</v>
      </c>
      <c r="C2171" s="190">
        <f t="shared" si="267"/>
        <v>42551</v>
      </c>
      <c r="D2171" s="190" t="s">
        <v>1616</v>
      </c>
      <c r="E2171" s="190">
        <v>42551</v>
      </c>
      <c r="F2171" s="40" t="s">
        <v>522</v>
      </c>
      <c r="G2171" s="824" t="s">
        <v>791</v>
      </c>
      <c r="H2171" s="192" t="s">
        <v>665</v>
      </c>
      <c r="I2171" s="248">
        <v>20</v>
      </c>
      <c r="J2171" s="248">
        <v>49208</v>
      </c>
      <c r="K2171" s="578">
        <f t="shared" si="269"/>
        <v>984160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7"/>
      <c r="AB2171" s="570" t="str">
        <f t="shared" si="268"/>
        <v/>
      </c>
    </row>
    <row r="2172" spans="1:29" ht="15.75" hidden="1" customHeight="1">
      <c r="A2172" s="818" t="str">
        <f>IF(B2172&lt;&gt;"",IF(AND(B2172&gt;=_TM1,B2172&lt;=_TM2,OR(TH!L2172="1111",TH!M2172="1111")),TH!D2172,""),"")</f>
        <v/>
      </c>
      <c r="B2172" s="36">
        <f t="shared" si="266"/>
        <v>6</v>
      </c>
      <c r="C2172" s="190">
        <f t="shared" si="267"/>
        <v>42551</v>
      </c>
      <c r="D2172" s="190" t="s">
        <v>1616</v>
      </c>
      <c r="E2172" s="190">
        <v>42551</v>
      </c>
      <c r="F2172" s="188" t="s">
        <v>800</v>
      </c>
      <c r="G2172" s="824" t="s">
        <v>791</v>
      </c>
      <c r="H2172" s="192" t="s">
        <v>665</v>
      </c>
      <c r="I2172" s="248">
        <v>70</v>
      </c>
      <c r="J2172" s="248">
        <v>48944</v>
      </c>
      <c r="K2172" s="578">
        <f t="shared" si="269"/>
        <v>3426080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7"/>
      <c r="AB2172" s="570" t="str">
        <f t="shared" si="268"/>
        <v/>
      </c>
      <c r="AC2172" s="570"/>
    </row>
    <row r="2173" spans="1:29" ht="15.75" hidden="1" customHeight="1">
      <c r="A2173" s="818" t="str">
        <f>IF(B2173&lt;&gt;"",IF(AND(B2173&gt;=_TM1,B2173&lt;=_TM2,OR(TH!L2173="1111",TH!M2173="1111")),TH!D2173,""),"")</f>
        <v/>
      </c>
      <c r="B2173" s="36">
        <f t="shared" si="266"/>
        <v>6</v>
      </c>
      <c r="C2173" s="190">
        <f t="shared" si="267"/>
        <v>42551</v>
      </c>
      <c r="D2173" s="190" t="s">
        <v>1616</v>
      </c>
      <c r="E2173" s="190">
        <v>42551</v>
      </c>
      <c r="F2173" s="191" t="s">
        <v>800</v>
      </c>
      <c r="G2173" s="824" t="s">
        <v>791</v>
      </c>
      <c r="H2173" s="192" t="s">
        <v>665</v>
      </c>
      <c r="I2173" s="248">
        <v>100</v>
      </c>
      <c r="J2173" s="248">
        <v>49818</v>
      </c>
      <c r="K2173" s="578">
        <f t="shared" si="269"/>
        <v>4981800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7"/>
      <c r="AB2173" s="570" t="str">
        <f t="shared" si="268"/>
        <v/>
      </c>
      <c r="AC2173" s="570"/>
    </row>
    <row r="2174" spans="1:29" ht="15.75" hidden="1" customHeight="1">
      <c r="A2174" s="818" t="str">
        <f>IF(B2174&lt;&gt;"",IF(AND(B2174&gt;=_TM1,B2174&lt;=_TM2,OR(TH!L2174="1111",TH!M2174="1111")),TH!D2174,""),"")</f>
        <v/>
      </c>
      <c r="B2174" s="36">
        <f t="shared" si="266"/>
        <v>6</v>
      </c>
      <c r="C2174" s="190">
        <f t="shared" si="267"/>
        <v>42551</v>
      </c>
      <c r="D2174" s="190" t="s">
        <v>1616</v>
      </c>
      <c r="E2174" s="190">
        <v>42551</v>
      </c>
      <c r="F2174" s="191" t="s">
        <v>695</v>
      </c>
      <c r="G2174" s="824" t="s">
        <v>791</v>
      </c>
      <c r="H2174" s="192" t="s">
        <v>665</v>
      </c>
      <c r="I2174" s="248">
        <v>46</v>
      </c>
      <c r="J2174" s="248">
        <v>51129</v>
      </c>
      <c r="K2174" s="578">
        <f t="shared" si="269"/>
        <v>2351934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7"/>
      <c r="AB2174" s="570" t="str">
        <f t="shared" si="268"/>
        <v/>
      </c>
      <c r="AC2174" s="570"/>
    </row>
    <row r="2175" spans="1:29" ht="15.75" hidden="1" customHeight="1">
      <c r="A2175" s="818" t="str">
        <f>IF(B2175&lt;&gt;"",IF(AND(B2175&gt;=_TM1,B2175&lt;=_TM2,OR(TH!L2175="1111",TH!M2175="1111")),TH!D2175,""),"")</f>
        <v/>
      </c>
      <c r="B2175" s="36">
        <f t="shared" si="266"/>
        <v>6</v>
      </c>
      <c r="C2175" s="190">
        <f t="shared" si="267"/>
        <v>42551</v>
      </c>
      <c r="D2175" s="190" t="s">
        <v>1616</v>
      </c>
      <c r="E2175" s="190">
        <v>42551</v>
      </c>
      <c r="F2175" s="287" t="s">
        <v>692</v>
      </c>
      <c r="G2175" s="824" t="s">
        <v>791</v>
      </c>
      <c r="H2175" s="192" t="s">
        <v>665</v>
      </c>
      <c r="I2175" s="248">
        <v>12</v>
      </c>
      <c r="J2175" s="248">
        <v>65205</v>
      </c>
      <c r="K2175" s="578">
        <f t="shared" si="269"/>
        <v>782460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7"/>
      <c r="AB2175" s="570" t="str">
        <f t="shared" si="268"/>
        <v/>
      </c>
    </row>
    <row r="2176" spans="1:29" ht="15.75" hidden="1" customHeight="1">
      <c r="A2176" s="818" t="str">
        <f>IF(B2176&lt;&gt;"",IF(AND(B2176&gt;=_TM1,B2176&lt;=_TM2,OR(TH!L2176="1111",TH!M2176="1111")),TH!D2176,""),"")</f>
        <v/>
      </c>
      <c r="B2176" s="36">
        <f t="shared" si="266"/>
        <v>6</v>
      </c>
      <c r="C2176" s="190">
        <f t="shared" si="267"/>
        <v>42551</v>
      </c>
      <c r="D2176" s="190" t="s">
        <v>1616</v>
      </c>
      <c r="E2176" s="190">
        <v>42551</v>
      </c>
      <c r="F2176" s="191" t="s">
        <v>692</v>
      </c>
      <c r="G2176" s="824" t="s">
        <v>791</v>
      </c>
      <c r="H2176" s="192" t="s">
        <v>665</v>
      </c>
      <c r="I2176" s="248">
        <v>20</v>
      </c>
      <c r="J2176" s="248">
        <v>63004</v>
      </c>
      <c r="K2176" s="578">
        <f t="shared" si="269"/>
        <v>1260080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7"/>
      <c r="AB2176" s="570" t="str">
        <f t="shared" si="268"/>
        <v/>
      </c>
    </row>
    <row r="2177" spans="1:30" ht="15.75" hidden="1" customHeight="1">
      <c r="A2177" s="818" t="str">
        <f>IF(B2177&lt;&gt;"",IF(AND(B2177&gt;=_TM1,B2177&lt;=_TM2,OR(TH!L2177="1111",TH!M2177="1111")),TH!D2177,""),"")</f>
        <v/>
      </c>
      <c r="B2177" s="36">
        <f t="shared" si="266"/>
        <v>6</v>
      </c>
      <c r="C2177" s="190">
        <f t="shared" si="267"/>
        <v>42551</v>
      </c>
      <c r="D2177" s="190" t="s">
        <v>1616</v>
      </c>
      <c r="E2177" s="190">
        <v>42551</v>
      </c>
      <c r="F2177" s="191" t="s">
        <v>524</v>
      </c>
      <c r="G2177" s="824" t="s">
        <v>791</v>
      </c>
      <c r="H2177" s="192" t="s">
        <v>665</v>
      </c>
      <c r="I2177" s="248">
        <v>48</v>
      </c>
      <c r="J2177" s="248">
        <v>31624</v>
      </c>
      <c r="K2177" s="578">
        <f t="shared" si="269"/>
        <v>1517952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7"/>
      <c r="AB2177" s="570" t="str">
        <f t="shared" si="268"/>
        <v/>
      </c>
      <c r="AC2177" s="570"/>
    </row>
    <row r="2178" spans="1:30" ht="15.75" hidden="1" customHeight="1">
      <c r="A2178" s="818" t="str">
        <f>IF(B2178&lt;&gt;"",IF(AND(B2178&gt;=_TM1,B2178&lt;=_TM2,OR(TH!L2178="1111",TH!M2178="1111")),TH!D2178,""),"")</f>
        <v/>
      </c>
      <c r="B2178" s="36">
        <f t="shared" si="266"/>
        <v>6</v>
      </c>
      <c r="C2178" s="190">
        <f t="shared" si="267"/>
        <v>42551</v>
      </c>
      <c r="D2178" s="190" t="s">
        <v>1616</v>
      </c>
      <c r="E2178" s="190">
        <v>42551</v>
      </c>
      <c r="F2178" s="188" t="s">
        <v>480</v>
      </c>
      <c r="G2178" s="824" t="s">
        <v>791</v>
      </c>
      <c r="H2178" s="192" t="s">
        <v>665</v>
      </c>
      <c r="I2178" s="248">
        <v>32</v>
      </c>
      <c r="J2178" s="248">
        <v>50190</v>
      </c>
      <c r="K2178" s="578">
        <f t="shared" si="269"/>
        <v>1606080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7"/>
      <c r="AB2178" s="570" t="str">
        <f t="shared" si="268"/>
        <v/>
      </c>
    </row>
    <row r="2179" spans="1:30" ht="15.75" hidden="1" customHeight="1">
      <c r="A2179" s="818" t="str">
        <f>IF(B2179&lt;&gt;"",IF(AND(B2179&gt;=_TM1,B2179&lt;=_TM2,OR(TH!L2179="1111",TH!M2179="1111")),TH!D2179,""),"")</f>
        <v/>
      </c>
      <c r="B2179" s="36">
        <f t="shared" si="266"/>
        <v>6</v>
      </c>
      <c r="C2179" s="190">
        <f t="shared" si="267"/>
        <v>42551</v>
      </c>
      <c r="D2179" s="190" t="s">
        <v>1616</v>
      </c>
      <c r="E2179" s="190">
        <v>42551</v>
      </c>
      <c r="F2179" s="188" t="s">
        <v>480</v>
      </c>
      <c r="G2179" s="824" t="s">
        <v>791</v>
      </c>
      <c r="H2179" s="192" t="s">
        <v>665</v>
      </c>
      <c r="I2179" s="248">
        <v>4</v>
      </c>
      <c r="J2179" s="248">
        <v>55474</v>
      </c>
      <c r="K2179" s="578">
        <f t="shared" si="269"/>
        <v>221896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7"/>
      <c r="AB2179" s="570" t="str">
        <f t="shared" si="268"/>
        <v/>
      </c>
    </row>
    <row r="2180" spans="1:30" ht="15.75" hidden="1" customHeight="1">
      <c r="A2180" s="818" t="str">
        <f>IF(B2180&lt;&gt;"",IF(AND(B2180&gt;=_TM1,B2180&lt;=_TM2,OR(TH!L2180="1111",TH!M2180="1111")),TH!D2180,""),"")</f>
        <v/>
      </c>
      <c r="B2180" s="36">
        <f t="shared" si="266"/>
        <v>6</v>
      </c>
      <c r="C2180" s="190">
        <f t="shared" si="267"/>
        <v>42551</v>
      </c>
      <c r="D2180" s="190" t="s">
        <v>1616</v>
      </c>
      <c r="E2180" s="190">
        <v>42551</v>
      </c>
      <c r="F2180" s="188" t="s">
        <v>502</v>
      </c>
      <c r="G2180" s="824" t="s">
        <v>791</v>
      </c>
      <c r="H2180" s="192" t="s">
        <v>665</v>
      </c>
      <c r="I2180" s="248">
        <v>4</v>
      </c>
      <c r="J2180" s="248">
        <v>82354</v>
      </c>
      <c r="K2180" s="578">
        <f t="shared" si="269"/>
        <v>329416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7"/>
      <c r="AB2180" s="570" t="str">
        <f t="shared" si="268"/>
        <v/>
      </c>
    </row>
    <row r="2181" spans="1:30" ht="15.75" hidden="1" customHeight="1">
      <c r="A2181" s="818" t="str">
        <f>IF(B2181&lt;&gt;"",IF(AND(B2181&gt;=_TM1,B2181&lt;=_TM2,OR(TH!L2181="1111",TH!M2181="1111")),TH!D2181,""),"")</f>
        <v/>
      </c>
      <c r="B2181" s="36">
        <f t="shared" si="266"/>
        <v>6</v>
      </c>
      <c r="C2181" s="190">
        <f t="shared" si="267"/>
        <v>42551</v>
      </c>
      <c r="D2181" s="190" t="s">
        <v>1616</v>
      </c>
      <c r="E2181" s="190">
        <v>42551</v>
      </c>
      <c r="F2181" s="188" t="s">
        <v>502</v>
      </c>
      <c r="G2181" s="824" t="s">
        <v>791</v>
      </c>
      <c r="H2181" s="192" t="s">
        <v>665</v>
      </c>
      <c r="I2181" s="778">
        <v>4</v>
      </c>
      <c r="J2181" s="248">
        <v>82354</v>
      </c>
      <c r="K2181" s="578">
        <f t="shared" si="269"/>
        <v>329416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7"/>
      <c r="AB2181" s="570" t="str">
        <f t="shared" ref="AB2181:AB2199" si="270">IF(VLOOKUP(H2181,DS_131,1,0)=H2181,"","x")</f>
        <v/>
      </c>
    </row>
    <row r="2182" spans="1:30" ht="15.75" hidden="1" customHeight="1">
      <c r="A2182" s="818" t="str">
        <f>IF(B2182&lt;&gt;"",IF(AND(B2182&gt;=_TM1,B2182&lt;=_TM2,OR(TH!L2182="1111",TH!M2182="1111")),TH!D2182,""),"")</f>
        <v/>
      </c>
      <c r="B2182" s="36">
        <f t="shared" si="266"/>
        <v>6</v>
      </c>
      <c r="C2182" s="190">
        <f t="shared" si="267"/>
        <v>42551</v>
      </c>
      <c r="D2182" s="190" t="s">
        <v>1616</v>
      </c>
      <c r="E2182" s="190">
        <v>42551</v>
      </c>
      <c r="F2182" s="287" t="s">
        <v>471</v>
      </c>
      <c r="G2182" s="824" t="s">
        <v>791</v>
      </c>
      <c r="H2182" s="192" t="s">
        <v>665</v>
      </c>
      <c r="I2182" s="249">
        <v>10</v>
      </c>
      <c r="J2182" s="249">
        <v>39249</v>
      </c>
      <c r="K2182" s="578">
        <f t="shared" si="269"/>
        <v>392490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7"/>
      <c r="AB2182" s="570" t="str">
        <f t="shared" si="270"/>
        <v/>
      </c>
    </row>
    <row r="2183" spans="1:30" ht="15.75" hidden="1" customHeight="1">
      <c r="A2183" s="818" t="str">
        <f>IF(B2183&lt;&gt;"",IF(AND(B2183&gt;=_TM1,B2183&lt;=_TM2,OR(TH!L2183="1111",TH!M2183="1111")),TH!D2183,""),"")</f>
        <v/>
      </c>
      <c r="B2183" s="36">
        <f t="shared" si="266"/>
        <v>6</v>
      </c>
      <c r="C2183" s="190">
        <f t="shared" si="267"/>
        <v>42551</v>
      </c>
      <c r="D2183" s="190" t="s">
        <v>1616</v>
      </c>
      <c r="E2183" s="190">
        <v>42551</v>
      </c>
      <c r="F2183" s="188" t="s">
        <v>805</v>
      </c>
      <c r="G2183" s="824" t="s">
        <v>791</v>
      </c>
      <c r="H2183" s="192" t="s">
        <v>665</v>
      </c>
      <c r="I2183" s="248">
        <v>4</v>
      </c>
      <c r="J2183" s="248">
        <v>79981</v>
      </c>
      <c r="K2183" s="578">
        <f t="shared" si="269"/>
        <v>319924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7"/>
      <c r="AB2183" s="570" t="str">
        <f t="shared" si="270"/>
        <v/>
      </c>
      <c r="AC2183" s="570"/>
    </row>
    <row r="2184" spans="1:30" ht="15.75" hidden="1" customHeight="1">
      <c r="A2184" s="818" t="str">
        <f>IF(B2184&lt;&gt;"",IF(AND(B2184&gt;=_TM1,B2184&lt;=_TM2,OR(TH!L2184="1111",TH!M2184="1111")),TH!D2184,""),"")</f>
        <v/>
      </c>
      <c r="B2184" s="36">
        <f t="shared" si="266"/>
        <v>6</v>
      </c>
      <c r="C2184" s="190">
        <f t="shared" si="267"/>
        <v>42551</v>
      </c>
      <c r="D2184" s="190" t="s">
        <v>1616</v>
      </c>
      <c r="E2184" s="190">
        <v>42551</v>
      </c>
      <c r="F2184" s="188" t="s">
        <v>870</v>
      </c>
      <c r="G2184" s="824" t="s">
        <v>791</v>
      </c>
      <c r="H2184" s="192" t="s">
        <v>665</v>
      </c>
      <c r="I2184" s="248">
        <v>7</v>
      </c>
      <c r="J2184" s="248">
        <v>49480</v>
      </c>
      <c r="K2184" s="578">
        <f t="shared" si="269"/>
        <v>346360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7"/>
      <c r="AB2184" s="570" t="str">
        <f t="shared" si="270"/>
        <v/>
      </c>
    </row>
    <row r="2185" spans="1:30" ht="15.75" hidden="1" customHeight="1">
      <c r="A2185" s="818" t="str">
        <f>IF(B2185&lt;&gt;"",IF(AND(B2185&gt;=_TM1,B2185&lt;=_TM2,OR(TH!L2185="1111",TH!M2185="1111")),TH!D2185,""),"")</f>
        <v/>
      </c>
      <c r="B2185" s="36">
        <f t="shared" si="266"/>
        <v>6</v>
      </c>
      <c r="C2185" s="190">
        <f t="shared" si="267"/>
        <v>42551</v>
      </c>
      <c r="D2185" s="190" t="s">
        <v>1616</v>
      </c>
      <c r="E2185" s="190">
        <v>42551</v>
      </c>
      <c r="F2185" s="188" t="s">
        <v>481</v>
      </c>
      <c r="G2185" s="824" t="s">
        <v>791</v>
      </c>
      <c r="H2185" s="192" t="s">
        <v>665</v>
      </c>
      <c r="I2185" s="248">
        <v>10</v>
      </c>
      <c r="J2185" s="248">
        <v>71350</v>
      </c>
      <c r="K2185" s="578">
        <f t="shared" si="269"/>
        <v>713500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7"/>
      <c r="AB2185" s="570" t="str">
        <f t="shared" si="270"/>
        <v/>
      </c>
    </row>
    <row r="2186" spans="1:30" ht="15.75" hidden="1" customHeight="1">
      <c r="A2186" s="818" t="str">
        <f>IF(B2186&lt;&gt;"",IF(AND(B2186&gt;=_TM1,B2186&lt;=_TM2,OR(TH!L2186="1111",TH!M2186="1111")),TH!D2186,""),"")</f>
        <v/>
      </c>
      <c r="B2186" s="36">
        <f t="shared" si="266"/>
        <v>6</v>
      </c>
      <c r="C2186" s="190">
        <f t="shared" si="267"/>
        <v>42551</v>
      </c>
      <c r="D2186" s="190" t="s">
        <v>1616</v>
      </c>
      <c r="E2186" s="190">
        <v>42551</v>
      </c>
      <c r="F2186" s="188" t="s">
        <v>464</v>
      </c>
      <c r="G2186" s="824" t="s">
        <v>791</v>
      </c>
      <c r="H2186" s="192" t="s">
        <v>665</v>
      </c>
      <c r="I2186" s="248">
        <v>180</v>
      </c>
      <c r="J2186" s="248">
        <v>66812</v>
      </c>
      <c r="K2186" s="578">
        <f t="shared" si="269"/>
        <v>12026160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7"/>
      <c r="AB2186" s="570" t="str">
        <f t="shared" si="270"/>
        <v/>
      </c>
      <c r="AC2186" s="570"/>
      <c r="AD2186" s="570"/>
    </row>
    <row r="2187" spans="1:30" ht="15.75" hidden="1" customHeight="1">
      <c r="A2187" s="818" t="str">
        <f>IF(B2187&lt;&gt;"",IF(AND(B2187&gt;=_TM1,B2187&lt;=_TM2,OR(TH!L2187="1111",TH!M2187="1111")),TH!D2187,""),"")</f>
        <v/>
      </c>
      <c r="B2187" s="36">
        <f t="shared" si="266"/>
        <v>6</v>
      </c>
      <c r="C2187" s="190">
        <f t="shared" si="267"/>
        <v>42551</v>
      </c>
      <c r="D2187" s="190" t="s">
        <v>1616</v>
      </c>
      <c r="E2187" s="190">
        <v>42551</v>
      </c>
      <c r="F2187" s="191" t="s">
        <v>817</v>
      </c>
      <c r="G2187" s="824" t="s">
        <v>791</v>
      </c>
      <c r="H2187" s="192" t="s">
        <v>665</v>
      </c>
      <c r="I2187" s="248">
        <v>25</v>
      </c>
      <c r="J2187" s="248">
        <v>32385</v>
      </c>
      <c r="K2187" s="578">
        <f t="shared" si="269"/>
        <v>809625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7"/>
      <c r="AB2187" s="570" t="str">
        <f t="shared" si="270"/>
        <v/>
      </c>
      <c r="AD2187" s="570"/>
    </row>
    <row r="2188" spans="1:30" ht="15.75" hidden="1" customHeight="1">
      <c r="A2188" s="818" t="str">
        <f>IF(B2188&lt;&gt;"",IF(AND(B2188&gt;=_TM1,B2188&lt;=_TM2,OR(TH!L2188="1111",TH!M2188="1111")),TH!D2188,""),"")</f>
        <v/>
      </c>
      <c r="B2188" s="36">
        <f t="shared" si="266"/>
        <v>6</v>
      </c>
      <c r="C2188" s="190">
        <f t="shared" si="267"/>
        <v>42551</v>
      </c>
      <c r="D2188" s="190" t="s">
        <v>1616</v>
      </c>
      <c r="E2188" s="190">
        <v>42551</v>
      </c>
      <c r="F2188" s="191" t="s">
        <v>814</v>
      </c>
      <c r="G2188" s="824" t="s">
        <v>791</v>
      </c>
      <c r="H2188" s="192" t="s">
        <v>665</v>
      </c>
      <c r="I2188" s="248">
        <v>10</v>
      </c>
      <c r="J2188" s="248">
        <v>102207</v>
      </c>
      <c r="K2188" s="578">
        <f t="shared" si="269"/>
        <v>1022070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7"/>
      <c r="AB2188" s="570" t="str">
        <f t="shared" si="270"/>
        <v/>
      </c>
    </row>
    <row r="2189" spans="1:30" ht="15.75" hidden="1" customHeight="1">
      <c r="A2189" s="818" t="str">
        <f>IF(B2189&lt;&gt;"",IF(AND(B2189&gt;=_TM1,B2189&lt;=_TM2,OR(TH!L2189="1111",TH!M2189="1111")),TH!D2189,""),"")</f>
        <v/>
      </c>
      <c r="B2189" s="36">
        <f t="shared" si="266"/>
        <v>6</v>
      </c>
      <c r="C2189" s="190">
        <f t="shared" si="267"/>
        <v>42551</v>
      </c>
      <c r="D2189" s="190" t="s">
        <v>1616</v>
      </c>
      <c r="E2189" s="190">
        <v>42551</v>
      </c>
      <c r="F2189" s="188" t="s">
        <v>820</v>
      </c>
      <c r="G2189" s="824" t="s">
        <v>791</v>
      </c>
      <c r="H2189" s="192" t="s">
        <v>665</v>
      </c>
      <c r="I2189" s="251">
        <v>30</v>
      </c>
      <c r="J2189" s="251">
        <v>47059</v>
      </c>
      <c r="K2189" s="578">
        <f t="shared" si="269"/>
        <v>1411770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7"/>
      <c r="AB2189" s="570" t="str">
        <f t="shared" si="270"/>
        <v/>
      </c>
      <c r="AD2189" s="570"/>
    </row>
    <row r="2190" spans="1:30" ht="15.75" hidden="1" customHeight="1">
      <c r="A2190" s="818" t="str">
        <f>IF(B2190&lt;&gt;"",IF(AND(B2190&gt;=_TM1,B2190&lt;=_TM2,OR(TH!L2190="1111",TH!M2190="1111")),TH!D2190,""),"")</f>
        <v/>
      </c>
      <c r="B2190" s="36">
        <f t="shared" si="266"/>
        <v>6</v>
      </c>
      <c r="C2190" s="190">
        <f t="shared" si="267"/>
        <v>42551</v>
      </c>
      <c r="D2190" s="190" t="s">
        <v>1616</v>
      </c>
      <c r="E2190" s="190">
        <v>42551</v>
      </c>
      <c r="F2190" s="191" t="s">
        <v>816</v>
      </c>
      <c r="G2190" s="824" t="s">
        <v>791</v>
      </c>
      <c r="H2190" s="192" t="s">
        <v>665</v>
      </c>
      <c r="I2190" s="248">
        <v>20</v>
      </c>
      <c r="J2190" s="248">
        <v>46789</v>
      </c>
      <c r="K2190" s="578">
        <f t="shared" si="269"/>
        <v>935780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7"/>
      <c r="AB2190" s="570" t="str">
        <f t="shared" si="270"/>
        <v/>
      </c>
    </row>
    <row r="2191" spans="1:30" ht="15.75" hidden="1" customHeight="1">
      <c r="A2191" s="818" t="str">
        <f>IF(B2191&lt;&gt;"",IF(AND(B2191&gt;=_TM1,B2191&lt;=_TM2,OR(TH!L2191="1111",TH!M2191="1111")),TH!D2191,""),"")</f>
        <v/>
      </c>
      <c r="B2191" s="36">
        <f t="shared" si="266"/>
        <v>6</v>
      </c>
      <c r="C2191" s="190">
        <f t="shared" si="267"/>
        <v>42551</v>
      </c>
      <c r="D2191" s="190" t="s">
        <v>1616</v>
      </c>
      <c r="E2191" s="190">
        <v>42551</v>
      </c>
      <c r="F2191" s="188" t="s">
        <v>806</v>
      </c>
      <c r="G2191" s="824" t="s">
        <v>791</v>
      </c>
      <c r="H2191" s="192" t="s">
        <v>665</v>
      </c>
      <c r="I2191" s="248">
        <v>4</v>
      </c>
      <c r="J2191" s="248">
        <v>122086</v>
      </c>
      <c r="K2191" s="578">
        <f t="shared" si="269"/>
        <v>488344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7"/>
      <c r="AB2191" s="570" t="str">
        <f t="shared" si="270"/>
        <v/>
      </c>
      <c r="AC2191" s="570"/>
    </row>
    <row r="2192" spans="1:30" ht="15.75" hidden="1" customHeight="1">
      <c r="A2192" s="818" t="str">
        <f>IF(B2192&lt;&gt;"",IF(AND(B2192&gt;=_TM1,B2192&lt;=_TM2,OR(TH!L2192="1111",TH!M2192="1111")),TH!D2192,""),"")</f>
        <v/>
      </c>
      <c r="B2192" s="36">
        <f t="shared" si="266"/>
        <v>6</v>
      </c>
      <c r="C2192" s="190">
        <f t="shared" si="267"/>
        <v>42551</v>
      </c>
      <c r="D2192" s="190" t="s">
        <v>1616</v>
      </c>
      <c r="E2192" s="190">
        <v>42551</v>
      </c>
      <c r="F2192" s="287" t="s">
        <v>525</v>
      </c>
      <c r="G2192" s="824" t="s">
        <v>791</v>
      </c>
      <c r="H2192" s="192" t="s">
        <v>665</v>
      </c>
      <c r="I2192" s="248">
        <v>36</v>
      </c>
      <c r="J2192" s="248">
        <v>71296</v>
      </c>
      <c r="K2192" s="578">
        <f t="shared" ref="K2192:K2196" si="271">ROUND(I2192*J2192,0)</f>
        <v>2566656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7"/>
      <c r="AB2192" s="570" t="str">
        <f t="shared" si="270"/>
        <v/>
      </c>
    </row>
    <row r="2193" spans="1:30" ht="15.75" hidden="1" customHeight="1">
      <c r="A2193" s="818" t="str">
        <f>IF(B2193&lt;&gt;"",IF(AND(B2193&gt;=_TM1,B2193&lt;=_TM2,OR(TH!L2193="1111",TH!M2193="1111")),TH!D2193,""),"")</f>
        <v/>
      </c>
      <c r="B2193" s="36">
        <f t="shared" si="266"/>
        <v>6</v>
      </c>
      <c r="C2193" s="190">
        <f t="shared" si="267"/>
        <v>42551</v>
      </c>
      <c r="D2193" s="190" t="s">
        <v>1616</v>
      </c>
      <c r="E2193" s="190">
        <v>42551</v>
      </c>
      <c r="F2193" s="191" t="s">
        <v>525</v>
      </c>
      <c r="G2193" s="824" t="s">
        <v>791</v>
      </c>
      <c r="H2193" s="192" t="s">
        <v>665</v>
      </c>
      <c r="I2193" s="248">
        <v>30</v>
      </c>
      <c r="J2193" s="248">
        <v>72641</v>
      </c>
      <c r="K2193" s="578">
        <f t="shared" si="271"/>
        <v>2179230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7"/>
      <c r="AB2193" s="570" t="str">
        <f t="shared" si="270"/>
        <v/>
      </c>
    </row>
    <row r="2194" spans="1:30" ht="15.75" hidden="1" customHeight="1">
      <c r="A2194" s="818" t="str">
        <f>IF(B2194&lt;&gt;"",IF(AND(B2194&gt;=_TM1,B2194&lt;=_TM2,OR(TH!L2194="1111",TH!M2194="1111")),TH!D2194,""),"")</f>
        <v/>
      </c>
      <c r="B2194" s="36">
        <f t="shared" si="266"/>
        <v>6</v>
      </c>
      <c r="C2194" s="190">
        <f t="shared" si="267"/>
        <v>42551</v>
      </c>
      <c r="D2194" s="190" t="s">
        <v>1616</v>
      </c>
      <c r="E2194" s="190">
        <v>42551</v>
      </c>
      <c r="F2194" s="191" t="s">
        <v>818</v>
      </c>
      <c r="G2194" s="824" t="s">
        <v>791</v>
      </c>
      <c r="H2194" s="192" t="s">
        <v>665</v>
      </c>
      <c r="I2194" s="248">
        <v>25</v>
      </c>
      <c r="J2194" s="248">
        <v>42184</v>
      </c>
      <c r="K2194" s="578">
        <f t="shared" si="271"/>
        <v>1054600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7"/>
      <c r="AB2194" s="570" t="str">
        <f t="shared" si="270"/>
        <v/>
      </c>
      <c r="AD2194" s="570"/>
    </row>
    <row r="2195" spans="1:30" ht="15.75" hidden="1" customHeight="1">
      <c r="A2195" s="818" t="str">
        <f>IF(B2195&lt;&gt;"",IF(AND(B2195&gt;=_TM1,B2195&lt;=_TM2,OR(TH!L2195="1111",TH!M2195="1111")),TH!D2195,""),"")</f>
        <v/>
      </c>
      <c r="B2195" s="36">
        <f t="shared" ref="B2195:B2500" si="272">IF(C2195&lt;&gt;"",MONTH(C2195),"")</f>
        <v>6</v>
      </c>
      <c r="C2195" s="190">
        <f t="shared" si="267"/>
        <v>42551</v>
      </c>
      <c r="D2195" s="190" t="s">
        <v>1616</v>
      </c>
      <c r="E2195" s="190">
        <v>42551</v>
      </c>
      <c r="F2195" s="40" t="s">
        <v>689</v>
      </c>
      <c r="G2195" s="824" t="s">
        <v>791</v>
      </c>
      <c r="H2195" s="192" t="s">
        <v>665</v>
      </c>
      <c r="I2195" s="248">
        <v>6</v>
      </c>
      <c r="J2195" s="248">
        <v>67473</v>
      </c>
      <c r="K2195" s="578">
        <f t="shared" si="271"/>
        <v>404838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7"/>
      <c r="AB2195" s="570" t="str">
        <f t="shared" si="270"/>
        <v/>
      </c>
    </row>
    <row r="2196" spans="1:30" ht="15.75" hidden="1" customHeight="1">
      <c r="A2196" s="818" t="str">
        <f>IF(B2196&lt;&gt;"",IF(AND(B2196&gt;=_TM1,B2196&lt;=_TM2,OR(TH!L2196="1111",TH!M2196="1111")),TH!D2196,""),"")</f>
        <v/>
      </c>
      <c r="B2196" s="36">
        <f t="shared" si="272"/>
        <v>6</v>
      </c>
      <c r="C2196" s="190">
        <f t="shared" si="267"/>
        <v>42551</v>
      </c>
      <c r="D2196" s="190" t="s">
        <v>1616</v>
      </c>
      <c r="E2196" s="190">
        <v>42551</v>
      </c>
      <c r="F2196" s="287" t="s">
        <v>696</v>
      </c>
      <c r="G2196" s="824" t="s">
        <v>791</v>
      </c>
      <c r="H2196" s="192" t="s">
        <v>665</v>
      </c>
      <c r="I2196" s="248">
        <v>12</v>
      </c>
      <c r="J2196" s="248">
        <v>120393</v>
      </c>
      <c r="K2196" s="578">
        <f t="shared" si="271"/>
        <v>1444716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7"/>
      <c r="AB2196" s="570" t="str">
        <f t="shared" si="270"/>
        <v/>
      </c>
    </row>
    <row r="2197" spans="1:30" ht="15.75" hidden="1" customHeight="1">
      <c r="A2197" s="818" t="str">
        <f>IF(B2197&lt;&gt;"",IF(AND(B2197&gt;=_TM1,B2197&lt;=_TM2,OR(TH!L2197="1111",TH!M2197="1111")),TH!D2197,""),"")</f>
        <v/>
      </c>
      <c r="B2197" s="36">
        <f t="shared" si="272"/>
        <v>6</v>
      </c>
      <c r="C2197" s="190">
        <f t="shared" si="267"/>
        <v>42551</v>
      </c>
      <c r="D2197" s="190" t="s">
        <v>1616</v>
      </c>
      <c r="E2197" s="190">
        <v>42551</v>
      </c>
      <c r="F2197" s="191" t="s">
        <v>448</v>
      </c>
      <c r="G2197" s="824" t="s">
        <v>791</v>
      </c>
      <c r="H2197" s="192" t="s">
        <v>665</v>
      </c>
      <c r="I2197" s="248"/>
      <c r="J2197" s="248"/>
      <c r="K2197" s="578">
        <v>11895956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7"/>
      <c r="AB2197" s="570" t="str">
        <f t="shared" si="270"/>
        <v/>
      </c>
    </row>
    <row r="2198" spans="1:30" ht="15.75" hidden="1" customHeight="1">
      <c r="A2198" s="818" t="str">
        <f>IF(B2198&lt;&gt;"",IF(AND(B2198&gt;=_TM1,B2198&lt;=_TM2,OR(TH!L2198="1111",TH!M2198="1111")),TH!D2198,""),"")</f>
        <v/>
      </c>
      <c r="B2198" s="36">
        <f t="shared" si="272"/>
        <v>7</v>
      </c>
      <c r="C2198" s="190">
        <f t="shared" ref="C2198:C2507" si="273">E2198</f>
        <v>42562</v>
      </c>
      <c r="D2198" s="190" t="s">
        <v>1565</v>
      </c>
      <c r="E2198" s="190">
        <v>42562</v>
      </c>
      <c r="F2198" s="287" t="s">
        <v>466</v>
      </c>
      <c r="G2198" s="824" t="s">
        <v>1418</v>
      </c>
      <c r="H2198" s="758" t="s">
        <v>626</v>
      </c>
      <c r="I2198" s="248">
        <v>300</v>
      </c>
      <c r="J2198" s="248">
        <v>8030</v>
      </c>
      <c r="K2198" s="578">
        <f t="shared" ref="K2198" si="274">ROUND(I2198*J2198,0)</f>
        <v>2409000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17"/>
      <c r="AB2198" s="570" t="str">
        <f t="shared" si="270"/>
        <v/>
      </c>
    </row>
    <row r="2199" spans="1:30" ht="15.75" hidden="1" customHeight="1">
      <c r="A2199" s="818" t="str">
        <f>IF(B2199&lt;&gt;"",IF(AND(B2199&gt;=_TM1,B2199&lt;=_TM2,OR(TH!L2199="1111",TH!M2199="1111")),TH!D2199,""),"")</f>
        <v/>
      </c>
      <c r="B2199" s="36">
        <f t="shared" si="272"/>
        <v>7</v>
      </c>
      <c r="C2199" s="190">
        <f t="shared" si="273"/>
        <v>42562</v>
      </c>
      <c r="D2199" s="190" t="s">
        <v>1565</v>
      </c>
      <c r="E2199" s="190">
        <v>42562</v>
      </c>
      <c r="F2199" s="191" t="s">
        <v>448</v>
      </c>
      <c r="G2199" s="824" t="s">
        <v>1418</v>
      </c>
      <c r="H2199" s="758" t="s">
        <v>626</v>
      </c>
      <c r="I2199" s="248"/>
      <c r="J2199" s="248"/>
      <c r="K2199" s="578">
        <v>240900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17"/>
      <c r="AB2199" s="570" t="str">
        <f t="shared" si="270"/>
        <v/>
      </c>
    </row>
    <row r="2200" spans="1:30" ht="15.75" hidden="1" customHeight="1">
      <c r="A2200" s="818" t="str">
        <f>IF(B2200&lt;&gt;"",IF(AND(B2200&gt;=_TM1,B2200&lt;=_TM2,OR(TH!L2200="1111",TH!M2200="1111")),TH!D2200,""),"")</f>
        <v/>
      </c>
      <c r="B2200" s="36">
        <f t="shared" ref="B2200" si="275">IF(C2200&lt;&gt;"",MONTH(C2200),"")</f>
        <v>7</v>
      </c>
      <c r="C2200" s="190">
        <f t="shared" ref="C2200" si="276">E2200</f>
        <v>42562</v>
      </c>
      <c r="D2200" s="190" t="s">
        <v>1565</v>
      </c>
      <c r="E2200" s="190">
        <v>42562</v>
      </c>
      <c r="F2200" s="191" t="s">
        <v>826</v>
      </c>
      <c r="G2200" s="824" t="s">
        <v>1418</v>
      </c>
      <c r="H2200" s="758" t="s">
        <v>626</v>
      </c>
      <c r="I2200" s="248"/>
      <c r="J2200" s="248"/>
      <c r="K2200" s="578">
        <v>2649900</v>
      </c>
      <c r="L2200" s="193" t="s">
        <v>47</v>
      </c>
      <c r="M2200" s="193" t="s">
        <v>251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17"/>
      <c r="AB2200" s="570"/>
    </row>
    <row r="2201" spans="1:30" ht="15.75" hidden="1" customHeight="1">
      <c r="A2201" s="818" t="str">
        <f>IF(B2201&lt;&gt;"",IF(AND(B2201&gt;=_TM1,B2201&lt;=_TM2,OR(TH!L2201="1111",TH!M2201="1111")),TH!D2201,""),"")</f>
        <v/>
      </c>
      <c r="B2201" s="36">
        <f t="shared" ref="B2201:B2209" si="277">IF(C2201&lt;&gt;"",MONTH(C2201),"")</f>
        <v>7</v>
      </c>
      <c r="C2201" s="190">
        <f t="shared" ref="C2201:C2209" si="278">E2201</f>
        <v>42565</v>
      </c>
      <c r="D2201" s="190" t="s">
        <v>1566</v>
      </c>
      <c r="E2201" s="190">
        <v>42565</v>
      </c>
      <c r="F2201" s="287" t="s">
        <v>1420</v>
      </c>
      <c r="G2201" s="824" t="s">
        <v>1419</v>
      </c>
      <c r="H2201" s="7" t="s">
        <v>730</v>
      </c>
      <c r="I2201" s="248">
        <v>60</v>
      </c>
      <c r="J2201" s="248">
        <v>38860</v>
      </c>
      <c r="K2201" s="578">
        <f t="shared" ref="K2201:K2209" si="279">ROUND(I2201*J2201,0)</f>
        <v>2331600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17"/>
      <c r="AB2201" s="570" t="str">
        <f t="shared" ref="AB2201:AB2218" si="280">IF(VLOOKUP(H2201,DS_131,1,0)=H2201,"","x")</f>
        <v/>
      </c>
      <c r="AD2201" s="570"/>
    </row>
    <row r="2202" spans="1:30" ht="15.75" hidden="1" customHeight="1">
      <c r="A2202" s="818" t="str">
        <f>IF(B2202&lt;&gt;"",IF(AND(B2202&gt;=_TM1,B2202&lt;=_TM2,OR(TH!L2202="1111",TH!M2202="1111")),TH!D2202,""),"")</f>
        <v/>
      </c>
      <c r="B2202" s="36">
        <f t="shared" si="277"/>
        <v>7</v>
      </c>
      <c r="C2202" s="190">
        <f t="shared" si="278"/>
        <v>42565</v>
      </c>
      <c r="D2202" s="190" t="s">
        <v>1566</v>
      </c>
      <c r="E2202" s="190">
        <v>42565</v>
      </c>
      <c r="F2202" s="287" t="s">
        <v>1421</v>
      </c>
      <c r="G2202" s="824" t="s">
        <v>1419</v>
      </c>
      <c r="H2202" s="7" t="s">
        <v>730</v>
      </c>
      <c r="I2202" s="248">
        <v>80</v>
      </c>
      <c r="J2202" s="248">
        <v>34280</v>
      </c>
      <c r="K2202" s="578">
        <f t="shared" si="279"/>
        <v>2742400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17"/>
      <c r="AB2202" s="570" t="str">
        <f t="shared" si="280"/>
        <v/>
      </c>
    </row>
    <row r="2203" spans="1:30" ht="15.75" hidden="1" customHeight="1">
      <c r="A2203" s="818" t="str">
        <f>IF(B2203&lt;&gt;"",IF(AND(B2203&gt;=_TM1,B2203&lt;=_TM2,OR(TH!L2203="1111",TH!M2203="1111")),TH!D2203,""),"")</f>
        <v/>
      </c>
      <c r="B2203" s="36">
        <f t="shared" si="277"/>
        <v>7</v>
      </c>
      <c r="C2203" s="190">
        <f t="shared" si="278"/>
        <v>42565</v>
      </c>
      <c r="D2203" s="190" t="s">
        <v>1566</v>
      </c>
      <c r="E2203" s="190">
        <v>42565</v>
      </c>
      <c r="F2203" s="287" t="s">
        <v>854</v>
      </c>
      <c r="G2203" s="824" t="s">
        <v>1419</v>
      </c>
      <c r="H2203" s="7" t="s">
        <v>730</v>
      </c>
      <c r="I2203" s="248">
        <v>64</v>
      </c>
      <c r="J2203" s="248">
        <v>27350</v>
      </c>
      <c r="K2203" s="578">
        <f t="shared" si="279"/>
        <v>1750400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17"/>
      <c r="AB2203" s="570" t="str">
        <f t="shared" si="280"/>
        <v/>
      </c>
    </row>
    <row r="2204" spans="1:30" ht="15.75" hidden="1" customHeight="1">
      <c r="A2204" s="818" t="str">
        <f>IF(B2204&lt;&gt;"",IF(AND(B2204&gt;=_TM1,B2204&lt;=_TM2,OR(TH!L2204="1111",TH!M2204="1111")),TH!D2204,""),"")</f>
        <v/>
      </c>
      <c r="B2204" s="36">
        <f t="shared" si="277"/>
        <v>7</v>
      </c>
      <c r="C2204" s="190">
        <f t="shared" si="278"/>
        <v>42565</v>
      </c>
      <c r="D2204" s="190" t="s">
        <v>1566</v>
      </c>
      <c r="E2204" s="190">
        <v>42565</v>
      </c>
      <c r="F2204" s="287" t="s">
        <v>1422</v>
      </c>
      <c r="G2204" s="824" t="s">
        <v>1419</v>
      </c>
      <c r="H2204" s="7" t="s">
        <v>730</v>
      </c>
      <c r="I2204" s="248">
        <v>55</v>
      </c>
      <c r="J2204" s="248">
        <v>46134</v>
      </c>
      <c r="K2204" s="578">
        <f t="shared" si="279"/>
        <v>2537370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17"/>
      <c r="AB2204" s="570" t="str">
        <f t="shared" si="280"/>
        <v/>
      </c>
      <c r="AD2204" s="570"/>
    </row>
    <row r="2205" spans="1:30" ht="15.75" hidden="1" customHeight="1">
      <c r="A2205" s="818" t="str">
        <f>IF(B2205&lt;&gt;"",IF(AND(B2205&gt;=_TM1,B2205&lt;=_TM2,OR(TH!L2205="1111",TH!M2205="1111")),TH!D2205,""),"")</f>
        <v/>
      </c>
      <c r="B2205" s="36">
        <f t="shared" si="277"/>
        <v>7</v>
      </c>
      <c r="C2205" s="190">
        <f t="shared" si="278"/>
        <v>42565</v>
      </c>
      <c r="D2205" s="190" t="s">
        <v>1566</v>
      </c>
      <c r="E2205" s="190">
        <v>42565</v>
      </c>
      <c r="F2205" s="191" t="s">
        <v>448</v>
      </c>
      <c r="G2205" s="824" t="s">
        <v>1419</v>
      </c>
      <c r="H2205" s="7" t="s">
        <v>730</v>
      </c>
      <c r="I2205" s="248"/>
      <c r="J2205" s="248"/>
      <c r="K2205" s="578">
        <v>936177</v>
      </c>
      <c r="L2205" s="193" t="s">
        <v>251</v>
      </c>
      <c r="M2205" s="193" t="s">
        <v>354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17"/>
      <c r="AB2205" s="570" t="str">
        <f t="shared" si="280"/>
        <v/>
      </c>
    </row>
    <row r="2206" spans="1:30" ht="15.75" hidden="1" customHeight="1">
      <c r="A2206" s="818" t="str">
        <f>IF(B2206&lt;&gt;"",IF(AND(B2206&gt;=_TM1,B2206&lt;=_TM2,OR(TH!L2206="1111",TH!M2206="1111")),TH!D2206,""),"")</f>
        <v/>
      </c>
      <c r="B2206" s="36">
        <f t="shared" si="277"/>
        <v>7</v>
      </c>
      <c r="C2206" s="190">
        <f t="shared" si="278"/>
        <v>42566</v>
      </c>
      <c r="D2206" s="190" t="s">
        <v>1567</v>
      </c>
      <c r="E2206" s="190">
        <v>42566</v>
      </c>
      <c r="F2206" s="287" t="s">
        <v>1425</v>
      </c>
      <c r="G2206" s="824" t="s">
        <v>1423</v>
      </c>
      <c r="H2206" s="192" t="s">
        <v>1424</v>
      </c>
      <c r="I2206" s="248">
        <v>12</v>
      </c>
      <c r="J2206" s="248">
        <v>61328</v>
      </c>
      <c r="K2206" s="578">
        <f t="shared" si="279"/>
        <v>735936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17"/>
      <c r="AB2206" s="570" t="str">
        <f t="shared" si="280"/>
        <v/>
      </c>
    </row>
    <row r="2207" spans="1:30" ht="15.75" hidden="1" customHeight="1">
      <c r="A2207" s="818" t="str">
        <f>IF(B2207&lt;&gt;"",IF(AND(B2207&gt;=_TM1,B2207&lt;=_TM2,OR(TH!L2207="1111",TH!M2207="1111")),TH!D2207,""),"")</f>
        <v/>
      </c>
      <c r="B2207" s="36">
        <f t="shared" si="277"/>
        <v>7</v>
      </c>
      <c r="C2207" s="190">
        <f t="shared" si="278"/>
        <v>42566</v>
      </c>
      <c r="D2207" s="190" t="s">
        <v>1567</v>
      </c>
      <c r="E2207" s="190">
        <v>42566</v>
      </c>
      <c r="F2207" s="287" t="s">
        <v>1426</v>
      </c>
      <c r="G2207" s="824" t="s">
        <v>1423</v>
      </c>
      <c r="H2207" s="192" t="s">
        <v>1424</v>
      </c>
      <c r="I2207" s="248">
        <v>12</v>
      </c>
      <c r="J2207" s="248">
        <v>41644</v>
      </c>
      <c r="K2207" s="578">
        <f t="shared" si="279"/>
        <v>499728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17"/>
      <c r="AB2207" s="570" t="str">
        <f t="shared" si="280"/>
        <v/>
      </c>
      <c r="AD2207" s="570"/>
    </row>
    <row r="2208" spans="1:30" ht="15.75" hidden="1" customHeight="1">
      <c r="A2208" s="818" t="str">
        <f>IF(B2208&lt;&gt;"",IF(AND(B2208&gt;=_TM1,B2208&lt;=_TM2,OR(TH!L2208="1111",TH!M2208="1111")),TH!D2208,""),"")</f>
        <v/>
      </c>
      <c r="B2208" s="36">
        <f t="shared" si="277"/>
        <v>7</v>
      </c>
      <c r="C2208" s="190">
        <f t="shared" si="278"/>
        <v>42566</v>
      </c>
      <c r="D2208" s="190" t="s">
        <v>1567</v>
      </c>
      <c r="E2208" s="190">
        <v>42566</v>
      </c>
      <c r="F2208" s="287" t="s">
        <v>1427</v>
      </c>
      <c r="G2208" s="824" t="s">
        <v>1423</v>
      </c>
      <c r="H2208" s="192" t="s">
        <v>1424</v>
      </c>
      <c r="I2208" s="248">
        <v>81</v>
      </c>
      <c r="J2208" s="248">
        <v>115858</v>
      </c>
      <c r="K2208" s="578">
        <f t="shared" si="279"/>
        <v>9384498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17"/>
      <c r="AB2208" s="570" t="str">
        <f t="shared" si="280"/>
        <v/>
      </c>
    </row>
    <row r="2209" spans="1:30" ht="15.75" hidden="1" customHeight="1">
      <c r="A2209" s="818" t="str">
        <f>IF(B2209&lt;&gt;"",IF(AND(B2209&gt;=_TM1,B2209&lt;=_TM2,OR(TH!L2209="1111",TH!M2209="1111")),TH!D2209,""),"")</f>
        <v/>
      </c>
      <c r="B2209" s="36">
        <f t="shared" si="277"/>
        <v>7</v>
      </c>
      <c r="C2209" s="190">
        <f t="shared" si="278"/>
        <v>42566</v>
      </c>
      <c r="D2209" s="190" t="s">
        <v>1567</v>
      </c>
      <c r="E2209" s="190">
        <v>42566</v>
      </c>
      <c r="F2209" s="287" t="s">
        <v>1428</v>
      </c>
      <c r="G2209" s="824" t="s">
        <v>1423</v>
      </c>
      <c r="H2209" s="192" t="s">
        <v>1424</v>
      </c>
      <c r="I2209" s="248">
        <v>81</v>
      </c>
      <c r="J2209" s="248">
        <v>8265</v>
      </c>
      <c r="K2209" s="578">
        <f t="shared" si="279"/>
        <v>669465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17"/>
      <c r="AB2209" s="570" t="str">
        <f t="shared" si="280"/>
        <v/>
      </c>
    </row>
    <row r="2210" spans="1:30" ht="15.75" hidden="1" customHeight="1">
      <c r="A2210" s="818" t="str">
        <f>IF(B2210&lt;&gt;"",IF(AND(B2210&gt;=_TM1,B2210&lt;=_TM2,OR(TH!L2210="1111",TH!M2210="1111")),TH!D2210,""),"")</f>
        <v/>
      </c>
      <c r="B2210" s="36">
        <f t="shared" si="272"/>
        <v>7</v>
      </c>
      <c r="C2210" s="190">
        <f t="shared" si="273"/>
        <v>42566</v>
      </c>
      <c r="D2210" s="190" t="s">
        <v>1567</v>
      </c>
      <c r="E2210" s="190">
        <v>42566</v>
      </c>
      <c r="F2210" s="191" t="s">
        <v>448</v>
      </c>
      <c r="G2210" s="824" t="s">
        <v>1423</v>
      </c>
      <c r="H2210" s="192" t="s">
        <v>1424</v>
      </c>
      <c r="I2210" s="248"/>
      <c r="J2210" s="248"/>
      <c r="K2210" s="578">
        <v>1128963</v>
      </c>
      <c r="L2210" s="193" t="s">
        <v>251</v>
      </c>
      <c r="M2210" s="193" t="s">
        <v>354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17"/>
      <c r="AB2210" s="570" t="str">
        <f t="shared" si="280"/>
        <v/>
      </c>
      <c r="AD2210" s="570"/>
    </row>
    <row r="2211" spans="1:30" ht="15.75" hidden="1" customHeight="1">
      <c r="A2211" s="818" t="str">
        <f>IF(B2211&lt;&gt;"",IF(AND(B2211&gt;=_TM1,B2211&lt;=_TM2,OR(TH!L2211="1111",TH!M2211="1111")),TH!D2211,""),"")</f>
        <v/>
      </c>
      <c r="B2211" s="36">
        <f t="shared" si="272"/>
        <v>7</v>
      </c>
      <c r="C2211" s="190">
        <f t="shared" si="273"/>
        <v>42569</v>
      </c>
      <c r="D2211" s="190" t="s">
        <v>1568</v>
      </c>
      <c r="E2211" s="190">
        <v>42569</v>
      </c>
      <c r="F2211" s="287" t="s">
        <v>1431</v>
      </c>
      <c r="G2211" s="824" t="s">
        <v>1429</v>
      </c>
      <c r="H2211" s="192" t="s">
        <v>1430</v>
      </c>
      <c r="I2211" s="248">
        <v>200</v>
      </c>
      <c r="J2211" s="248">
        <v>12979</v>
      </c>
      <c r="K2211" s="578">
        <f t="shared" ref="K2211" si="281">ROUND(I2211*J2211,0)</f>
        <v>2595800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17"/>
      <c r="AB2211" s="570" t="str">
        <f t="shared" si="280"/>
        <v/>
      </c>
    </row>
    <row r="2212" spans="1:30" ht="15.75" hidden="1" customHeight="1">
      <c r="A2212" s="818" t="str">
        <f>IF(B2212&lt;&gt;"",IF(AND(B2212&gt;=_TM1,B2212&lt;=_TM2,OR(TH!L2212="1111",TH!M2212="1111")),TH!D2212,""),"")</f>
        <v/>
      </c>
      <c r="B2212" s="36">
        <f t="shared" si="272"/>
        <v>7</v>
      </c>
      <c r="C2212" s="190">
        <f t="shared" si="273"/>
        <v>42569</v>
      </c>
      <c r="D2212" s="190" t="s">
        <v>1568</v>
      </c>
      <c r="E2212" s="190">
        <v>42569</v>
      </c>
      <c r="F2212" s="191" t="s">
        <v>448</v>
      </c>
      <c r="G2212" s="824" t="s">
        <v>1429</v>
      </c>
      <c r="H2212" s="192" t="s">
        <v>1430</v>
      </c>
      <c r="I2212" s="248"/>
      <c r="J2212" s="248"/>
      <c r="K2212" s="578">
        <v>259580</v>
      </c>
      <c r="L2212" s="193" t="s">
        <v>251</v>
      </c>
      <c r="M2212" s="193" t="s">
        <v>354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17"/>
      <c r="AB2212" s="570" t="str">
        <f t="shared" si="280"/>
        <v/>
      </c>
    </row>
    <row r="2213" spans="1:30" ht="15.75" hidden="1" customHeight="1">
      <c r="A2213" s="818" t="str">
        <f>IF(B2213&lt;&gt;"",IF(AND(B2213&gt;=_TM1,B2213&lt;=_TM2,OR(TH!L2213="1111",TH!M2213="1111")),TH!D2213,""),"")</f>
        <v/>
      </c>
      <c r="B2213" s="36">
        <f t="shared" ref="B2213:B2374" si="282">IF(C2213&lt;&gt;"",MONTH(C2213),"")</f>
        <v>7</v>
      </c>
      <c r="C2213" s="190">
        <f t="shared" ref="C2213:C2374" si="283">E2213</f>
        <v>42576</v>
      </c>
      <c r="D2213" s="190" t="s">
        <v>1569</v>
      </c>
      <c r="E2213" s="190">
        <v>42576</v>
      </c>
      <c r="F2213" s="287" t="s">
        <v>908</v>
      </c>
      <c r="G2213" s="824" t="s">
        <v>1432</v>
      </c>
      <c r="H2213" s="7" t="s">
        <v>772</v>
      </c>
      <c r="I2213" s="248">
        <v>5000</v>
      </c>
      <c r="J2213" s="248">
        <v>9000</v>
      </c>
      <c r="K2213" s="578">
        <f t="shared" ref="K2213:K2374" si="284">ROUND(I2213*J2213,0)</f>
        <v>45000000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17"/>
      <c r="AB2213" s="570" t="str">
        <f t="shared" si="280"/>
        <v/>
      </c>
      <c r="AD2213" s="570"/>
    </row>
    <row r="2214" spans="1:30" ht="15.75" hidden="1" customHeight="1">
      <c r="A2214" s="818" t="str">
        <f>IF(B2214&lt;&gt;"",IF(AND(B2214&gt;=_TM1,B2214&lt;=_TM2,OR(TH!L2214="1111",TH!M2214="1111")),TH!D2214,""),"")</f>
        <v/>
      </c>
      <c r="B2214" s="36">
        <f t="shared" si="282"/>
        <v>7</v>
      </c>
      <c r="C2214" s="190">
        <f t="shared" si="283"/>
        <v>42576</v>
      </c>
      <c r="D2214" s="190" t="s">
        <v>1569</v>
      </c>
      <c r="E2214" s="190">
        <v>42576</v>
      </c>
      <c r="F2214" s="191" t="s">
        <v>448</v>
      </c>
      <c r="G2214" s="824" t="s">
        <v>1432</v>
      </c>
      <c r="H2214" s="7" t="s">
        <v>772</v>
      </c>
      <c r="I2214" s="248"/>
      <c r="J2214" s="248"/>
      <c r="K2214" s="578">
        <v>4500000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17"/>
      <c r="AB2214" s="570" t="str">
        <f t="shared" si="280"/>
        <v/>
      </c>
    </row>
    <row r="2215" spans="1:30" ht="15.75" hidden="1" customHeight="1">
      <c r="A2215" s="818" t="str">
        <f>IF(B2215&lt;&gt;"",IF(AND(B2215&gt;=_TM1,B2215&lt;=_TM2,OR(TH!L2215="1111",TH!M2215="1111")),TH!D2215,""),"")</f>
        <v/>
      </c>
      <c r="B2215" s="36">
        <f t="shared" si="282"/>
        <v>7</v>
      </c>
      <c r="C2215" s="190">
        <f t="shared" si="283"/>
        <v>42576</v>
      </c>
      <c r="D2215" s="190" t="s">
        <v>1570</v>
      </c>
      <c r="E2215" s="190">
        <v>42576</v>
      </c>
      <c r="F2215" s="287" t="s">
        <v>1434</v>
      </c>
      <c r="G2215" s="824" t="s">
        <v>1433</v>
      </c>
      <c r="H2215" s="192" t="s">
        <v>623</v>
      </c>
      <c r="I2215" s="248">
        <v>500</v>
      </c>
      <c r="J2215" s="248">
        <v>20520</v>
      </c>
      <c r="K2215" s="578">
        <f t="shared" si="284"/>
        <v>10260000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17"/>
      <c r="AB2215" s="570" t="str">
        <f t="shared" si="280"/>
        <v/>
      </c>
    </row>
    <row r="2216" spans="1:30" ht="15.75" hidden="1" customHeight="1">
      <c r="A2216" s="818" t="str">
        <f>IF(B2216&lt;&gt;"",IF(AND(B2216&gt;=_TM1,B2216&lt;=_TM2,OR(TH!L2216="1111",TH!M2216="1111")),TH!D2216,""),"")</f>
        <v/>
      </c>
      <c r="B2216" s="36">
        <f t="shared" si="282"/>
        <v>7</v>
      </c>
      <c r="C2216" s="190">
        <f t="shared" si="283"/>
        <v>42576</v>
      </c>
      <c r="D2216" s="190" t="s">
        <v>1570</v>
      </c>
      <c r="E2216" s="190">
        <v>42576</v>
      </c>
      <c r="F2216" s="191" t="s">
        <v>448</v>
      </c>
      <c r="G2216" s="824" t="s">
        <v>1433</v>
      </c>
      <c r="H2216" s="192" t="s">
        <v>623</v>
      </c>
      <c r="I2216" s="248"/>
      <c r="J2216" s="248"/>
      <c r="K2216" s="578">
        <v>1026000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17"/>
      <c r="AB2216" s="570" t="str">
        <f t="shared" si="280"/>
        <v/>
      </c>
      <c r="AD2216" s="570"/>
    </row>
    <row r="2217" spans="1:30" ht="15.75" hidden="1" customHeight="1">
      <c r="A2217" s="818" t="str">
        <f>IF(B2217&lt;&gt;"",IF(AND(B2217&gt;=_TM1,B2217&lt;=_TM2,OR(TH!L2217="1111",TH!M2217="1111")),TH!D2217,""),"")</f>
        <v/>
      </c>
      <c r="B2217" s="36">
        <f t="shared" si="282"/>
        <v>7</v>
      </c>
      <c r="C2217" s="190">
        <f t="shared" si="283"/>
        <v>42579</v>
      </c>
      <c r="D2217" s="190" t="s">
        <v>1571</v>
      </c>
      <c r="E2217" s="190">
        <v>42579</v>
      </c>
      <c r="F2217" s="287" t="s">
        <v>1437</v>
      </c>
      <c r="G2217" s="824" t="s">
        <v>1435</v>
      </c>
      <c r="H2217" s="192" t="s">
        <v>1436</v>
      </c>
      <c r="I2217" s="248">
        <v>500</v>
      </c>
      <c r="J2217" s="248">
        <v>29930</v>
      </c>
      <c r="K2217" s="578">
        <f t="shared" si="284"/>
        <v>14965000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17"/>
      <c r="AB2217" s="570" t="str">
        <f t="shared" si="280"/>
        <v/>
      </c>
    </row>
    <row r="2218" spans="1:30" ht="15.75" hidden="1" customHeight="1">
      <c r="A2218" s="818" t="str">
        <f>IF(B2218&lt;&gt;"",IF(AND(B2218&gt;=_TM1,B2218&lt;=_TM2,OR(TH!L2218="1111",TH!M2218="1111")),TH!D2218,""),"")</f>
        <v/>
      </c>
      <c r="B2218" s="36">
        <f t="shared" si="282"/>
        <v>7</v>
      </c>
      <c r="C2218" s="190">
        <f t="shared" si="283"/>
        <v>42579</v>
      </c>
      <c r="D2218" s="190" t="s">
        <v>1571</v>
      </c>
      <c r="E2218" s="190">
        <v>42579</v>
      </c>
      <c r="F2218" s="191" t="s">
        <v>448</v>
      </c>
      <c r="G2218" s="824" t="s">
        <v>1435</v>
      </c>
      <c r="H2218" s="192" t="s">
        <v>1436</v>
      </c>
      <c r="I2218" s="248"/>
      <c r="J2218" s="248"/>
      <c r="K2218" s="578">
        <v>1496500</v>
      </c>
      <c r="L2218" s="193" t="s">
        <v>251</v>
      </c>
      <c r="M2218" s="193" t="s">
        <v>354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17"/>
      <c r="AB2218" s="570" t="str">
        <f t="shared" si="280"/>
        <v/>
      </c>
    </row>
    <row r="2219" spans="1:30" ht="15.75" hidden="1" customHeight="1">
      <c r="A2219" s="818" t="str">
        <f>IF(B2219&lt;&gt;"",IF(AND(B2219&gt;=_TM1,B2219&lt;=_TM2,OR(TH!L2219="1111",TH!M2219="1111")),TH!D2219,""),"")</f>
        <v/>
      </c>
      <c r="B2219" s="36">
        <f t="shared" si="282"/>
        <v>7</v>
      </c>
      <c r="C2219" s="190">
        <f t="shared" si="283"/>
        <v>42579</v>
      </c>
      <c r="D2219" s="190"/>
      <c r="E2219" s="190">
        <v>42579</v>
      </c>
      <c r="F2219" s="191" t="s">
        <v>608</v>
      </c>
      <c r="G2219" s="824" t="s">
        <v>1438</v>
      </c>
      <c r="H2219" s="192" t="s">
        <v>666</v>
      </c>
      <c r="I2219" s="248"/>
      <c r="J2219" s="248"/>
      <c r="K2219" s="578">
        <v>2600000</v>
      </c>
      <c r="L2219" s="193" t="s">
        <v>47</v>
      </c>
      <c r="M2219" s="193" t="s">
        <v>610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17"/>
      <c r="AB2219" s="570"/>
      <c r="AD2219" s="570"/>
    </row>
    <row r="2220" spans="1:30" ht="15.75" hidden="1" customHeight="1">
      <c r="A2220" s="818" t="str">
        <f>IF(B2220&lt;&gt;"",IF(AND(B2220&gt;=_TM1,B2220&lt;=_TM2,OR(TH!L2220="1111",TH!M2220="1111")),TH!D2220,""),"")</f>
        <v/>
      </c>
      <c r="B2220" s="36">
        <f t="shared" si="282"/>
        <v>7</v>
      </c>
      <c r="C2220" s="190">
        <f t="shared" si="283"/>
        <v>42579</v>
      </c>
      <c r="D2220" s="190"/>
      <c r="E2220" s="190">
        <v>42579</v>
      </c>
      <c r="F2220" s="191" t="s">
        <v>609</v>
      </c>
      <c r="G2220" s="824" t="s">
        <v>1438</v>
      </c>
      <c r="H2220" s="192" t="s">
        <v>666</v>
      </c>
      <c r="I2220" s="248"/>
      <c r="J2220" s="248"/>
      <c r="K2220" s="578">
        <v>260000</v>
      </c>
      <c r="L2220" s="193" t="s">
        <v>47</v>
      </c>
      <c r="M2220" s="193" t="s">
        <v>354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17"/>
      <c r="AB2220" s="570"/>
    </row>
    <row r="2221" spans="1:30" ht="15.75" hidden="1" customHeight="1">
      <c r="A2221" s="818" t="str">
        <f>IF(B2221&lt;&gt;"",IF(AND(B2221&gt;=_TM1,B2221&lt;=_TM2,OR(TH!L2221="1111",TH!M2221="1111")),TH!D2221,""),"")</f>
        <v/>
      </c>
      <c r="B2221" s="36">
        <f t="shared" si="282"/>
        <v>7</v>
      </c>
      <c r="C2221" s="190">
        <f t="shared" si="283"/>
        <v>42580</v>
      </c>
      <c r="D2221" s="190" t="s">
        <v>1572</v>
      </c>
      <c r="E2221" s="190">
        <v>42580</v>
      </c>
      <c r="F2221" s="287" t="s">
        <v>1165</v>
      </c>
      <c r="G2221" s="824" t="s">
        <v>1439</v>
      </c>
      <c r="H2221" s="192" t="s">
        <v>649</v>
      </c>
      <c r="I2221" s="248">
        <v>1450</v>
      </c>
      <c r="J2221" s="248">
        <v>35000</v>
      </c>
      <c r="K2221" s="578">
        <f t="shared" si="284"/>
        <v>50750000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17"/>
      <c r="AB2221" s="570" t="str">
        <f t="shared" ref="AB2221:AB2284" si="285">IF(VLOOKUP(H2221,DS_131,1,0)=H2221,"","x")</f>
        <v/>
      </c>
    </row>
    <row r="2222" spans="1:30" ht="15.75" hidden="1" customHeight="1">
      <c r="A2222" s="818" t="str">
        <f>IF(B2222&lt;&gt;"",IF(AND(B2222&gt;=_TM1,B2222&lt;=_TM2,OR(TH!L2222="1111",TH!M2222="1111")),TH!D2222,""),"")</f>
        <v/>
      </c>
      <c r="B2222" s="36">
        <f t="shared" si="282"/>
        <v>7</v>
      </c>
      <c r="C2222" s="190">
        <f t="shared" si="283"/>
        <v>42580</v>
      </c>
      <c r="D2222" s="190" t="s">
        <v>1572</v>
      </c>
      <c r="E2222" s="190">
        <v>42580</v>
      </c>
      <c r="F2222" s="287" t="s">
        <v>1166</v>
      </c>
      <c r="G2222" s="824" t="s">
        <v>1439</v>
      </c>
      <c r="H2222" s="192" t="s">
        <v>649</v>
      </c>
      <c r="I2222" s="248">
        <v>1500</v>
      </c>
      <c r="J2222" s="248">
        <v>32500</v>
      </c>
      <c r="K2222" s="578">
        <f t="shared" si="284"/>
        <v>48750000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17"/>
      <c r="AB2222" s="570" t="str">
        <f t="shared" si="285"/>
        <v/>
      </c>
      <c r="AD2222" s="570"/>
    </row>
    <row r="2223" spans="1:30" ht="15.75" hidden="1" customHeight="1">
      <c r="A2223" s="818" t="str">
        <f>IF(B2223&lt;&gt;"",IF(AND(B2223&gt;=_TM1,B2223&lt;=_TM2,OR(TH!L2223="1111",TH!M2223="1111")),TH!D2223,""),"")</f>
        <v/>
      </c>
      <c r="B2223" s="36">
        <f t="shared" si="282"/>
        <v>7</v>
      </c>
      <c r="C2223" s="190">
        <f t="shared" si="283"/>
        <v>42580</v>
      </c>
      <c r="D2223" s="190" t="s">
        <v>1572</v>
      </c>
      <c r="E2223" s="190">
        <v>42580</v>
      </c>
      <c r="F2223" s="285" t="s">
        <v>438</v>
      </c>
      <c r="G2223" s="824" t="s">
        <v>1439</v>
      </c>
      <c r="H2223" s="192" t="s">
        <v>649</v>
      </c>
      <c r="I2223" s="248">
        <v>4300</v>
      </c>
      <c r="J2223" s="248">
        <v>18500</v>
      </c>
      <c r="K2223" s="578">
        <f t="shared" si="284"/>
        <v>79550000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17"/>
      <c r="AB2223" s="570" t="str">
        <f t="shared" si="285"/>
        <v/>
      </c>
    </row>
    <row r="2224" spans="1:30" ht="15.75" hidden="1" customHeight="1">
      <c r="A2224" s="818" t="str">
        <f>IF(B2224&lt;&gt;"",IF(AND(B2224&gt;=_TM1,B2224&lt;=_TM2,OR(TH!L2224="1111",TH!M2224="1111")),TH!D2224,""),"")</f>
        <v/>
      </c>
      <c r="B2224" s="36">
        <f t="shared" si="282"/>
        <v>7</v>
      </c>
      <c r="C2224" s="190">
        <f t="shared" si="283"/>
        <v>42580</v>
      </c>
      <c r="D2224" s="190" t="s">
        <v>1572</v>
      </c>
      <c r="E2224" s="190">
        <v>42580</v>
      </c>
      <c r="F2224" s="285" t="s">
        <v>437</v>
      </c>
      <c r="G2224" s="824" t="s">
        <v>1439</v>
      </c>
      <c r="H2224" s="192" t="s">
        <v>649</v>
      </c>
      <c r="I2224" s="248">
        <v>4000</v>
      </c>
      <c r="J2224" s="248">
        <v>18500</v>
      </c>
      <c r="K2224" s="578">
        <f t="shared" si="284"/>
        <v>74000000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17"/>
      <c r="AB2224" s="570" t="str">
        <f t="shared" si="285"/>
        <v/>
      </c>
    </row>
    <row r="2225" spans="1:30" ht="15.75" hidden="1" customHeight="1">
      <c r="A2225" s="818" t="str">
        <f>IF(B2225&lt;&gt;"",IF(AND(B2225&gt;=_TM1,B2225&lt;=_TM2,OR(TH!L2225="1111",TH!M2225="1111")),TH!D2225,""),"")</f>
        <v/>
      </c>
      <c r="B2225" s="36">
        <f t="shared" si="282"/>
        <v>7</v>
      </c>
      <c r="C2225" s="190">
        <f t="shared" si="283"/>
        <v>42580</v>
      </c>
      <c r="D2225" s="190" t="s">
        <v>1572</v>
      </c>
      <c r="E2225" s="190">
        <v>42580</v>
      </c>
      <c r="F2225" s="191" t="s">
        <v>448</v>
      </c>
      <c r="G2225" s="824" t="s">
        <v>1439</v>
      </c>
      <c r="H2225" s="192" t="s">
        <v>649</v>
      </c>
      <c r="I2225" s="248"/>
      <c r="J2225" s="248"/>
      <c r="K2225" s="578">
        <v>25305000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17"/>
      <c r="AB2225" s="570" t="str">
        <f t="shared" si="285"/>
        <v/>
      </c>
      <c r="AD2225" s="570"/>
    </row>
    <row r="2226" spans="1:30" ht="15.75" hidden="1" customHeight="1">
      <c r="A2226" s="818" t="str">
        <f>IF(B2226&lt;&gt;"",IF(AND(B2226&gt;=_TM1,B2226&lt;=_TM2,OR(TH!L2226="1111",TH!M2226="1111")),TH!D2226,""),"")</f>
        <v/>
      </c>
      <c r="B2226" s="36">
        <f t="shared" si="282"/>
        <v>7</v>
      </c>
      <c r="C2226" s="190">
        <f t="shared" si="283"/>
        <v>42580</v>
      </c>
      <c r="D2226" s="190" t="s">
        <v>1573</v>
      </c>
      <c r="E2226" s="190">
        <v>42580</v>
      </c>
      <c r="F2226" s="287" t="s">
        <v>1442</v>
      </c>
      <c r="G2226" s="824" t="s">
        <v>1440</v>
      </c>
      <c r="H2226" s="192" t="s">
        <v>1441</v>
      </c>
      <c r="I2226" s="248">
        <v>2100</v>
      </c>
      <c r="J2226" s="248">
        <v>8500</v>
      </c>
      <c r="K2226" s="578">
        <f t="shared" si="284"/>
        <v>17850000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17"/>
      <c r="AB2226" s="570" t="str">
        <f t="shared" si="285"/>
        <v/>
      </c>
    </row>
    <row r="2227" spans="1:30" ht="15.75" hidden="1" customHeight="1">
      <c r="A2227" s="818" t="str">
        <f>IF(B2227&lt;&gt;"",IF(AND(B2227&gt;=_TM1,B2227&lt;=_TM2,OR(TH!L2227="1111",TH!M2227="1111")),TH!D2227,""),"")</f>
        <v/>
      </c>
      <c r="B2227" s="36">
        <f t="shared" si="282"/>
        <v>7</v>
      </c>
      <c r="C2227" s="190">
        <f t="shared" si="283"/>
        <v>42580</v>
      </c>
      <c r="D2227" s="190" t="s">
        <v>1573</v>
      </c>
      <c r="E2227" s="190">
        <v>42580</v>
      </c>
      <c r="F2227" s="191" t="s">
        <v>448</v>
      </c>
      <c r="G2227" s="824" t="s">
        <v>1440</v>
      </c>
      <c r="H2227" s="192" t="s">
        <v>1441</v>
      </c>
      <c r="I2227" s="248"/>
      <c r="J2227" s="248"/>
      <c r="K2227" s="578">
        <v>1785000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17"/>
      <c r="AB2227" s="570" t="str">
        <f t="shared" si="285"/>
        <v/>
      </c>
    </row>
    <row r="2228" spans="1:30" ht="15.75" hidden="1" customHeight="1">
      <c r="A2228" s="818" t="str">
        <f>IF(B2228&lt;&gt;"",IF(AND(B2228&gt;=_TM1,B2228&lt;=_TM2,OR(TH!L2228="1111",TH!M2228="1111")),TH!D2228,""),"")</f>
        <v/>
      </c>
      <c r="B2228" s="36">
        <f t="shared" si="282"/>
        <v>7</v>
      </c>
      <c r="C2228" s="190">
        <f t="shared" si="283"/>
        <v>42581</v>
      </c>
      <c r="D2228" s="190" t="s">
        <v>1574</v>
      </c>
      <c r="E2228" s="190">
        <v>42581</v>
      </c>
      <c r="F2228" s="287" t="s">
        <v>796</v>
      </c>
      <c r="G2228" s="824" t="s">
        <v>1457</v>
      </c>
      <c r="H2228" s="192" t="s">
        <v>665</v>
      </c>
      <c r="I2228" s="248">
        <v>12</v>
      </c>
      <c r="J2228" s="248">
        <v>44814</v>
      </c>
      <c r="K2228" s="578">
        <f t="shared" si="284"/>
        <v>537768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17"/>
      <c r="AB2228" s="570" t="str">
        <f t="shared" si="285"/>
        <v/>
      </c>
    </row>
    <row r="2229" spans="1:30" ht="15.75" hidden="1" customHeight="1">
      <c r="A2229" s="818" t="str">
        <f>IF(B2229&lt;&gt;"",IF(AND(B2229&gt;=_TM1,B2229&lt;=_TM2,OR(TH!L2229="1111",TH!M2229="1111")),TH!D2229,""),"")</f>
        <v/>
      </c>
      <c r="B2229" s="36">
        <f t="shared" si="282"/>
        <v>7</v>
      </c>
      <c r="C2229" s="190">
        <f t="shared" si="283"/>
        <v>42581</v>
      </c>
      <c r="D2229" s="190" t="s">
        <v>1574</v>
      </c>
      <c r="E2229" s="190">
        <v>42581</v>
      </c>
      <c r="F2229" s="287" t="s">
        <v>1443</v>
      </c>
      <c r="G2229" s="824" t="s">
        <v>1457</v>
      </c>
      <c r="H2229" s="192" t="s">
        <v>665</v>
      </c>
      <c r="I2229" s="248">
        <v>12</v>
      </c>
      <c r="J2229" s="248">
        <v>45738</v>
      </c>
      <c r="K2229" s="578">
        <f t="shared" si="284"/>
        <v>548856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17"/>
      <c r="AB2229" s="570" t="str">
        <f t="shared" si="285"/>
        <v/>
      </c>
    </row>
    <row r="2230" spans="1:30" ht="15.75" hidden="1" customHeight="1">
      <c r="A2230" s="818" t="str">
        <f>IF(B2230&lt;&gt;"",IF(AND(B2230&gt;=_TM1,B2230&lt;=_TM2,OR(TH!L2230="1111",TH!M2230="1111")),TH!D2230,""),"")</f>
        <v/>
      </c>
      <c r="B2230" s="36">
        <f t="shared" si="282"/>
        <v>7</v>
      </c>
      <c r="C2230" s="190">
        <f t="shared" si="283"/>
        <v>42581</v>
      </c>
      <c r="D2230" s="190" t="s">
        <v>1574</v>
      </c>
      <c r="E2230" s="190">
        <v>42581</v>
      </c>
      <c r="F2230" s="287" t="s">
        <v>808</v>
      </c>
      <c r="G2230" s="824" t="s">
        <v>1457</v>
      </c>
      <c r="H2230" s="192" t="s">
        <v>665</v>
      </c>
      <c r="I2230" s="248">
        <v>12</v>
      </c>
      <c r="J2230" s="248">
        <v>49833</v>
      </c>
      <c r="K2230" s="578">
        <f t="shared" si="284"/>
        <v>597996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17"/>
      <c r="AB2230" s="570" t="str">
        <f t="shared" si="285"/>
        <v/>
      </c>
      <c r="AD2230" s="570"/>
    </row>
    <row r="2231" spans="1:30" ht="15.75" hidden="1" customHeight="1">
      <c r="A2231" s="818" t="str">
        <f>IF(B2231&lt;&gt;"",IF(AND(B2231&gt;=_TM1,B2231&lt;=_TM2,OR(TH!L2231="1111",TH!M2231="1111")),TH!D2231,""),"")</f>
        <v/>
      </c>
      <c r="B2231" s="36">
        <f t="shared" si="282"/>
        <v>7</v>
      </c>
      <c r="C2231" s="190">
        <f t="shared" si="283"/>
        <v>42581</v>
      </c>
      <c r="D2231" s="190" t="s">
        <v>1574</v>
      </c>
      <c r="E2231" s="190">
        <v>42581</v>
      </c>
      <c r="F2231" s="287" t="s">
        <v>805</v>
      </c>
      <c r="G2231" s="824" t="s">
        <v>1457</v>
      </c>
      <c r="H2231" s="192" t="s">
        <v>665</v>
      </c>
      <c r="I2231" s="248">
        <v>9</v>
      </c>
      <c r="J2231" s="248">
        <v>80546</v>
      </c>
      <c r="K2231" s="578">
        <f t="shared" si="284"/>
        <v>724914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17"/>
      <c r="AB2231" s="570" t="str">
        <f t="shared" si="285"/>
        <v/>
      </c>
    </row>
    <row r="2232" spans="1:30" ht="15.75" hidden="1" customHeight="1">
      <c r="A2232" s="818" t="str">
        <f>IF(B2232&lt;&gt;"",IF(AND(B2232&gt;=_TM1,B2232&lt;=_TM2,OR(TH!L2232="1111",TH!M2232="1111")),TH!D2232,""),"")</f>
        <v/>
      </c>
      <c r="B2232" s="36">
        <f t="shared" si="282"/>
        <v>7</v>
      </c>
      <c r="C2232" s="190">
        <f t="shared" si="283"/>
        <v>42581</v>
      </c>
      <c r="D2232" s="190" t="s">
        <v>1574</v>
      </c>
      <c r="E2232" s="190">
        <v>42581</v>
      </c>
      <c r="F2232" s="287" t="s">
        <v>865</v>
      </c>
      <c r="G2232" s="824" t="s">
        <v>1457</v>
      </c>
      <c r="H2232" s="192" t="s">
        <v>665</v>
      </c>
      <c r="I2232" s="248">
        <v>14</v>
      </c>
      <c r="J2232" s="248">
        <v>45864</v>
      </c>
      <c r="K2232" s="578">
        <f t="shared" si="284"/>
        <v>642096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17"/>
      <c r="AB2232" s="570" t="str">
        <f t="shared" si="285"/>
        <v/>
      </c>
    </row>
    <row r="2233" spans="1:30" ht="15.75" hidden="1" customHeight="1">
      <c r="A2233" s="818" t="str">
        <f>IF(B2233&lt;&gt;"",IF(AND(B2233&gt;=_TM1,B2233&lt;=_TM2,OR(TH!L2233="1111",TH!M2233="1111")),TH!D2233,""),"")</f>
        <v/>
      </c>
      <c r="B2233" s="36">
        <f t="shared" si="282"/>
        <v>7</v>
      </c>
      <c r="C2233" s="190">
        <f t="shared" si="283"/>
        <v>42581</v>
      </c>
      <c r="D2233" s="190" t="s">
        <v>1574</v>
      </c>
      <c r="E2233" s="190">
        <v>42581</v>
      </c>
      <c r="F2233" s="287" t="s">
        <v>481</v>
      </c>
      <c r="G2233" s="824" t="s">
        <v>1457</v>
      </c>
      <c r="H2233" s="192" t="s">
        <v>665</v>
      </c>
      <c r="I2233" s="248">
        <v>12</v>
      </c>
      <c r="J2233" s="248">
        <v>71870</v>
      </c>
      <c r="K2233" s="578">
        <f t="shared" si="284"/>
        <v>862440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17"/>
      <c r="AB2233" s="570" t="str">
        <f t="shared" si="285"/>
        <v/>
      </c>
      <c r="AD2233" s="570"/>
    </row>
    <row r="2234" spans="1:30" ht="15.75" hidden="1" customHeight="1">
      <c r="A2234" s="818" t="str">
        <f>IF(B2234&lt;&gt;"",IF(AND(B2234&gt;=_TM1,B2234&lt;=_TM2,OR(TH!L2234="1111",TH!M2234="1111")),TH!D2234,""),"")</f>
        <v/>
      </c>
      <c r="B2234" s="36">
        <f t="shared" si="282"/>
        <v>7</v>
      </c>
      <c r="C2234" s="190">
        <f t="shared" si="283"/>
        <v>42581</v>
      </c>
      <c r="D2234" s="190" t="s">
        <v>1574</v>
      </c>
      <c r="E2234" s="190">
        <v>42581</v>
      </c>
      <c r="F2234" s="287" t="s">
        <v>796</v>
      </c>
      <c r="G2234" s="824" t="s">
        <v>1457</v>
      </c>
      <c r="H2234" s="192" t="s">
        <v>665</v>
      </c>
      <c r="I2234" s="248">
        <v>24</v>
      </c>
      <c r="J2234" s="248">
        <v>42669</v>
      </c>
      <c r="K2234" s="578">
        <f t="shared" si="284"/>
        <v>1024056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17"/>
      <c r="AB2234" s="570" t="str">
        <f t="shared" si="285"/>
        <v/>
      </c>
    </row>
    <row r="2235" spans="1:30" ht="15.75" hidden="1" customHeight="1">
      <c r="A2235" s="818" t="str">
        <f>IF(B2235&lt;&gt;"",IF(AND(B2235&gt;=_TM1,B2235&lt;=_TM2,OR(TH!L2235="1111",TH!M2235="1111")),TH!D2235,""),"")</f>
        <v/>
      </c>
      <c r="B2235" s="36">
        <f t="shared" si="282"/>
        <v>7</v>
      </c>
      <c r="C2235" s="190">
        <f t="shared" si="283"/>
        <v>42581</v>
      </c>
      <c r="D2235" s="190" t="s">
        <v>1574</v>
      </c>
      <c r="E2235" s="190">
        <v>42581</v>
      </c>
      <c r="F2235" s="287" t="s">
        <v>807</v>
      </c>
      <c r="G2235" s="824" t="s">
        <v>1457</v>
      </c>
      <c r="H2235" s="192" t="s">
        <v>665</v>
      </c>
      <c r="I2235" s="248">
        <v>8</v>
      </c>
      <c r="J2235" s="248">
        <v>103488</v>
      </c>
      <c r="K2235" s="578">
        <f t="shared" si="284"/>
        <v>827904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17"/>
      <c r="AB2235" s="570" t="str">
        <f t="shared" si="285"/>
        <v/>
      </c>
    </row>
    <row r="2236" spans="1:30" ht="15.75" hidden="1" customHeight="1">
      <c r="A2236" s="818" t="str">
        <f>IF(B2236&lt;&gt;"",IF(AND(B2236&gt;=_TM1,B2236&lt;=_TM2,OR(TH!L2236="1111",TH!M2236="1111")),TH!D2236,""),"")</f>
        <v/>
      </c>
      <c r="B2236" s="36">
        <f t="shared" si="282"/>
        <v>7</v>
      </c>
      <c r="C2236" s="190">
        <f t="shared" si="283"/>
        <v>42581</v>
      </c>
      <c r="D2236" s="190" t="s">
        <v>1574</v>
      </c>
      <c r="E2236" s="190">
        <v>42581</v>
      </c>
      <c r="F2236" s="287" t="s">
        <v>796</v>
      </c>
      <c r="G2236" s="824" t="s">
        <v>1457</v>
      </c>
      <c r="H2236" s="192" t="s">
        <v>665</v>
      </c>
      <c r="I2236" s="248">
        <v>12</v>
      </c>
      <c r="J2236" s="248">
        <v>44814</v>
      </c>
      <c r="K2236" s="578">
        <f t="shared" si="284"/>
        <v>537768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17"/>
      <c r="AB2236" s="570" t="str">
        <f t="shared" si="285"/>
        <v/>
      </c>
      <c r="AD2236" s="570"/>
    </row>
    <row r="2237" spans="1:30" ht="15.75" hidden="1" customHeight="1">
      <c r="A2237" s="818" t="str">
        <f>IF(B2237&lt;&gt;"",IF(AND(B2237&gt;=_TM1,B2237&lt;=_TM2,OR(TH!L2237="1111",TH!M2237="1111")),TH!D2237,""),"")</f>
        <v/>
      </c>
      <c r="B2237" s="36">
        <f t="shared" si="282"/>
        <v>7</v>
      </c>
      <c r="C2237" s="190">
        <f t="shared" si="283"/>
        <v>42581</v>
      </c>
      <c r="D2237" s="190" t="s">
        <v>1574</v>
      </c>
      <c r="E2237" s="190">
        <v>42581</v>
      </c>
      <c r="F2237" s="287" t="s">
        <v>809</v>
      </c>
      <c r="G2237" s="824" t="s">
        <v>1457</v>
      </c>
      <c r="H2237" s="192" t="s">
        <v>665</v>
      </c>
      <c r="I2237" s="248">
        <v>12</v>
      </c>
      <c r="J2237" s="248">
        <v>112728</v>
      </c>
      <c r="K2237" s="578">
        <f t="shared" si="284"/>
        <v>1352736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17"/>
      <c r="AB2237" s="570" t="str">
        <f t="shared" si="285"/>
        <v/>
      </c>
    </row>
    <row r="2238" spans="1:30" ht="15.75" hidden="1" customHeight="1">
      <c r="A2238" s="818" t="str">
        <f>IF(B2238&lt;&gt;"",IF(AND(B2238&gt;=_TM1,B2238&lt;=_TM2,OR(TH!L2238="1111",TH!M2238="1111")),TH!D2238,""),"")</f>
        <v/>
      </c>
      <c r="B2238" s="36">
        <f t="shared" si="282"/>
        <v>7</v>
      </c>
      <c r="C2238" s="190">
        <f t="shared" si="283"/>
        <v>42581</v>
      </c>
      <c r="D2238" s="190" t="s">
        <v>1574</v>
      </c>
      <c r="E2238" s="190">
        <v>42581</v>
      </c>
      <c r="F2238" s="287" t="s">
        <v>869</v>
      </c>
      <c r="G2238" s="824" t="s">
        <v>1457</v>
      </c>
      <c r="H2238" s="192" t="s">
        <v>665</v>
      </c>
      <c r="I2238" s="248">
        <v>16</v>
      </c>
      <c r="J2238" s="248">
        <v>69350</v>
      </c>
      <c r="K2238" s="578">
        <f t="shared" si="284"/>
        <v>1109600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17"/>
      <c r="AB2238" s="570" t="str">
        <f t="shared" si="285"/>
        <v/>
      </c>
    </row>
    <row r="2239" spans="1:30" ht="15.75" hidden="1" customHeight="1">
      <c r="A2239" s="818" t="str">
        <f>IF(B2239&lt;&gt;"",IF(AND(B2239&gt;=_TM1,B2239&lt;=_TM2,OR(TH!L2239="1111",TH!M2239="1111")),TH!D2239,""),"")</f>
        <v/>
      </c>
      <c r="B2239" s="36">
        <f t="shared" si="282"/>
        <v>7</v>
      </c>
      <c r="C2239" s="190">
        <f t="shared" si="283"/>
        <v>42581</v>
      </c>
      <c r="D2239" s="190" t="s">
        <v>1574</v>
      </c>
      <c r="E2239" s="190">
        <v>42581</v>
      </c>
      <c r="F2239" s="287" t="s">
        <v>870</v>
      </c>
      <c r="G2239" s="824" t="s">
        <v>1457</v>
      </c>
      <c r="H2239" s="192" t="s">
        <v>665</v>
      </c>
      <c r="I2239" s="248">
        <v>7</v>
      </c>
      <c r="J2239" s="248">
        <v>49480</v>
      </c>
      <c r="K2239" s="578">
        <f t="shared" si="284"/>
        <v>346360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17"/>
      <c r="AB2239" s="570" t="str">
        <f t="shared" si="285"/>
        <v/>
      </c>
      <c r="AD2239" s="570"/>
    </row>
    <row r="2240" spans="1:30" ht="15.75" hidden="1" customHeight="1">
      <c r="A2240" s="818" t="str">
        <f>IF(B2240&lt;&gt;"",IF(AND(B2240&gt;=_TM1,B2240&lt;=_TM2,OR(TH!L2240="1111",TH!M2240="1111")),TH!D2240,""),"")</f>
        <v/>
      </c>
      <c r="B2240" s="36">
        <f t="shared" si="282"/>
        <v>7</v>
      </c>
      <c r="C2240" s="190">
        <f t="shared" si="283"/>
        <v>42581</v>
      </c>
      <c r="D2240" s="190" t="s">
        <v>1574</v>
      </c>
      <c r="E2240" s="190">
        <v>42581</v>
      </c>
      <c r="F2240" s="287" t="s">
        <v>805</v>
      </c>
      <c r="G2240" s="824" t="s">
        <v>1457</v>
      </c>
      <c r="H2240" s="192" t="s">
        <v>665</v>
      </c>
      <c r="I2240" s="248">
        <v>4</v>
      </c>
      <c r="J2240" s="248">
        <v>80546</v>
      </c>
      <c r="K2240" s="578">
        <f t="shared" si="284"/>
        <v>322184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17"/>
      <c r="AB2240" s="570" t="str">
        <f t="shared" si="285"/>
        <v/>
      </c>
    </row>
    <row r="2241" spans="1:30" ht="15.75" hidden="1" customHeight="1">
      <c r="A2241" s="818" t="str">
        <f>IF(B2241&lt;&gt;"",IF(AND(B2241&gt;=_TM1,B2241&lt;=_TM2,OR(TH!L2241="1111",TH!M2241="1111")),TH!D2241,""),"")</f>
        <v/>
      </c>
      <c r="B2241" s="36">
        <f t="shared" si="282"/>
        <v>7</v>
      </c>
      <c r="C2241" s="190">
        <f t="shared" si="283"/>
        <v>42581</v>
      </c>
      <c r="D2241" s="190" t="s">
        <v>1574</v>
      </c>
      <c r="E2241" s="190">
        <v>42581</v>
      </c>
      <c r="F2241" s="287" t="s">
        <v>860</v>
      </c>
      <c r="G2241" s="824" t="s">
        <v>1457</v>
      </c>
      <c r="H2241" s="192" t="s">
        <v>665</v>
      </c>
      <c r="I2241" s="248">
        <v>6</v>
      </c>
      <c r="J2241" s="248">
        <v>44982</v>
      </c>
      <c r="K2241" s="578">
        <f t="shared" si="284"/>
        <v>269892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17"/>
      <c r="AB2241" s="570" t="str">
        <f t="shared" si="285"/>
        <v/>
      </c>
    </row>
    <row r="2242" spans="1:30" ht="15.75" hidden="1" customHeight="1">
      <c r="A2242" s="818" t="str">
        <f>IF(B2242&lt;&gt;"",IF(AND(B2242&gt;=_TM1,B2242&lt;=_TM2,OR(TH!L2242="1111",TH!M2242="1111")),TH!D2242,""),"")</f>
        <v/>
      </c>
      <c r="B2242" s="36">
        <f t="shared" si="282"/>
        <v>7</v>
      </c>
      <c r="C2242" s="190">
        <f t="shared" si="283"/>
        <v>42581</v>
      </c>
      <c r="D2242" s="190" t="s">
        <v>1574</v>
      </c>
      <c r="E2242" s="190">
        <v>42581</v>
      </c>
      <c r="F2242" s="287" t="s">
        <v>861</v>
      </c>
      <c r="G2242" s="824" t="s">
        <v>1457</v>
      </c>
      <c r="H2242" s="192" t="s">
        <v>665</v>
      </c>
      <c r="I2242" s="248">
        <v>6</v>
      </c>
      <c r="J2242" s="248">
        <v>34507</v>
      </c>
      <c r="K2242" s="578">
        <f t="shared" si="284"/>
        <v>207042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17"/>
      <c r="AB2242" s="570" t="str">
        <f t="shared" si="285"/>
        <v/>
      </c>
      <c r="AD2242" s="570"/>
    </row>
    <row r="2243" spans="1:30" ht="15.75" hidden="1" customHeight="1">
      <c r="A2243" s="818" t="str">
        <f>IF(B2243&lt;&gt;"",IF(AND(B2243&gt;=_TM1,B2243&lt;=_TM2,OR(TH!L2243="1111",TH!M2243="1111")),TH!D2243,""),"")</f>
        <v/>
      </c>
      <c r="B2243" s="36">
        <f t="shared" si="282"/>
        <v>7</v>
      </c>
      <c r="C2243" s="190">
        <f t="shared" si="283"/>
        <v>42581</v>
      </c>
      <c r="D2243" s="190" t="s">
        <v>1574</v>
      </c>
      <c r="E2243" s="190">
        <v>42581</v>
      </c>
      <c r="F2243" s="287" t="s">
        <v>862</v>
      </c>
      <c r="G2243" s="824" t="s">
        <v>1457</v>
      </c>
      <c r="H2243" s="192" t="s">
        <v>665</v>
      </c>
      <c r="I2243" s="248">
        <v>8</v>
      </c>
      <c r="J2243" s="248">
        <v>55474</v>
      </c>
      <c r="K2243" s="578">
        <f t="shared" si="284"/>
        <v>443792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17"/>
      <c r="AB2243" s="570" t="str">
        <f t="shared" si="285"/>
        <v/>
      </c>
    </row>
    <row r="2244" spans="1:30" ht="15.75" hidden="1" customHeight="1">
      <c r="A2244" s="818" t="str">
        <f>IF(B2244&lt;&gt;"",IF(AND(B2244&gt;=_TM1,B2244&lt;=_TM2,OR(TH!L2244="1111",TH!M2244="1111")),TH!D2244,""),"")</f>
        <v/>
      </c>
      <c r="B2244" s="36">
        <f t="shared" si="282"/>
        <v>7</v>
      </c>
      <c r="C2244" s="190">
        <f t="shared" si="283"/>
        <v>42581</v>
      </c>
      <c r="D2244" s="190" t="s">
        <v>1574</v>
      </c>
      <c r="E2244" s="190">
        <v>42581</v>
      </c>
      <c r="F2244" s="287" t="s">
        <v>796</v>
      </c>
      <c r="G2244" s="824" t="s">
        <v>1457</v>
      </c>
      <c r="H2244" s="192" t="s">
        <v>665</v>
      </c>
      <c r="I2244" s="248">
        <v>8</v>
      </c>
      <c r="J2244" s="248">
        <v>44814</v>
      </c>
      <c r="K2244" s="578">
        <f t="shared" si="284"/>
        <v>358512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17"/>
      <c r="AB2244" s="570" t="str">
        <f t="shared" si="285"/>
        <v/>
      </c>
    </row>
    <row r="2245" spans="1:30" ht="15.75" hidden="1" customHeight="1">
      <c r="A2245" s="818" t="str">
        <f>IF(B2245&lt;&gt;"",IF(AND(B2245&gt;=_TM1,B2245&lt;=_TM2,OR(TH!L2245="1111",TH!M2245="1111")),TH!D2245,""),"")</f>
        <v/>
      </c>
      <c r="B2245" s="36">
        <f t="shared" si="282"/>
        <v>7</v>
      </c>
      <c r="C2245" s="190">
        <f t="shared" si="283"/>
        <v>42581</v>
      </c>
      <c r="D2245" s="190" t="s">
        <v>1574</v>
      </c>
      <c r="E2245" s="190">
        <v>42581</v>
      </c>
      <c r="F2245" s="287" t="s">
        <v>851</v>
      </c>
      <c r="G2245" s="824" t="s">
        <v>1457</v>
      </c>
      <c r="H2245" s="192" t="s">
        <v>665</v>
      </c>
      <c r="I2245" s="248">
        <v>15</v>
      </c>
      <c r="J2245" s="248">
        <v>118570</v>
      </c>
      <c r="K2245" s="578">
        <f t="shared" si="284"/>
        <v>1778550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17"/>
      <c r="AB2245" s="570" t="str">
        <f t="shared" si="285"/>
        <v/>
      </c>
      <c r="AD2245" s="570"/>
    </row>
    <row r="2246" spans="1:30" ht="15.75" hidden="1" customHeight="1">
      <c r="A2246" s="818" t="str">
        <f>IF(B2246&lt;&gt;"",IF(AND(B2246&gt;=_TM1,B2246&lt;=_TM2,OR(TH!L2246="1111",TH!M2246="1111")),TH!D2246,""),"")</f>
        <v/>
      </c>
      <c r="B2246" s="36">
        <f t="shared" si="282"/>
        <v>7</v>
      </c>
      <c r="C2246" s="190">
        <f t="shared" si="283"/>
        <v>42581</v>
      </c>
      <c r="D2246" s="190" t="s">
        <v>1574</v>
      </c>
      <c r="E2246" s="190">
        <v>42581</v>
      </c>
      <c r="F2246" s="287" t="s">
        <v>438</v>
      </c>
      <c r="G2246" s="824" t="s">
        <v>1457</v>
      </c>
      <c r="H2246" s="192" t="s">
        <v>665</v>
      </c>
      <c r="I2246" s="248">
        <v>150</v>
      </c>
      <c r="J2246" s="248">
        <v>10500</v>
      </c>
      <c r="K2246" s="578">
        <f t="shared" si="284"/>
        <v>1575000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17"/>
      <c r="AB2246" s="570" t="str">
        <f t="shared" si="285"/>
        <v/>
      </c>
    </row>
    <row r="2247" spans="1:30" ht="15.75" hidden="1" customHeight="1">
      <c r="A2247" s="818" t="str">
        <f>IF(B2247&lt;&gt;"",IF(AND(B2247&gt;=_TM1,B2247&lt;=_TM2,OR(TH!L2247="1111",TH!M2247="1111")),TH!D2247,""),"")</f>
        <v/>
      </c>
      <c r="B2247" s="36">
        <f t="shared" si="282"/>
        <v>7</v>
      </c>
      <c r="C2247" s="190">
        <f t="shared" si="283"/>
        <v>42581</v>
      </c>
      <c r="D2247" s="190" t="s">
        <v>1574</v>
      </c>
      <c r="E2247" s="190">
        <v>42581</v>
      </c>
      <c r="F2247" s="287" t="s">
        <v>438</v>
      </c>
      <c r="G2247" s="824" t="s">
        <v>1457</v>
      </c>
      <c r="H2247" s="192" t="s">
        <v>665</v>
      </c>
      <c r="I2247" s="248">
        <v>1147</v>
      </c>
      <c r="J2247" s="248">
        <v>10500</v>
      </c>
      <c r="K2247" s="578">
        <f t="shared" si="284"/>
        <v>12043500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17"/>
      <c r="AB2247" s="570" t="str">
        <f t="shared" si="285"/>
        <v/>
      </c>
    </row>
    <row r="2248" spans="1:30" ht="15.75" hidden="1" customHeight="1">
      <c r="A2248" s="818" t="str">
        <f>IF(B2248&lt;&gt;"",IF(AND(B2248&gt;=_TM1,B2248&lt;=_TM2,OR(TH!L2248="1111",TH!M2248="1111")),TH!D2248,""),"")</f>
        <v/>
      </c>
      <c r="B2248" s="36">
        <f t="shared" si="282"/>
        <v>7</v>
      </c>
      <c r="C2248" s="190">
        <f t="shared" si="283"/>
        <v>42581</v>
      </c>
      <c r="D2248" s="190" t="s">
        <v>1574</v>
      </c>
      <c r="E2248" s="190">
        <v>42581</v>
      </c>
      <c r="F2248" s="287" t="s">
        <v>477</v>
      </c>
      <c r="G2248" s="824" t="s">
        <v>1457</v>
      </c>
      <c r="H2248" s="192" t="s">
        <v>665</v>
      </c>
      <c r="I2248" s="248">
        <v>4</v>
      </c>
      <c r="J2248" s="248">
        <v>163506</v>
      </c>
      <c r="K2248" s="578">
        <f t="shared" si="284"/>
        <v>654024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17"/>
      <c r="AB2248" s="570" t="str">
        <f t="shared" si="285"/>
        <v/>
      </c>
      <c r="AD2248" s="570"/>
    </row>
    <row r="2249" spans="1:30" ht="15.75" hidden="1" customHeight="1">
      <c r="A2249" s="818" t="str">
        <f>IF(B2249&lt;&gt;"",IF(AND(B2249&gt;=_TM1,B2249&lt;=_TM2,OR(TH!L2249="1111",TH!M2249="1111")),TH!D2249,""),"")</f>
        <v/>
      </c>
      <c r="B2249" s="36">
        <f t="shared" si="282"/>
        <v>7</v>
      </c>
      <c r="C2249" s="190">
        <f t="shared" si="283"/>
        <v>42581</v>
      </c>
      <c r="D2249" s="190" t="s">
        <v>1574</v>
      </c>
      <c r="E2249" s="190">
        <v>42581</v>
      </c>
      <c r="F2249" s="287" t="s">
        <v>804</v>
      </c>
      <c r="G2249" s="824" t="s">
        <v>1457</v>
      </c>
      <c r="H2249" s="192" t="s">
        <v>665</v>
      </c>
      <c r="I2249" s="248">
        <v>4</v>
      </c>
      <c r="J2249" s="248">
        <v>150570</v>
      </c>
      <c r="K2249" s="578">
        <f t="shared" si="284"/>
        <v>602280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17"/>
      <c r="AB2249" s="570" t="str">
        <f t="shared" si="285"/>
        <v/>
      </c>
    </row>
    <row r="2250" spans="1:30" ht="15.75" hidden="1" customHeight="1">
      <c r="A2250" s="818" t="str">
        <f>IF(B2250&lt;&gt;"",IF(AND(B2250&gt;=_TM1,B2250&lt;=_TM2,OR(TH!L2250="1111",TH!M2250="1111")),TH!D2250,""),"")</f>
        <v/>
      </c>
      <c r="B2250" s="36">
        <f t="shared" si="282"/>
        <v>7</v>
      </c>
      <c r="C2250" s="190">
        <f t="shared" si="283"/>
        <v>42581</v>
      </c>
      <c r="D2250" s="190" t="s">
        <v>1574</v>
      </c>
      <c r="E2250" s="190">
        <v>42581</v>
      </c>
      <c r="F2250" s="287" t="s">
        <v>810</v>
      </c>
      <c r="G2250" s="824" t="s">
        <v>1457</v>
      </c>
      <c r="H2250" s="192" t="s">
        <v>665</v>
      </c>
      <c r="I2250" s="248">
        <v>2</v>
      </c>
      <c r="J2250" s="248">
        <v>186837</v>
      </c>
      <c r="K2250" s="578">
        <f t="shared" si="284"/>
        <v>373674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17"/>
      <c r="AB2250" s="570" t="str">
        <f t="shared" si="285"/>
        <v/>
      </c>
    </row>
    <row r="2251" spans="1:30" ht="15.75" hidden="1" customHeight="1">
      <c r="A2251" s="818" t="str">
        <f>IF(B2251&lt;&gt;"",IF(AND(B2251&gt;=_TM1,B2251&lt;=_TM2,OR(TH!L2251="1111",TH!M2251="1111")),TH!D2251,""),"")</f>
        <v/>
      </c>
      <c r="B2251" s="36">
        <f t="shared" si="282"/>
        <v>7</v>
      </c>
      <c r="C2251" s="190">
        <f t="shared" si="283"/>
        <v>42581</v>
      </c>
      <c r="D2251" s="190" t="s">
        <v>1574</v>
      </c>
      <c r="E2251" s="190">
        <v>42581</v>
      </c>
      <c r="F2251" s="287" t="s">
        <v>856</v>
      </c>
      <c r="G2251" s="824" t="s">
        <v>1457</v>
      </c>
      <c r="H2251" s="192" t="s">
        <v>665</v>
      </c>
      <c r="I2251" s="248">
        <v>16</v>
      </c>
      <c r="J2251" s="248">
        <v>19395</v>
      </c>
      <c r="K2251" s="578">
        <f t="shared" si="284"/>
        <v>310320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17"/>
      <c r="AB2251" s="570" t="str">
        <f t="shared" si="285"/>
        <v/>
      </c>
      <c r="AD2251" s="570"/>
    </row>
    <row r="2252" spans="1:30" ht="15.75" hidden="1" customHeight="1">
      <c r="A2252" s="818" t="str">
        <f>IF(B2252&lt;&gt;"",IF(AND(B2252&gt;=_TM1,B2252&lt;=_TM2,OR(TH!L2252="1111",TH!M2252="1111")),TH!D2252,""),"")</f>
        <v/>
      </c>
      <c r="B2252" s="36">
        <f t="shared" si="282"/>
        <v>7</v>
      </c>
      <c r="C2252" s="190">
        <f t="shared" si="283"/>
        <v>42581</v>
      </c>
      <c r="D2252" s="190" t="s">
        <v>1574</v>
      </c>
      <c r="E2252" s="190">
        <v>42581</v>
      </c>
      <c r="F2252" s="287" t="s">
        <v>455</v>
      </c>
      <c r="G2252" s="824" t="s">
        <v>1457</v>
      </c>
      <c r="H2252" s="192" t="s">
        <v>665</v>
      </c>
      <c r="I2252" s="248">
        <v>6</v>
      </c>
      <c r="J2252" s="248">
        <v>76986</v>
      </c>
      <c r="K2252" s="578">
        <f t="shared" si="284"/>
        <v>461916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17"/>
      <c r="AB2252" s="570" t="str">
        <f t="shared" si="285"/>
        <v/>
      </c>
    </row>
    <row r="2253" spans="1:30" ht="15.75" hidden="1" customHeight="1">
      <c r="A2253" s="818" t="str">
        <f>IF(B2253&lt;&gt;"",IF(AND(B2253&gt;=_TM1,B2253&lt;=_TM2,OR(TH!L2253="1111",TH!M2253="1111")),TH!D2253,""),"")</f>
        <v/>
      </c>
      <c r="B2253" s="36">
        <f t="shared" si="282"/>
        <v>7</v>
      </c>
      <c r="C2253" s="190">
        <f t="shared" si="283"/>
        <v>42581</v>
      </c>
      <c r="D2253" s="190" t="s">
        <v>1574</v>
      </c>
      <c r="E2253" s="190">
        <v>42581</v>
      </c>
      <c r="F2253" s="287" t="s">
        <v>692</v>
      </c>
      <c r="G2253" s="824" t="s">
        <v>1457</v>
      </c>
      <c r="H2253" s="192" t="s">
        <v>665</v>
      </c>
      <c r="I2253" s="248">
        <v>6</v>
      </c>
      <c r="J2253" s="248">
        <v>40018</v>
      </c>
      <c r="K2253" s="578">
        <f t="shared" si="284"/>
        <v>240108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17"/>
      <c r="AB2253" s="570" t="str">
        <f t="shared" si="285"/>
        <v/>
      </c>
    </row>
    <row r="2254" spans="1:30" ht="15.75" hidden="1" customHeight="1">
      <c r="A2254" s="818" t="str">
        <f>IF(B2254&lt;&gt;"",IF(AND(B2254&gt;=_TM1,B2254&lt;=_TM2,OR(TH!L2254="1111",TH!M2254="1111")),TH!D2254,""),"")</f>
        <v/>
      </c>
      <c r="B2254" s="36">
        <f t="shared" si="282"/>
        <v>7</v>
      </c>
      <c r="C2254" s="190">
        <f t="shared" si="283"/>
        <v>42581</v>
      </c>
      <c r="D2254" s="190" t="s">
        <v>1574</v>
      </c>
      <c r="E2254" s="190">
        <v>42581</v>
      </c>
      <c r="F2254" s="191" t="s">
        <v>498</v>
      </c>
      <c r="G2254" s="824" t="s">
        <v>1457</v>
      </c>
      <c r="H2254" s="192" t="s">
        <v>665</v>
      </c>
      <c r="I2254" s="248">
        <v>8</v>
      </c>
      <c r="J2254" s="248">
        <v>33466</v>
      </c>
      <c r="K2254" s="578">
        <f t="shared" si="284"/>
        <v>267728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17"/>
      <c r="AB2254" s="570" t="str">
        <f t="shared" si="285"/>
        <v/>
      </c>
      <c r="AD2254" s="570"/>
    </row>
    <row r="2255" spans="1:30" ht="15.75" hidden="1" customHeight="1">
      <c r="A2255" s="818" t="str">
        <f>IF(B2255&lt;&gt;"",IF(AND(B2255&gt;=_TM1,B2255&lt;=_TM2,OR(TH!L2255="1111",TH!M2255="1111")),TH!D2255,""),"")</f>
        <v/>
      </c>
      <c r="B2255" s="36">
        <f t="shared" si="282"/>
        <v>7</v>
      </c>
      <c r="C2255" s="190">
        <f t="shared" si="283"/>
        <v>42581</v>
      </c>
      <c r="D2255" s="190" t="s">
        <v>1574</v>
      </c>
      <c r="E2255" s="190">
        <v>42581</v>
      </c>
      <c r="F2255" s="287" t="s">
        <v>456</v>
      </c>
      <c r="G2255" s="824" t="s">
        <v>1457</v>
      </c>
      <c r="H2255" s="192" t="s">
        <v>665</v>
      </c>
      <c r="I2255" s="248">
        <v>5</v>
      </c>
      <c r="J2255" s="248">
        <v>62408</v>
      </c>
      <c r="K2255" s="578">
        <f t="shared" si="284"/>
        <v>312040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17"/>
      <c r="AB2255" s="570" t="str">
        <f t="shared" si="285"/>
        <v/>
      </c>
    </row>
    <row r="2256" spans="1:30" ht="15.75" hidden="1" customHeight="1">
      <c r="A2256" s="818" t="str">
        <f>IF(B2256&lt;&gt;"",IF(AND(B2256&gt;=_TM1,B2256&lt;=_TM2,OR(TH!L2256="1111",TH!M2256="1111")),TH!D2256,""),"")</f>
        <v/>
      </c>
      <c r="B2256" s="36">
        <f t="shared" si="282"/>
        <v>7</v>
      </c>
      <c r="C2256" s="190">
        <f t="shared" si="283"/>
        <v>42581</v>
      </c>
      <c r="D2256" s="190" t="s">
        <v>1574</v>
      </c>
      <c r="E2256" s="190">
        <v>42581</v>
      </c>
      <c r="F2256" s="287" t="s">
        <v>501</v>
      </c>
      <c r="G2256" s="824" t="s">
        <v>1457</v>
      </c>
      <c r="H2256" s="192" t="s">
        <v>665</v>
      </c>
      <c r="I2256" s="248">
        <v>8</v>
      </c>
      <c r="J2256" s="248">
        <v>29812</v>
      </c>
      <c r="K2256" s="578">
        <f t="shared" si="284"/>
        <v>238496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17"/>
      <c r="AB2256" s="570" t="str">
        <f t="shared" si="285"/>
        <v/>
      </c>
    </row>
    <row r="2257" spans="1:30" ht="15.75" hidden="1" customHeight="1">
      <c r="A2257" s="818" t="str">
        <f>IF(B2257&lt;&gt;"",IF(AND(B2257&gt;=_TM1,B2257&lt;=_TM2,OR(TH!L2257="1111",TH!M2257="1111")),TH!D2257,""),"")</f>
        <v/>
      </c>
      <c r="B2257" s="36">
        <f t="shared" si="282"/>
        <v>7</v>
      </c>
      <c r="C2257" s="190">
        <f t="shared" si="283"/>
        <v>42581</v>
      </c>
      <c r="D2257" s="190" t="s">
        <v>1574</v>
      </c>
      <c r="E2257" s="190">
        <v>42581</v>
      </c>
      <c r="F2257" s="287" t="s">
        <v>451</v>
      </c>
      <c r="G2257" s="824" t="s">
        <v>1457</v>
      </c>
      <c r="H2257" s="192" t="s">
        <v>665</v>
      </c>
      <c r="I2257" s="248">
        <v>6</v>
      </c>
      <c r="J2257" s="248">
        <v>147063</v>
      </c>
      <c r="K2257" s="578">
        <f t="shared" si="284"/>
        <v>882378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17"/>
      <c r="AB2257" s="570" t="str">
        <f t="shared" si="285"/>
        <v/>
      </c>
      <c r="AD2257" s="570"/>
    </row>
    <row r="2258" spans="1:30" ht="15.75" hidden="1" customHeight="1">
      <c r="A2258" s="818" t="str">
        <f>IF(B2258&lt;&gt;"",IF(AND(B2258&gt;=_TM1,B2258&lt;=_TM2,OR(TH!L2258="1111",TH!M2258="1111")),TH!D2258,""),"")</f>
        <v/>
      </c>
      <c r="B2258" s="36">
        <f t="shared" si="282"/>
        <v>7</v>
      </c>
      <c r="C2258" s="190">
        <f t="shared" si="283"/>
        <v>42581</v>
      </c>
      <c r="D2258" s="190" t="s">
        <v>1574</v>
      </c>
      <c r="E2258" s="190">
        <v>42581</v>
      </c>
      <c r="F2258" s="287" t="s">
        <v>472</v>
      </c>
      <c r="G2258" s="824" t="s">
        <v>1457</v>
      </c>
      <c r="H2258" s="192" t="s">
        <v>665</v>
      </c>
      <c r="I2258" s="248">
        <v>6</v>
      </c>
      <c r="J2258" s="248">
        <v>46851</v>
      </c>
      <c r="K2258" s="578">
        <f t="shared" si="284"/>
        <v>281106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17"/>
      <c r="AB2258" s="570" t="str">
        <f t="shared" si="285"/>
        <v/>
      </c>
    </row>
    <row r="2259" spans="1:30" ht="15.75" hidden="1" customHeight="1">
      <c r="A2259" s="818" t="str">
        <f>IF(B2259&lt;&gt;"",IF(AND(B2259&gt;=_TM1,B2259&lt;=_TM2,OR(TH!L2259="1111",TH!M2259="1111")),TH!D2259,""),"")</f>
        <v/>
      </c>
      <c r="B2259" s="36">
        <f t="shared" si="282"/>
        <v>7</v>
      </c>
      <c r="C2259" s="190">
        <f t="shared" si="283"/>
        <v>42581</v>
      </c>
      <c r="D2259" s="190" t="s">
        <v>1574</v>
      </c>
      <c r="E2259" s="190">
        <v>42581</v>
      </c>
      <c r="F2259" s="287" t="s">
        <v>707</v>
      </c>
      <c r="G2259" s="824" t="s">
        <v>1457</v>
      </c>
      <c r="H2259" s="192" t="s">
        <v>665</v>
      </c>
      <c r="I2259" s="248">
        <v>6</v>
      </c>
      <c r="J2259" s="248">
        <v>84672</v>
      </c>
      <c r="K2259" s="578">
        <f t="shared" si="284"/>
        <v>508032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17"/>
      <c r="AB2259" s="570" t="str">
        <f t="shared" si="285"/>
        <v/>
      </c>
    </row>
    <row r="2260" spans="1:30" ht="15.75" hidden="1" customHeight="1">
      <c r="A2260" s="818" t="str">
        <f>IF(B2260&lt;&gt;"",IF(AND(B2260&gt;=_TM1,B2260&lt;=_TM2,OR(TH!L2260="1111",TH!M2260="1111")),TH!D2260,""),"")</f>
        <v/>
      </c>
      <c r="B2260" s="36">
        <f t="shared" si="282"/>
        <v>7</v>
      </c>
      <c r="C2260" s="190">
        <f t="shared" si="283"/>
        <v>42581</v>
      </c>
      <c r="D2260" s="190" t="s">
        <v>1574</v>
      </c>
      <c r="E2260" s="190">
        <v>42581</v>
      </c>
      <c r="F2260" s="287" t="s">
        <v>857</v>
      </c>
      <c r="G2260" s="824" t="s">
        <v>1457</v>
      </c>
      <c r="H2260" s="192" t="s">
        <v>665</v>
      </c>
      <c r="I2260" s="248">
        <v>5</v>
      </c>
      <c r="J2260" s="248">
        <v>88895</v>
      </c>
      <c r="K2260" s="578">
        <f t="shared" si="284"/>
        <v>444475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17"/>
      <c r="AB2260" s="570" t="str">
        <f t="shared" si="285"/>
        <v/>
      </c>
      <c r="AD2260" s="570"/>
    </row>
    <row r="2261" spans="1:30" ht="15.75" hidden="1" customHeight="1">
      <c r="A2261" s="818" t="str">
        <f>IF(B2261&lt;&gt;"",IF(AND(B2261&gt;=_TM1,B2261&lt;=_TM2,OR(TH!L2261="1111",TH!M2261="1111")),TH!D2261,""),"")</f>
        <v/>
      </c>
      <c r="B2261" s="36">
        <f t="shared" si="282"/>
        <v>7</v>
      </c>
      <c r="C2261" s="190">
        <f t="shared" si="283"/>
        <v>42581</v>
      </c>
      <c r="D2261" s="190" t="s">
        <v>1574</v>
      </c>
      <c r="E2261" s="190">
        <v>42581</v>
      </c>
      <c r="F2261" s="287" t="s">
        <v>804</v>
      </c>
      <c r="G2261" s="824" t="s">
        <v>1457</v>
      </c>
      <c r="H2261" s="192" t="s">
        <v>665</v>
      </c>
      <c r="I2261" s="248">
        <v>8</v>
      </c>
      <c r="J2261" s="248">
        <v>163506</v>
      </c>
      <c r="K2261" s="578">
        <f t="shared" si="284"/>
        <v>1308048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17"/>
      <c r="AB2261" s="570" t="str">
        <f t="shared" si="285"/>
        <v/>
      </c>
    </row>
    <row r="2262" spans="1:30" ht="15.75" hidden="1" customHeight="1">
      <c r="A2262" s="818" t="str">
        <f>IF(B2262&lt;&gt;"",IF(AND(B2262&gt;=_TM1,B2262&lt;=_TM2,OR(TH!L2262="1111",TH!M2262="1111")),TH!D2262,""),"")</f>
        <v/>
      </c>
      <c r="B2262" s="36">
        <f t="shared" si="282"/>
        <v>7</v>
      </c>
      <c r="C2262" s="190">
        <f t="shared" si="283"/>
        <v>42581</v>
      </c>
      <c r="D2262" s="190" t="s">
        <v>1574</v>
      </c>
      <c r="E2262" s="190">
        <v>42581</v>
      </c>
      <c r="F2262" s="287" t="s">
        <v>804</v>
      </c>
      <c r="G2262" s="824" t="s">
        <v>1457</v>
      </c>
      <c r="H2262" s="192" t="s">
        <v>665</v>
      </c>
      <c r="I2262" s="248">
        <v>10</v>
      </c>
      <c r="J2262" s="248">
        <v>150570</v>
      </c>
      <c r="K2262" s="578">
        <f t="shared" si="284"/>
        <v>1505700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17"/>
      <c r="AB2262" s="570" t="str">
        <f t="shared" si="285"/>
        <v/>
      </c>
    </row>
    <row r="2263" spans="1:30" ht="15.75" hidden="1" customHeight="1">
      <c r="A2263" s="818" t="str">
        <f>IF(B2263&lt;&gt;"",IF(AND(B2263&gt;=_TM1,B2263&lt;=_TM2,OR(TH!L2263="1111",TH!M2263="1111")),TH!D2263,""),"")</f>
        <v/>
      </c>
      <c r="B2263" s="36">
        <f t="shared" si="282"/>
        <v>7</v>
      </c>
      <c r="C2263" s="190">
        <f t="shared" si="283"/>
        <v>42581</v>
      </c>
      <c r="D2263" s="190" t="s">
        <v>1574</v>
      </c>
      <c r="E2263" s="190">
        <v>42581</v>
      </c>
      <c r="F2263" s="287" t="s">
        <v>477</v>
      </c>
      <c r="G2263" s="824" t="s">
        <v>1457</v>
      </c>
      <c r="H2263" s="192" t="s">
        <v>665</v>
      </c>
      <c r="I2263" s="248">
        <v>4</v>
      </c>
      <c r="J2263" s="248">
        <v>163506</v>
      </c>
      <c r="K2263" s="578">
        <f t="shared" si="284"/>
        <v>654024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17"/>
      <c r="AB2263" s="570" t="str">
        <f t="shared" si="285"/>
        <v/>
      </c>
      <c r="AD2263" s="570"/>
    </row>
    <row r="2264" spans="1:30" ht="15.75" hidden="1" customHeight="1">
      <c r="A2264" s="818" t="str">
        <f>IF(B2264&lt;&gt;"",IF(AND(B2264&gt;=_TM1,B2264&lt;=_TM2,OR(TH!L2264="1111",TH!M2264="1111")),TH!D2264,""),"")</f>
        <v/>
      </c>
      <c r="B2264" s="36">
        <f t="shared" si="282"/>
        <v>7</v>
      </c>
      <c r="C2264" s="190">
        <f t="shared" si="283"/>
        <v>42581</v>
      </c>
      <c r="D2264" s="190" t="s">
        <v>1574</v>
      </c>
      <c r="E2264" s="190">
        <v>42581</v>
      </c>
      <c r="F2264" s="287" t="s">
        <v>502</v>
      </c>
      <c r="G2264" s="824" t="s">
        <v>1457</v>
      </c>
      <c r="H2264" s="192" t="s">
        <v>665</v>
      </c>
      <c r="I2264" s="248">
        <v>4</v>
      </c>
      <c r="J2264" s="248">
        <v>82895</v>
      </c>
      <c r="K2264" s="578">
        <f t="shared" si="284"/>
        <v>331580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17"/>
      <c r="AB2264" s="570" t="str">
        <f t="shared" si="285"/>
        <v/>
      </c>
    </row>
    <row r="2265" spans="1:30" ht="15.75" hidden="1" customHeight="1">
      <c r="A2265" s="818" t="str">
        <f>IF(B2265&lt;&gt;"",IF(AND(B2265&gt;=_TM1,B2265&lt;=_TM2,OR(TH!L2265="1111",TH!M2265="1111")),TH!D2265,""),"")</f>
        <v/>
      </c>
      <c r="B2265" s="36">
        <f t="shared" si="282"/>
        <v>7</v>
      </c>
      <c r="C2265" s="190">
        <f t="shared" si="283"/>
        <v>42581</v>
      </c>
      <c r="D2265" s="190" t="s">
        <v>1574</v>
      </c>
      <c r="E2265" s="190">
        <v>42581</v>
      </c>
      <c r="F2265" s="287" t="s">
        <v>864</v>
      </c>
      <c r="G2265" s="824" t="s">
        <v>1457</v>
      </c>
      <c r="H2265" s="192" t="s">
        <v>665</v>
      </c>
      <c r="I2265" s="248">
        <v>6</v>
      </c>
      <c r="J2265" s="248">
        <v>222999</v>
      </c>
      <c r="K2265" s="578">
        <f t="shared" si="284"/>
        <v>1337994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17"/>
      <c r="AB2265" s="570" t="str">
        <f t="shared" si="285"/>
        <v/>
      </c>
    </row>
    <row r="2266" spans="1:30" ht="15.75" hidden="1" customHeight="1">
      <c r="A2266" s="818" t="str">
        <f>IF(B2266&lt;&gt;"",IF(AND(B2266&gt;=_TM1,B2266&lt;=_TM2,OR(TH!L2266="1111",TH!M2266="1111")),TH!D2266,""),"")</f>
        <v/>
      </c>
      <c r="B2266" s="36">
        <f t="shared" si="282"/>
        <v>7</v>
      </c>
      <c r="C2266" s="190">
        <f t="shared" si="283"/>
        <v>42581</v>
      </c>
      <c r="D2266" s="190" t="s">
        <v>1574</v>
      </c>
      <c r="E2266" s="190">
        <v>42581</v>
      </c>
      <c r="F2266" s="287" t="s">
        <v>866</v>
      </c>
      <c r="G2266" s="824" t="s">
        <v>1457</v>
      </c>
      <c r="H2266" s="192" t="s">
        <v>665</v>
      </c>
      <c r="I2266" s="248">
        <v>5</v>
      </c>
      <c r="J2266" s="248">
        <v>97868</v>
      </c>
      <c r="K2266" s="578">
        <f t="shared" si="284"/>
        <v>489340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17"/>
      <c r="AB2266" s="570" t="str">
        <f t="shared" si="285"/>
        <v/>
      </c>
      <c r="AD2266" s="570"/>
    </row>
    <row r="2267" spans="1:30" ht="15.75" hidden="1" customHeight="1">
      <c r="A2267" s="818" t="str">
        <f>IF(B2267&lt;&gt;"",IF(AND(B2267&gt;=_TM1,B2267&lt;=_TM2,OR(TH!L2267="1111",TH!M2267="1111")),TH!D2267,""),"")</f>
        <v/>
      </c>
      <c r="B2267" s="36">
        <f t="shared" si="282"/>
        <v>7</v>
      </c>
      <c r="C2267" s="190">
        <f t="shared" si="283"/>
        <v>42581</v>
      </c>
      <c r="D2267" s="190" t="s">
        <v>1574</v>
      </c>
      <c r="E2267" s="190">
        <v>42581</v>
      </c>
      <c r="F2267" s="287" t="s">
        <v>868</v>
      </c>
      <c r="G2267" s="824" t="s">
        <v>1457</v>
      </c>
      <c r="H2267" s="192" t="s">
        <v>665</v>
      </c>
      <c r="I2267" s="248">
        <v>5</v>
      </c>
      <c r="J2267" s="248">
        <v>164468</v>
      </c>
      <c r="K2267" s="578">
        <f t="shared" si="284"/>
        <v>822340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17"/>
      <c r="AB2267" s="570" t="str">
        <f t="shared" si="285"/>
        <v/>
      </c>
    </row>
    <row r="2268" spans="1:30" ht="15.75" hidden="1" customHeight="1">
      <c r="A2268" s="818" t="str">
        <f>IF(B2268&lt;&gt;"",IF(AND(B2268&gt;=_TM1,B2268&lt;=_TM2,OR(TH!L2268="1111",TH!M2268="1111")),TH!D2268,""),"")</f>
        <v/>
      </c>
      <c r="B2268" s="36">
        <f t="shared" si="282"/>
        <v>7</v>
      </c>
      <c r="C2268" s="190">
        <f t="shared" si="283"/>
        <v>42581</v>
      </c>
      <c r="D2268" s="190" t="s">
        <v>1574</v>
      </c>
      <c r="E2268" s="190">
        <v>42581</v>
      </c>
      <c r="F2268" s="287" t="s">
        <v>502</v>
      </c>
      <c r="G2268" s="824" t="s">
        <v>1457</v>
      </c>
      <c r="H2268" s="192" t="s">
        <v>665</v>
      </c>
      <c r="I2268" s="248">
        <v>5</v>
      </c>
      <c r="J2268" s="248">
        <v>82895</v>
      </c>
      <c r="K2268" s="578">
        <f t="shared" si="284"/>
        <v>414475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17"/>
      <c r="AB2268" s="570" t="str">
        <f t="shared" si="285"/>
        <v/>
      </c>
    </row>
    <row r="2269" spans="1:30" ht="15.75" hidden="1" customHeight="1">
      <c r="A2269" s="818" t="str">
        <f>IF(B2269&lt;&gt;"",IF(AND(B2269&gt;=_TM1,B2269&lt;=_TM2,OR(TH!L2269="1111",TH!M2269="1111")),TH!D2269,""),"")</f>
        <v/>
      </c>
      <c r="B2269" s="36">
        <f t="shared" si="282"/>
        <v>7</v>
      </c>
      <c r="C2269" s="190">
        <f t="shared" si="283"/>
        <v>42581</v>
      </c>
      <c r="D2269" s="190" t="s">
        <v>1574</v>
      </c>
      <c r="E2269" s="190">
        <v>42581</v>
      </c>
      <c r="F2269" s="287" t="s">
        <v>847</v>
      </c>
      <c r="G2269" s="824" t="s">
        <v>1457</v>
      </c>
      <c r="H2269" s="192" t="s">
        <v>665</v>
      </c>
      <c r="I2269" s="248">
        <v>100</v>
      </c>
      <c r="J2269" s="248">
        <v>13846</v>
      </c>
      <c r="K2269" s="578">
        <f t="shared" si="284"/>
        <v>1384600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17"/>
      <c r="AB2269" s="570" t="str">
        <f t="shared" si="285"/>
        <v/>
      </c>
      <c r="AD2269" s="570"/>
    </row>
    <row r="2270" spans="1:30" ht="15.75" hidden="1" customHeight="1">
      <c r="A2270" s="818" t="str">
        <f>IF(B2270&lt;&gt;"",IF(AND(B2270&gt;=_TM1,B2270&lt;=_TM2,OR(TH!L2270="1111",TH!M2270="1111")),TH!D2270,""),"")</f>
        <v/>
      </c>
      <c r="B2270" s="36">
        <f t="shared" si="282"/>
        <v>7</v>
      </c>
      <c r="C2270" s="190">
        <f t="shared" si="283"/>
        <v>42581</v>
      </c>
      <c r="D2270" s="190" t="s">
        <v>1574</v>
      </c>
      <c r="E2270" s="190">
        <v>42581</v>
      </c>
      <c r="F2270" s="287" t="s">
        <v>848</v>
      </c>
      <c r="G2270" s="824" t="s">
        <v>1457</v>
      </c>
      <c r="H2270" s="192" t="s">
        <v>665</v>
      </c>
      <c r="I2270" s="248">
        <v>100</v>
      </c>
      <c r="J2270" s="248">
        <v>8458</v>
      </c>
      <c r="K2270" s="578">
        <f t="shared" si="284"/>
        <v>845800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17"/>
      <c r="AB2270" s="570" t="str">
        <f t="shared" si="285"/>
        <v/>
      </c>
    </row>
    <row r="2271" spans="1:30" ht="15.75" hidden="1" customHeight="1">
      <c r="A2271" s="818" t="str">
        <f>IF(B2271&lt;&gt;"",IF(AND(B2271&gt;=_TM1,B2271&lt;=_TM2,OR(TH!L2271="1111",TH!M2271="1111")),TH!D2271,""),"")</f>
        <v/>
      </c>
      <c r="B2271" s="36">
        <f t="shared" si="282"/>
        <v>7</v>
      </c>
      <c r="C2271" s="190">
        <f t="shared" si="283"/>
        <v>42581</v>
      </c>
      <c r="D2271" s="190" t="s">
        <v>1574</v>
      </c>
      <c r="E2271" s="190">
        <v>42581</v>
      </c>
      <c r="F2271" s="287" t="s">
        <v>849</v>
      </c>
      <c r="G2271" s="824" t="s">
        <v>1457</v>
      </c>
      <c r="H2271" s="192" t="s">
        <v>665</v>
      </c>
      <c r="I2271" s="248">
        <v>100</v>
      </c>
      <c r="J2271" s="248">
        <v>9832</v>
      </c>
      <c r="K2271" s="578">
        <f t="shared" si="284"/>
        <v>983200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17"/>
      <c r="AB2271" s="570" t="str">
        <f t="shared" si="285"/>
        <v/>
      </c>
    </row>
    <row r="2272" spans="1:30" ht="15.75" hidden="1" customHeight="1">
      <c r="A2272" s="818" t="str">
        <f>IF(B2272&lt;&gt;"",IF(AND(B2272&gt;=_TM1,B2272&lt;=_TM2,OR(TH!L2272="1111",TH!M2272="1111")),TH!D2272,""),"")</f>
        <v/>
      </c>
      <c r="B2272" s="36">
        <f t="shared" si="282"/>
        <v>7</v>
      </c>
      <c r="C2272" s="190">
        <f t="shared" si="283"/>
        <v>42581</v>
      </c>
      <c r="D2272" s="190" t="s">
        <v>1574</v>
      </c>
      <c r="E2272" s="190">
        <v>42581</v>
      </c>
      <c r="F2272" s="287" t="s">
        <v>480</v>
      </c>
      <c r="G2272" s="824" t="s">
        <v>1457</v>
      </c>
      <c r="H2272" s="192" t="s">
        <v>665</v>
      </c>
      <c r="I2272" s="248">
        <v>14</v>
      </c>
      <c r="J2272" s="248">
        <v>55910</v>
      </c>
      <c r="K2272" s="578">
        <f t="shared" si="284"/>
        <v>782740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17"/>
      <c r="AB2272" s="570" t="str">
        <f t="shared" si="285"/>
        <v/>
      </c>
      <c r="AD2272" s="570"/>
    </row>
    <row r="2273" spans="1:30" ht="15.75" hidden="1" customHeight="1">
      <c r="A2273" s="818" t="str">
        <f>IF(B2273&lt;&gt;"",IF(AND(B2273&gt;=_TM1,B2273&lt;=_TM2,OR(TH!L2273="1111",TH!M2273="1111")),TH!D2273,""),"")</f>
        <v/>
      </c>
      <c r="B2273" s="36">
        <f t="shared" si="282"/>
        <v>7</v>
      </c>
      <c r="C2273" s="190">
        <f t="shared" si="283"/>
        <v>42581</v>
      </c>
      <c r="D2273" s="190" t="s">
        <v>1574</v>
      </c>
      <c r="E2273" s="190">
        <v>42581</v>
      </c>
      <c r="F2273" s="287" t="s">
        <v>806</v>
      </c>
      <c r="G2273" s="824" t="s">
        <v>1457</v>
      </c>
      <c r="H2273" s="192" t="s">
        <v>665</v>
      </c>
      <c r="I2273" s="248">
        <v>4</v>
      </c>
      <c r="J2273" s="248">
        <v>122795</v>
      </c>
      <c r="K2273" s="578">
        <f t="shared" si="284"/>
        <v>491180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17"/>
      <c r="AB2273" s="570" t="str">
        <f t="shared" si="285"/>
        <v/>
      </c>
    </row>
    <row r="2274" spans="1:30" ht="15.75" hidden="1" customHeight="1">
      <c r="A2274" s="818" t="str">
        <f>IF(B2274&lt;&gt;"",IF(AND(B2274&gt;=_TM1,B2274&lt;=_TM2,OR(TH!L2274="1111",TH!M2274="1111")),TH!D2274,""),"")</f>
        <v/>
      </c>
      <c r="B2274" s="36">
        <f t="shared" si="282"/>
        <v>7</v>
      </c>
      <c r="C2274" s="190">
        <f t="shared" si="283"/>
        <v>42581</v>
      </c>
      <c r="D2274" s="190" t="s">
        <v>1574</v>
      </c>
      <c r="E2274" s="190">
        <v>42581</v>
      </c>
      <c r="F2274" s="287" t="s">
        <v>867</v>
      </c>
      <c r="G2274" s="824" t="s">
        <v>1457</v>
      </c>
      <c r="H2274" s="192" t="s">
        <v>665</v>
      </c>
      <c r="I2274" s="248">
        <v>10</v>
      </c>
      <c r="J2274" s="248">
        <v>143854</v>
      </c>
      <c r="K2274" s="578">
        <f t="shared" si="284"/>
        <v>1438540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17"/>
      <c r="AB2274" s="570" t="str">
        <f t="shared" si="285"/>
        <v/>
      </c>
    </row>
    <row r="2275" spans="1:30" ht="15.75" hidden="1" customHeight="1">
      <c r="A2275" s="818" t="str">
        <f>IF(B2275&lt;&gt;"",IF(AND(B2275&gt;=_TM1,B2275&lt;=_TM2,OR(TH!L2275="1111",TH!M2275="1111")),TH!D2275,""),"")</f>
        <v/>
      </c>
      <c r="B2275" s="36">
        <f t="shared" si="282"/>
        <v>7</v>
      </c>
      <c r="C2275" s="190">
        <f t="shared" si="283"/>
        <v>42581</v>
      </c>
      <c r="D2275" s="190" t="s">
        <v>1574</v>
      </c>
      <c r="E2275" s="190">
        <v>42581</v>
      </c>
      <c r="F2275" s="287" t="s">
        <v>871</v>
      </c>
      <c r="G2275" s="824" t="s">
        <v>1457</v>
      </c>
      <c r="H2275" s="192" t="s">
        <v>665</v>
      </c>
      <c r="I2275" s="248">
        <v>7</v>
      </c>
      <c r="J2275" s="248">
        <v>64474</v>
      </c>
      <c r="K2275" s="578">
        <f t="shared" si="284"/>
        <v>451318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17"/>
      <c r="AB2275" s="570" t="str">
        <f t="shared" si="285"/>
        <v/>
      </c>
      <c r="AD2275" s="570"/>
    </row>
    <row r="2276" spans="1:30" ht="15.75" hidden="1" customHeight="1">
      <c r="A2276" s="818" t="str">
        <f>IF(B2276&lt;&gt;"",IF(AND(B2276&gt;=_TM1,B2276&lt;=_TM2,OR(TH!L2276="1111",TH!M2276="1111")),TH!D2276,""),"")</f>
        <v/>
      </c>
      <c r="B2276" s="36">
        <f t="shared" si="282"/>
        <v>7</v>
      </c>
      <c r="C2276" s="190">
        <f t="shared" si="283"/>
        <v>42581</v>
      </c>
      <c r="D2276" s="190" t="s">
        <v>1574</v>
      </c>
      <c r="E2276" s="190">
        <v>42581</v>
      </c>
      <c r="F2276" s="287" t="s">
        <v>512</v>
      </c>
      <c r="G2276" s="824" t="s">
        <v>1457</v>
      </c>
      <c r="H2276" s="192" t="s">
        <v>665</v>
      </c>
      <c r="I2276" s="248">
        <v>144</v>
      </c>
      <c r="J2276" s="248">
        <v>17602</v>
      </c>
      <c r="K2276" s="578">
        <f t="shared" si="284"/>
        <v>2534688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17"/>
      <c r="AB2276" s="570" t="str">
        <f t="shared" si="285"/>
        <v/>
      </c>
    </row>
    <row r="2277" spans="1:30" ht="15.75" hidden="1" customHeight="1">
      <c r="A2277" s="818" t="str">
        <f>IF(B2277&lt;&gt;"",IF(AND(B2277&gt;=_TM1,B2277&lt;=_TM2,OR(TH!L2277="1111",TH!M2277="1111")),TH!D2277,""),"")</f>
        <v/>
      </c>
      <c r="B2277" s="36">
        <f t="shared" si="282"/>
        <v>7</v>
      </c>
      <c r="C2277" s="190">
        <f t="shared" si="283"/>
        <v>42581</v>
      </c>
      <c r="D2277" s="190" t="s">
        <v>1574</v>
      </c>
      <c r="E2277" s="190">
        <v>42581</v>
      </c>
      <c r="F2277" s="287" t="s">
        <v>795</v>
      </c>
      <c r="G2277" s="824" t="s">
        <v>1457</v>
      </c>
      <c r="H2277" s="192" t="s">
        <v>665</v>
      </c>
      <c r="I2277" s="248">
        <v>72</v>
      </c>
      <c r="J2277" s="248">
        <v>11572</v>
      </c>
      <c r="K2277" s="578">
        <f t="shared" si="284"/>
        <v>833184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17"/>
      <c r="AB2277" s="570" t="str">
        <f t="shared" si="285"/>
        <v/>
      </c>
    </row>
    <row r="2278" spans="1:30" ht="15.75" hidden="1" customHeight="1">
      <c r="A2278" s="818" t="str">
        <f>IF(B2278&lt;&gt;"",IF(AND(B2278&gt;=_TM1,B2278&lt;=_TM2,OR(TH!L2278="1111",TH!M2278="1111")),TH!D2278,""),"")</f>
        <v/>
      </c>
      <c r="B2278" s="36">
        <f t="shared" si="282"/>
        <v>7</v>
      </c>
      <c r="C2278" s="190">
        <f t="shared" si="283"/>
        <v>42581</v>
      </c>
      <c r="D2278" s="190" t="s">
        <v>1574</v>
      </c>
      <c r="E2278" s="190">
        <v>42581</v>
      </c>
      <c r="F2278" s="287" t="s">
        <v>852</v>
      </c>
      <c r="G2278" s="824" t="s">
        <v>1457</v>
      </c>
      <c r="H2278" s="192" t="s">
        <v>665</v>
      </c>
      <c r="I2278" s="248">
        <v>30</v>
      </c>
      <c r="J2278" s="248">
        <v>23058</v>
      </c>
      <c r="K2278" s="578">
        <f t="shared" si="284"/>
        <v>691740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17"/>
      <c r="AB2278" s="570" t="str">
        <f t="shared" si="285"/>
        <v/>
      </c>
      <c r="AD2278" s="570"/>
    </row>
    <row r="2279" spans="1:30" ht="15.75" hidden="1" customHeight="1">
      <c r="A2279" s="818" t="str">
        <f>IF(B2279&lt;&gt;"",IF(AND(B2279&gt;=_TM1,B2279&lt;=_TM2,OR(TH!L2279="1111",TH!M2279="1111")),TH!D2279,""),"")</f>
        <v/>
      </c>
      <c r="B2279" s="36">
        <f t="shared" si="282"/>
        <v>7</v>
      </c>
      <c r="C2279" s="190">
        <f t="shared" si="283"/>
        <v>42581</v>
      </c>
      <c r="D2279" s="190" t="s">
        <v>1574</v>
      </c>
      <c r="E2279" s="190">
        <v>42581</v>
      </c>
      <c r="F2279" s="287" t="s">
        <v>687</v>
      </c>
      <c r="G2279" s="824" t="s">
        <v>1457</v>
      </c>
      <c r="H2279" s="192" t="s">
        <v>665</v>
      </c>
      <c r="I2279" s="248">
        <v>30</v>
      </c>
      <c r="J2279" s="248">
        <v>20772</v>
      </c>
      <c r="K2279" s="578">
        <f t="shared" si="284"/>
        <v>623160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17"/>
      <c r="AB2279" s="570" t="str">
        <f t="shared" si="285"/>
        <v/>
      </c>
    </row>
    <row r="2280" spans="1:30" ht="15.75" hidden="1" customHeight="1">
      <c r="A2280" s="818" t="str">
        <f>IF(B2280&lt;&gt;"",IF(AND(B2280&gt;=_TM1,B2280&lt;=_TM2,OR(TH!L2280="1111",TH!M2280="1111")),TH!D2280,""),"")</f>
        <v/>
      </c>
      <c r="B2280" s="36">
        <f t="shared" si="282"/>
        <v>7</v>
      </c>
      <c r="C2280" s="190">
        <f t="shared" si="283"/>
        <v>42581</v>
      </c>
      <c r="D2280" s="190" t="s">
        <v>1574</v>
      </c>
      <c r="E2280" s="190">
        <v>42581</v>
      </c>
      <c r="F2280" s="287" t="s">
        <v>853</v>
      </c>
      <c r="G2280" s="824" t="s">
        <v>1457</v>
      </c>
      <c r="H2280" s="192" t="s">
        <v>665</v>
      </c>
      <c r="I2280" s="248">
        <v>25</v>
      </c>
      <c r="J2280" s="248">
        <v>32705</v>
      </c>
      <c r="K2280" s="578">
        <f t="shared" si="284"/>
        <v>817625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17"/>
      <c r="AB2280" s="570" t="str">
        <f t="shared" si="285"/>
        <v/>
      </c>
    </row>
    <row r="2281" spans="1:30" ht="15.75" hidden="1" customHeight="1">
      <c r="A2281" s="818" t="str">
        <f>IF(B2281&lt;&gt;"",IF(AND(B2281&gt;=_TM1,B2281&lt;=_TM2,OR(TH!L2281="1111",TH!M2281="1111")),TH!D2281,""),"")</f>
        <v/>
      </c>
      <c r="B2281" s="36">
        <f t="shared" si="282"/>
        <v>7</v>
      </c>
      <c r="C2281" s="190">
        <f t="shared" si="283"/>
        <v>42581</v>
      </c>
      <c r="D2281" s="190" t="s">
        <v>1574</v>
      </c>
      <c r="E2281" s="190">
        <v>42581</v>
      </c>
      <c r="F2281" s="287" t="s">
        <v>854</v>
      </c>
      <c r="G2281" s="824" t="s">
        <v>1457</v>
      </c>
      <c r="H2281" s="192" t="s">
        <v>665</v>
      </c>
      <c r="I2281" s="248">
        <v>16</v>
      </c>
      <c r="J2281" s="248">
        <v>29901</v>
      </c>
      <c r="K2281" s="578">
        <f t="shared" si="284"/>
        <v>478416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17"/>
      <c r="AB2281" s="570" t="str">
        <f t="shared" si="285"/>
        <v/>
      </c>
      <c r="AD2281" s="570"/>
    </row>
    <row r="2282" spans="1:30" ht="15.75" hidden="1" customHeight="1">
      <c r="A2282" s="818" t="str">
        <f>IF(B2282&lt;&gt;"",IF(AND(B2282&gt;=_TM1,B2282&lt;=_TM2,OR(TH!L2282="1111",TH!M2282="1111")),TH!D2282,""),"")</f>
        <v/>
      </c>
      <c r="B2282" s="36">
        <f t="shared" si="282"/>
        <v>7</v>
      </c>
      <c r="C2282" s="190">
        <f t="shared" si="283"/>
        <v>42581</v>
      </c>
      <c r="D2282" s="190" t="s">
        <v>1574</v>
      </c>
      <c r="E2282" s="190">
        <v>42581</v>
      </c>
      <c r="F2282" s="287" t="s">
        <v>855</v>
      </c>
      <c r="G2282" s="824" t="s">
        <v>1457</v>
      </c>
      <c r="H2282" s="192" t="s">
        <v>665</v>
      </c>
      <c r="I2282" s="248">
        <v>15</v>
      </c>
      <c r="J2282" s="248">
        <v>26960</v>
      </c>
      <c r="K2282" s="578">
        <f t="shared" si="284"/>
        <v>404400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17"/>
      <c r="AB2282" s="570" t="str">
        <f t="shared" si="285"/>
        <v/>
      </c>
    </row>
    <row r="2283" spans="1:30" ht="15.75" hidden="1" customHeight="1">
      <c r="A2283" s="818" t="str">
        <f>IF(B2283&lt;&gt;"",IF(AND(B2283&gt;=_TM1,B2283&lt;=_TM2,OR(TH!L2283="1111",TH!M2283="1111")),TH!D2283,""),"")</f>
        <v/>
      </c>
      <c r="B2283" s="36">
        <f t="shared" si="282"/>
        <v>7</v>
      </c>
      <c r="C2283" s="190">
        <f t="shared" si="283"/>
        <v>42581</v>
      </c>
      <c r="D2283" s="190" t="s">
        <v>1574</v>
      </c>
      <c r="E2283" s="190">
        <v>42581</v>
      </c>
      <c r="F2283" s="287" t="s">
        <v>1444</v>
      </c>
      <c r="G2283" s="824" t="s">
        <v>1457</v>
      </c>
      <c r="H2283" s="192" t="s">
        <v>665</v>
      </c>
      <c r="I2283" s="248">
        <v>30</v>
      </c>
      <c r="J2283" s="248">
        <v>48214</v>
      </c>
      <c r="K2283" s="578">
        <f t="shared" si="284"/>
        <v>1446420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17"/>
      <c r="AB2283" s="570" t="str">
        <f t="shared" si="285"/>
        <v/>
      </c>
    </row>
    <row r="2284" spans="1:30" ht="15.75" hidden="1" customHeight="1">
      <c r="A2284" s="818" t="str">
        <f>IF(B2284&lt;&gt;"",IF(AND(B2284&gt;=_TM1,B2284&lt;=_TM2,OR(TH!L2284="1111",TH!M2284="1111")),TH!D2284,""),"")</f>
        <v/>
      </c>
      <c r="B2284" s="36">
        <f t="shared" si="282"/>
        <v>7</v>
      </c>
      <c r="C2284" s="190">
        <f t="shared" si="283"/>
        <v>42581</v>
      </c>
      <c r="D2284" s="190" t="s">
        <v>1574</v>
      </c>
      <c r="E2284" s="190">
        <v>42581</v>
      </c>
      <c r="F2284" s="287" t="s">
        <v>1445</v>
      </c>
      <c r="G2284" s="824" t="s">
        <v>1457</v>
      </c>
      <c r="H2284" s="192" t="s">
        <v>665</v>
      </c>
      <c r="I2284" s="248">
        <v>40</v>
      </c>
      <c r="J2284" s="248">
        <v>41648</v>
      </c>
      <c r="K2284" s="578">
        <f t="shared" si="284"/>
        <v>1665920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17"/>
      <c r="AB2284" s="570" t="str">
        <f t="shared" si="285"/>
        <v/>
      </c>
      <c r="AD2284" s="570"/>
    </row>
    <row r="2285" spans="1:30" ht="15.75" hidden="1" customHeight="1">
      <c r="A2285" s="818" t="str">
        <f>IF(B2285&lt;&gt;"",IF(AND(B2285&gt;=_TM1,B2285&lt;=_TM2,OR(TH!L2285="1111",TH!M2285="1111")),TH!D2285,""),"")</f>
        <v/>
      </c>
      <c r="B2285" s="36">
        <f t="shared" si="282"/>
        <v>7</v>
      </c>
      <c r="C2285" s="190">
        <f t="shared" si="283"/>
        <v>42581</v>
      </c>
      <c r="D2285" s="190" t="s">
        <v>1574</v>
      </c>
      <c r="E2285" s="190">
        <v>42581</v>
      </c>
      <c r="F2285" s="287" t="s">
        <v>1446</v>
      </c>
      <c r="G2285" s="824" t="s">
        <v>1457</v>
      </c>
      <c r="H2285" s="192" t="s">
        <v>665</v>
      </c>
      <c r="I2285" s="248">
        <v>30</v>
      </c>
      <c r="J2285" s="248">
        <v>83140</v>
      </c>
      <c r="K2285" s="578">
        <f t="shared" si="284"/>
        <v>2494200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17"/>
      <c r="AB2285" s="570" t="str">
        <f t="shared" ref="AB2285:AB2348" si="286">IF(VLOOKUP(H2285,DS_131,1,0)=H2285,"","x")</f>
        <v/>
      </c>
    </row>
    <row r="2286" spans="1:30" ht="15.75" hidden="1" customHeight="1">
      <c r="A2286" s="818" t="str">
        <f>IF(B2286&lt;&gt;"",IF(AND(B2286&gt;=_TM1,B2286&lt;=_TM2,OR(TH!L2286="1111",TH!M2286="1111")),TH!D2286,""),"")</f>
        <v/>
      </c>
      <c r="B2286" s="36">
        <f t="shared" si="282"/>
        <v>7</v>
      </c>
      <c r="C2286" s="190">
        <f t="shared" si="283"/>
        <v>42581</v>
      </c>
      <c r="D2286" s="190" t="s">
        <v>1574</v>
      </c>
      <c r="E2286" s="190">
        <v>42581</v>
      </c>
      <c r="F2286" s="287" t="s">
        <v>1447</v>
      </c>
      <c r="G2286" s="824" t="s">
        <v>1457</v>
      </c>
      <c r="H2286" s="192" t="s">
        <v>665</v>
      </c>
      <c r="I2286" s="248">
        <v>50</v>
      </c>
      <c r="J2286" s="248">
        <v>40060</v>
      </c>
      <c r="K2286" s="578">
        <f t="shared" si="284"/>
        <v>2003000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17"/>
      <c r="AB2286" s="570" t="str">
        <f t="shared" si="286"/>
        <v/>
      </c>
    </row>
    <row r="2287" spans="1:30" ht="15.75" hidden="1" customHeight="1">
      <c r="A2287" s="818" t="str">
        <f>IF(B2287&lt;&gt;"",IF(AND(B2287&gt;=_TM1,B2287&lt;=_TM2,OR(TH!L2287="1111",TH!M2287="1111")),TH!D2287,""),"")</f>
        <v/>
      </c>
      <c r="B2287" s="36">
        <f t="shared" si="282"/>
        <v>7</v>
      </c>
      <c r="C2287" s="190">
        <f t="shared" si="283"/>
        <v>42581</v>
      </c>
      <c r="D2287" s="190" t="s">
        <v>1574</v>
      </c>
      <c r="E2287" s="190">
        <v>42581</v>
      </c>
      <c r="F2287" s="287" t="s">
        <v>1448</v>
      </c>
      <c r="G2287" s="824" t="s">
        <v>1457</v>
      </c>
      <c r="H2287" s="192" t="s">
        <v>665</v>
      </c>
      <c r="I2287" s="248">
        <v>30</v>
      </c>
      <c r="J2287" s="248">
        <v>61803</v>
      </c>
      <c r="K2287" s="578">
        <f t="shared" si="284"/>
        <v>1854090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17"/>
      <c r="AB2287" s="570" t="str">
        <f t="shared" si="286"/>
        <v/>
      </c>
      <c r="AD2287" s="570"/>
    </row>
    <row r="2288" spans="1:30" ht="15.75" hidden="1" customHeight="1">
      <c r="A2288" s="818" t="str">
        <f>IF(B2288&lt;&gt;"",IF(AND(B2288&gt;=_TM1,B2288&lt;=_TM2,OR(TH!L2288="1111",TH!M2288="1111")),TH!D2288,""),"")</f>
        <v/>
      </c>
      <c r="B2288" s="36">
        <f t="shared" si="282"/>
        <v>7</v>
      </c>
      <c r="C2288" s="190">
        <f t="shared" si="283"/>
        <v>42581</v>
      </c>
      <c r="D2288" s="190" t="s">
        <v>1574</v>
      </c>
      <c r="E2288" s="190">
        <v>42581</v>
      </c>
      <c r="F2288" s="287" t="s">
        <v>1449</v>
      </c>
      <c r="G2288" s="824" t="s">
        <v>1457</v>
      </c>
      <c r="H2288" s="192" t="s">
        <v>665</v>
      </c>
      <c r="I2288" s="248">
        <v>30</v>
      </c>
      <c r="J2288" s="248">
        <v>67902</v>
      </c>
      <c r="K2288" s="578">
        <f t="shared" si="284"/>
        <v>2037060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17"/>
      <c r="AB2288" s="570" t="str">
        <f t="shared" si="286"/>
        <v/>
      </c>
    </row>
    <row r="2289" spans="1:30" ht="15.75" hidden="1" customHeight="1">
      <c r="A2289" s="818" t="str">
        <f>IF(B2289&lt;&gt;"",IF(AND(B2289&gt;=_TM1,B2289&lt;=_TM2,OR(TH!L2289="1111",TH!M2289="1111")),TH!D2289,""),"")</f>
        <v/>
      </c>
      <c r="B2289" s="36">
        <f t="shared" si="282"/>
        <v>7</v>
      </c>
      <c r="C2289" s="190">
        <f t="shared" si="283"/>
        <v>42581</v>
      </c>
      <c r="D2289" s="190" t="s">
        <v>1574</v>
      </c>
      <c r="E2289" s="190">
        <v>42581</v>
      </c>
      <c r="F2289" s="287" t="s">
        <v>521</v>
      </c>
      <c r="G2289" s="824" t="s">
        <v>1457</v>
      </c>
      <c r="H2289" s="192" t="s">
        <v>665</v>
      </c>
      <c r="I2289" s="248">
        <v>40</v>
      </c>
      <c r="J2289" s="248">
        <v>85785</v>
      </c>
      <c r="K2289" s="578">
        <f t="shared" si="284"/>
        <v>3431400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17"/>
      <c r="AB2289" s="570" t="str">
        <f t="shared" si="286"/>
        <v/>
      </c>
    </row>
    <row r="2290" spans="1:30" ht="15.75" hidden="1" customHeight="1">
      <c r="A2290" s="818" t="str">
        <f>IF(B2290&lt;&gt;"",IF(AND(B2290&gt;=_TM1,B2290&lt;=_TM2,OR(TH!L2290="1111",TH!M2290="1111")),TH!D2290,""),"")</f>
        <v/>
      </c>
      <c r="B2290" s="36">
        <f t="shared" si="282"/>
        <v>7</v>
      </c>
      <c r="C2290" s="190">
        <f t="shared" si="283"/>
        <v>42581</v>
      </c>
      <c r="D2290" s="190" t="s">
        <v>1574</v>
      </c>
      <c r="E2290" s="190">
        <v>42581</v>
      </c>
      <c r="F2290" s="287" t="s">
        <v>471</v>
      </c>
      <c r="G2290" s="824" t="s">
        <v>1457</v>
      </c>
      <c r="H2290" s="192" t="s">
        <v>665</v>
      </c>
      <c r="I2290" s="248">
        <v>20</v>
      </c>
      <c r="J2290" s="248">
        <v>35511</v>
      </c>
      <c r="K2290" s="578">
        <f t="shared" si="284"/>
        <v>710220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17"/>
      <c r="AB2290" s="570" t="str">
        <f t="shared" si="286"/>
        <v/>
      </c>
      <c r="AD2290" s="570"/>
    </row>
    <row r="2291" spans="1:30" ht="15.75" hidden="1" customHeight="1">
      <c r="A2291" s="818" t="str">
        <f>IF(B2291&lt;&gt;"",IF(AND(B2291&gt;=_TM1,B2291&lt;=_TM2,OR(TH!L2291="1111",TH!M2291="1111")),TH!D2291,""),"")</f>
        <v/>
      </c>
      <c r="B2291" s="36">
        <f t="shared" si="282"/>
        <v>7</v>
      </c>
      <c r="C2291" s="190">
        <f t="shared" si="283"/>
        <v>42581</v>
      </c>
      <c r="D2291" s="190" t="s">
        <v>1574</v>
      </c>
      <c r="E2291" s="190">
        <v>42581</v>
      </c>
      <c r="F2291" s="287" t="s">
        <v>690</v>
      </c>
      <c r="G2291" s="824" t="s">
        <v>1457</v>
      </c>
      <c r="H2291" s="192" t="s">
        <v>665</v>
      </c>
      <c r="I2291" s="248">
        <v>12</v>
      </c>
      <c r="J2291" s="248">
        <v>50387</v>
      </c>
      <c r="K2291" s="578">
        <f t="shared" si="284"/>
        <v>604644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17"/>
      <c r="AB2291" s="570" t="str">
        <f t="shared" si="286"/>
        <v/>
      </c>
    </row>
    <row r="2292" spans="1:30" ht="15.75" hidden="1" customHeight="1">
      <c r="A2292" s="818" t="str">
        <f>IF(B2292&lt;&gt;"",IF(AND(B2292&gt;=_TM1,B2292&lt;=_TM2,OR(TH!L2292="1111",TH!M2292="1111")),TH!D2292,""),"")</f>
        <v/>
      </c>
      <c r="B2292" s="36">
        <f t="shared" si="282"/>
        <v>7</v>
      </c>
      <c r="C2292" s="190">
        <f t="shared" si="283"/>
        <v>42581</v>
      </c>
      <c r="D2292" s="190" t="s">
        <v>1574</v>
      </c>
      <c r="E2292" s="190">
        <v>42581</v>
      </c>
      <c r="F2292" s="287" t="s">
        <v>858</v>
      </c>
      <c r="G2292" s="824" t="s">
        <v>1457</v>
      </c>
      <c r="H2292" s="192" t="s">
        <v>665</v>
      </c>
      <c r="I2292" s="248">
        <v>12</v>
      </c>
      <c r="J2292" s="248">
        <v>67137</v>
      </c>
      <c r="K2292" s="578">
        <f t="shared" si="284"/>
        <v>805644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17"/>
      <c r="AB2292" s="570" t="str">
        <f t="shared" si="286"/>
        <v/>
      </c>
    </row>
    <row r="2293" spans="1:30" ht="15.75" hidden="1" customHeight="1">
      <c r="A2293" s="818" t="str">
        <f>IF(B2293&lt;&gt;"",IF(AND(B2293&gt;=_TM1,B2293&lt;=_TM2,OR(TH!L2293="1111",TH!M2293="1111")),TH!D2293,""),"")</f>
        <v/>
      </c>
      <c r="B2293" s="36">
        <f t="shared" si="282"/>
        <v>7</v>
      </c>
      <c r="C2293" s="190">
        <f t="shared" si="283"/>
        <v>42581</v>
      </c>
      <c r="D2293" s="190" t="s">
        <v>1574</v>
      </c>
      <c r="E2293" s="190">
        <v>42581</v>
      </c>
      <c r="F2293" s="287" t="s">
        <v>800</v>
      </c>
      <c r="G2293" s="824" t="s">
        <v>1457</v>
      </c>
      <c r="H2293" s="192" t="s">
        <v>665</v>
      </c>
      <c r="I2293" s="248">
        <v>75</v>
      </c>
      <c r="J2293" s="248">
        <v>49818</v>
      </c>
      <c r="K2293" s="578">
        <f t="shared" si="284"/>
        <v>3736350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17"/>
      <c r="AB2293" s="570" t="str">
        <f t="shared" si="286"/>
        <v/>
      </c>
      <c r="AD2293" s="570"/>
    </row>
    <row r="2294" spans="1:30" ht="15.75" hidden="1" customHeight="1">
      <c r="A2294" s="818" t="str">
        <f>IF(B2294&lt;&gt;"",IF(AND(B2294&gt;=_TM1,B2294&lt;=_TM2,OR(TH!L2294="1111",TH!M2294="1111")),TH!D2294,""),"")</f>
        <v/>
      </c>
      <c r="B2294" s="36">
        <f t="shared" si="282"/>
        <v>7</v>
      </c>
      <c r="C2294" s="190">
        <f t="shared" si="283"/>
        <v>42581</v>
      </c>
      <c r="D2294" s="190" t="s">
        <v>1574</v>
      </c>
      <c r="E2294" s="190">
        <v>42581</v>
      </c>
      <c r="F2294" s="287" t="s">
        <v>696</v>
      </c>
      <c r="G2294" s="824" t="s">
        <v>1457</v>
      </c>
      <c r="H2294" s="192" t="s">
        <v>665</v>
      </c>
      <c r="I2294" s="248">
        <v>12</v>
      </c>
      <c r="J2294" s="248">
        <v>116191</v>
      </c>
      <c r="K2294" s="578">
        <f t="shared" si="284"/>
        <v>1394292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17"/>
      <c r="AB2294" s="570" t="str">
        <f t="shared" si="286"/>
        <v/>
      </c>
    </row>
    <row r="2295" spans="1:30" ht="15.75" hidden="1" customHeight="1">
      <c r="A2295" s="818" t="str">
        <f>IF(B2295&lt;&gt;"",IF(AND(B2295&gt;=_TM1,B2295&lt;=_TM2,OR(TH!L2295="1111",TH!M2295="1111")),TH!D2295,""),"")</f>
        <v/>
      </c>
      <c r="B2295" s="36">
        <f t="shared" si="282"/>
        <v>7</v>
      </c>
      <c r="C2295" s="190">
        <f t="shared" si="283"/>
        <v>42581</v>
      </c>
      <c r="D2295" s="190" t="s">
        <v>1574</v>
      </c>
      <c r="E2295" s="190">
        <v>42581</v>
      </c>
      <c r="F2295" s="287" t="s">
        <v>526</v>
      </c>
      <c r="G2295" s="824" t="s">
        <v>1457</v>
      </c>
      <c r="H2295" s="192" t="s">
        <v>665</v>
      </c>
      <c r="I2295" s="248">
        <v>20</v>
      </c>
      <c r="J2295" s="248">
        <v>143577</v>
      </c>
      <c r="K2295" s="578">
        <f t="shared" si="284"/>
        <v>2871540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17"/>
      <c r="AB2295" s="570" t="str">
        <f t="shared" si="286"/>
        <v/>
      </c>
    </row>
    <row r="2296" spans="1:30" ht="15.75" hidden="1" customHeight="1">
      <c r="A2296" s="818" t="str">
        <f>IF(B2296&lt;&gt;"",IF(AND(B2296&gt;=_TM1,B2296&lt;=_TM2,OR(TH!L2296="1111",TH!M2296="1111")),TH!D2296,""),"")</f>
        <v/>
      </c>
      <c r="B2296" s="36">
        <f t="shared" si="282"/>
        <v>7</v>
      </c>
      <c r="C2296" s="190">
        <f t="shared" si="283"/>
        <v>42581</v>
      </c>
      <c r="D2296" s="190" t="s">
        <v>1574</v>
      </c>
      <c r="E2296" s="190">
        <v>42581</v>
      </c>
      <c r="F2296" s="287" t="s">
        <v>800</v>
      </c>
      <c r="G2296" s="824" t="s">
        <v>1457</v>
      </c>
      <c r="H2296" s="192" t="s">
        <v>665</v>
      </c>
      <c r="I2296" s="248">
        <v>12</v>
      </c>
      <c r="J2296" s="248">
        <v>55062</v>
      </c>
      <c r="K2296" s="578">
        <f t="shared" si="284"/>
        <v>660744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17"/>
      <c r="AB2296" s="570" t="str">
        <f t="shared" si="286"/>
        <v/>
      </c>
      <c r="AD2296" s="570"/>
    </row>
    <row r="2297" spans="1:30" ht="15.75" hidden="1" customHeight="1">
      <c r="A2297" s="818" t="str">
        <f>IF(B2297&lt;&gt;"",IF(AND(B2297&gt;=_TM1,B2297&lt;=_TM2,OR(TH!L2297="1111",TH!M2297="1111")),TH!D2297,""),"")</f>
        <v/>
      </c>
      <c r="B2297" s="36">
        <f t="shared" si="282"/>
        <v>7</v>
      </c>
      <c r="C2297" s="190">
        <f t="shared" si="283"/>
        <v>42581</v>
      </c>
      <c r="D2297" s="190" t="s">
        <v>1574</v>
      </c>
      <c r="E2297" s="190">
        <v>42581</v>
      </c>
      <c r="F2297" s="287" t="s">
        <v>811</v>
      </c>
      <c r="G2297" s="824" t="s">
        <v>1457</v>
      </c>
      <c r="H2297" s="192" t="s">
        <v>665</v>
      </c>
      <c r="I2297" s="248">
        <v>24</v>
      </c>
      <c r="J2297" s="248">
        <v>37563</v>
      </c>
      <c r="K2297" s="578">
        <f t="shared" si="284"/>
        <v>901512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17"/>
      <c r="AB2297" s="570" t="str">
        <f t="shared" si="286"/>
        <v/>
      </c>
    </row>
    <row r="2298" spans="1:30" ht="15.75" hidden="1" customHeight="1">
      <c r="A2298" s="818" t="str">
        <f>IF(B2298&lt;&gt;"",IF(AND(B2298&gt;=_TM1,B2298&lt;=_TM2,OR(TH!L2298="1111",TH!M2298="1111")),TH!D2298,""),"")</f>
        <v/>
      </c>
      <c r="B2298" s="36">
        <f t="shared" si="282"/>
        <v>7</v>
      </c>
      <c r="C2298" s="190">
        <f t="shared" si="283"/>
        <v>42581</v>
      </c>
      <c r="D2298" s="190" t="s">
        <v>1574</v>
      </c>
      <c r="E2298" s="190">
        <v>42581</v>
      </c>
      <c r="F2298" s="287" t="s">
        <v>527</v>
      </c>
      <c r="G2298" s="824" t="s">
        <v>1457</v>
      </c>
      <c r="H2298" s="192" t="s">
        <v>665</v>
      </c>
      <c r="I2298" s="248">
        <v>12</v>
      </c>
      <c r="J2298" s="248">
        <v>74235</v>
      </c>
      <c r="K2298" s="578">
        <f t="shared" si="284"/>
        <v>890820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17"/>
      <c r="AB2298" s="570" t="str">
        <f t="shared" si="286"/>
        <v/>
      </c>
    </row>
    <row r="2299" spans="1:30" ht="15.75" hidden="1" customHeight="1">
      <c r="A2299" s="818" t="str">
        <f>IF(B2299&lt;&gt;"",IF(AND(B2299&gt;=_TM1,B2299&lt;=_TM2,OR(TH!L2299="1111",TH!M2299="1111")),TH!D2299,""),"")</f>
        <v/>
      </c>
      <c r="B2299" s="36">
        <f t="shared" si="282"/>
        <v>7</v>
      </c>
      <c r="C2299" s="190">
        <f t="shared" si="283"/>
        <v>42581</v>
      </c>
      <c r="D2299" s="190" t="s">
        <v>1574</v>
      </c>
      <c r="E2299" s="190">
        <v>42581</v>
      </c>
      <c r="F2299" s="287" t="s">
        <v>696</v>
      </c>
      <c r="G2299" s="824" t="s">
        <v>1457</v>
      </c>
      <c r="H2299" s="192" t="s">
        <v>665</v>
      </c>
      <c r="I2299" s="248">
        <v>12</v>
      </c>
      <c r="J2299" s="248">
        <v>116191</v>
      </c>
      <c r="K2299" s="578">
        <f t="shared" si="284"/>
        <v>1394292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17"/>
      <c r="AB2299" s="570" t="str">
        <f t="shared" si="286"/>
        <v/>
      </c>
      <c r="AD2299" s="570"/>
    </row>
    <row r="2300" spans="1:30" ht="15.75" hidden="1" customHeight="1">
      <c r="A2300" s="818" t="str">
        <f>IF(B2300&lt;&gt;"",IF(AND(B2300&gt;=_TM1,B2300&lt;=_TM2,OR(TH!L2300="1111",TH!M2300="1111")),TH!D2300,""),"")</f>
        <v/>
      </c>
      <c r="B2300" s="36">
        <f t="shared" ref="B2300:B2372" si="287">IF(C2300&lt;&gt;"",MONTH(C2300),"")</f>
        <v>7</v>
      </c>
      <c r="C2300" s="190">
        <f t="shared" ref="C2300:C2372" si="288">E2300</f>
        <v>42581</v>
      </c>
      <c r="D2300" s="190" t="s">
        <v>1574</v>
      </c>
      <c r="E2300" s="190">
        <v>42581</v>
      </c>
      <c r="F2300" s="287" t="s">
        <v>692</v>
      </c>
      <c r="G2300" s="824" t="s">
        <v>1457</v>
      </c>
      <c r="H2300" s="192" t="s">
        <v>665</v>
      </c>
      <c r="I2300" s="248">
        <v>12</v>
      </c>
      <c r="J2300" s="248">
        <v>66171</v>
      </c>
      <c r="K2300" s="578">
        <f t="shared" ref="K2300:K2372" si="289">ROUND(I2300*J2300,0)</f>
        <v>794052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17"/>
      <c r="AB2300" s="570" t="str">
        <f t="shared" si="286"/>
        <v/>
      </c>
    </row>
    <row r="2301" spans="1:30" ht="15.75" hidden="1" customHeight="1">
      <c r="A2301" s="818" t="str">
        <f>IF(B2301&lt;&gt;"",IF(AND(B2301&gt;=_TM1,B2301&lt;=_TM2,OR(TH!L2301="1111",TH!M2301="1111")),TH!D2301,""),"")</f>
        <v/>
      </c>
      <c r="B2301" s="36">
        <f t="shared" si="287"/>
        <v>7</v>
      </c>
      <c r="C2301" s="190">
        <f t="shared" si="288"/>
        <v>42581</v>
      </c>
      <c r="D2301" s="190" t="s">
        <v>1574</v>
      </c>
      <c r="E2301" s="190">
        <v>42581</v>
      </c>
      <c r="F2301" s="287" t="s">
        <v>471</v>
      </c>
      <c r="G2301" s="824" t="s">
        <v>1457</v>
      </c>
      <c r="H2301" s="192" t="s">
        <v>665</v>
      </c>
      <c r="I2301" s="248">
        <v>12</v>
      </c>
      <c r="J2301" s="248">
        <v>35511</v>
      </c>
      <c r="K2301" s="578">
        <f t="shared" si="289"/>
        <v>426132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17"/>
      <c r="AB2301" s="570" t="str">
        <f t="shared" si="286"/>
        <v/>
      </c>
    </row>
    <row r="2302" spans="1:30" ht="15.75" hidden="1" customHeight="1">
      <c r="A2302" s="818" t="str">
        <f>IF(B2302&lt;&gt;"",IF(AND(B2302&gt;=_TM1,B2302&lt;=_TM2,OR(TH!L2302="1111",TH!M2302="1111")),TH!D2302,""),"")</f>
        <v/>
      </c>
      <c r="B2302" s="36">
        <f t="shared" si="287"/>
        <v>7</v>
      </c>
      <c r="C2302" s="190">
        <f t="shared" si="288"/>
        <v>42581</v>
      </c>
      <c r="D2302" s="190" t="s">
        <v>1574</v>
      </c>
      <c r="E2302" s="190">
        <v>42581</v>
      </c>
      <c r="F2302" s="287" t="s">
        <v>689</v>
      </c>
      <c r="G2302" s="824" t="s">
        <v>1457</v>
      </c>
      <c r="H2302" s="192" t="s">
        <v>665</v>
      </c>
      <c r="I2302" s="248">
        <v>30</v>
      </c>
      <c r="J2302" s="248">
        <v>61047</v>
      </c>
      <c r="K2302" s="578">
        <f t="shared" si="289"/>
        <v>1831410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17"/>
      <c r="AB2302" s="570" t="str">
        <f t="shared" si="286"/>
        <v/>
      </c>
      <c r="AD2302" s="570"/>
    </row>
    <row r="2303" spans="1:30" ht="15.75" hidden="1" customHeight="1">
      <c r="A2303" s="818" t="str">
        <f>IF(B2303&lt;&gt;"",IF(AND(B2303&gt;=_TM1,B2303&lt;=_TM2,OR(TH!L2303="1111",TH!M2303="1111")),TH!D2303,""),"")</f>
        <v/>
      </c>
      <c r="B2303" s="36">
        <f t="shared" si="287"/>
        <v>7</v>
      </c>
      <c r="C2303" s="190">
        <f t="shared" si="288"/>
        <v>42581</v>
      </c>
      <c r="D2303" s="190" t="s">
        <v>1574</v>
      </c>
      <c r="E2303" s="190">
        <v>42581</v>
      </c>
      <c r="F2303" s="287" t="s">
        <v>523</v>
      </c>
      <c r="G2303" s="824" t="s">
        <v>1457</v>
      </c>
      <c r="H2303" s="192" t="s">
        <v>665</v>
      </c>
      <c r="I2303" s="248">
        <v>18</v>
      </c>
      <c r="J2303" s="248">
        <v>67704</v>
      </c>
      <c r="K2303" s="578">
        <f t="shared" si="289"/>
        <v>1218672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17"/>
      <c r="AB2303" s="570" t="str">
        <f t="shared" si="286"/>
        <v/>
      </c>
    </row>
    <row r="2304" spans="1:30" ht="15.75" hidden="1" customHeight="1">
      <c r="A2304" s="818" t="str">
        <f>IF(B2304&lt;&gt;"",IF(AND(B2304&gt;=_TM1,B2304&lt;=_TM2,OR(TH!L2304="1111",TH!M2304="1111")),TH!D2304,""),"")</f>
        <v/>
      </c>
      <c r="B2304" s="36">
        <f t="shared" si="287"/>
        <v>7</v>
      </c>
      <c r="C2304" s="190">
        <f t="shared" si="288"/>
        <v>42581</v>
      </c>
      <c r="D2304" s="190" t="s">
        <v>1574</v>
      </c>
      <c r="E2304" s="190">
        <v>42581</v>
      </c>
      <c r="F2304" s="287" t="s">
        <v>524</v>
      </c>
      <c r="G2304" s="824" t="s">
        <v>1457</v>
      </c>
      <c r="H2304" s="192" t="s">
        <v>665</v>
      </c>
      <c r="I2304" s="248">
        <v>24</v>
      </c>
      <c r="J2304" s="248">
        <v>32490</v>
      </c>
      <c r="K2304" s="578">
        <f t="shared" si="289"/>
        <v>779760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17"/>
      <c r="AB2304" s="570" t="str">
        <f t="shared" si="286"/>
        <v/>
      </c>
    </row>
    <row r="2305" spans="1:30" ht="15.75" hidden="1" customHeight="1">
      <c r="A2305" s="818" t="str">
        <f>IF(B2305&lt;&gt;"",IF(AND(B2305&gt;=_TM1,B2305&lt;=_TM2,OR(TH!L2305="1111",TH!M2305="1111")),TH!D2305,""),"")</f>
        <v/>
      </c>
      <c r="B2305" s="36">
        <f t="shared" si="287"/>
        <v>7</v>
      </c>
      <c r="C2305" s="190">
        <f t="shared" si="288"/>
        <v>42581</v>
      </c>
      <c r="D2305" s="190" t="s">
        <v>1574</v>
      </c>
      <c r="E2305" s="190">
        <v>42581</v>
      </c>
      <c r="F2305" s="287" t="s">
        <v>803</v>
      </c>
      <c r="G2305" s="824" t="s">
        <v>1457</v>
      </c>
      <c r="H2305" s="192" t="s">
        <v>665</v>
      </c>
      <c r="I2305" s="248">
        <v>2</v>
      </c>
      <c r="J2305" s="248">
        <v>214662</v>
      </c>
      <c r="K2305" s="578">
        <f t="shared" si="289"/>
        <v>429324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17"/>
      <c r="AB2305" s="570" t="str">
        <f t="shared" si="286"/>
        <v/>
      </c>
      <c r="AD2305" s="570"/>
    </row>
    <row r="2306" spans="1:30" ht="15.75" hidden="1" customHeight="1">
      <c r="A2306" s="818" t="str">
        <f>IF(B2306&lt;&gt;"",IF(AND(B2306&gt;=_TM1,B2306&lt;=_TM2,OR(TH!L2306="1111",TH!M2306="1111")),TH!D2306,""),"")</f>
        <v/>
      </c>
      <c r="B2306" s="36">
        <f t="shared" si="287"/>
        <v>7</v>
      </c>
      <c r="C2306" s="190">
        <f t="shared" si="288"/>
        <v>42581</v>
      </c>
      <c r="D2306" s="190" t="s">
        <v>1574</v>
      </c>
      <c r="E2306" s="190">
        <v>42581</v>
      </c>
      <c r="F2306" s="287" t="s">
        <v>477</v>
      </c>
      <c r="G2306" s="824" t="s">
        <v>1457</v>
      </c>
      <c r="H2306" s="192" t="s">
        <v>665</v>
      </c>
      <c r="I2306" s="248">
        <v>2</v>
      </c>
      <c r="J2306" s="248">
        <v>163506</v>
      </c>
      <c r="K2306" s="578">
        <f t="shared" si="289"/>
        <v>327012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17"/>
      <c r="AB2306" s="570" t="str">
        <f t="shared" si="286"/>
        <v/>
      </c>
    </row>
    <row r="2307" spans="1:30" ht="15.75" hidden="1" customHeight="1">
      <c r="A2307" s="818" t="str">
        <f>IF(B2307&lt;&gt;"",IF(AND(B2307&gt;=_TM1,B2307&lt;=_TM2,OR(TH!L2307="1111",TH!M2307="1111")),TH!D2307,""),"")</f>
        <v/>
      </c>
      <c r="B2307" s="36">
        <f t="shared" si="287"/>
        <v>7</v>
      </c>
      <c r="C2307" s="190">
        <f t="shared" si="288"/>
        <v>42581</v>
      </c>
      <c r="D2307" s="190" t="s">
        <v>1574</v>
      </c>
      <c r="E2307" s="190">
        <v>42581</v>
      </c>
      <c r="F2307" s="287" t="s">
        <v>872</v>
      </c>
      <c r="G2307" s="824" t="s">
        <v>1457</v>
      </c>
      <c r="H2307" s="192" t="s">
        <v>665</v>
      </c>
      <c r="I2307" s="248">
        <v>6</v>
      </c>
      <c r="J2307" s="248">
        <v>71350</v>
      </c>
      <c r="K2307" s="578">
        <f t="shared" si="289"/>
        <v>428100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17"/>
      <c r="AB2307" s="570" t="str">
        <f t="shared" si="286"/>
        <v/>
      </c>
    </row>
    <row r="2308" spans="1:30" ht="15.75" hidden="1" customHeight="1">
      <c r="A2308" s="818" t="str">
        <f>IF(B2308&lt;&gt;"",IF(AND(B2308&gt;=_TM1,B2308&lt;=_TM2,OR(TH!L2308="1111",TH!M2308="1111")),TH!D2308,""),"")</f>
        <v/>
      </c>
      <c r="B2308" s="36">
        <f t="shared" si="287"/>
        <v>7</v>
      </c>
      <c r="C2308" s="190">
        <f t="shared" si="288"/>
        <v>42581</v>
      </c>
      <c r="D2308" s="190" t="s">
        <v>1574</v>
      </c>
      <c r="E2308" s="190">
        <v>42581</v>
      </c>
      <c r="F2308" s="287" t="s">
        <v>796</v>
      </c>
      <c r="G2308" s="824" t="s">
        <v>1457</v>
      </c>
      <c r="H2308" s="192" t="s">
        <v>665</v>
      </c>
      <c r="I2308" s="248">
        <v>24</v>
      </c>
      <c r="J2308" s="248">
        <v>42669</v>
      </c>
      <c r="K2308" s="578">
        <f t="shared" si="289"/>
        <v>1024056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17"/>
      <c r="AB2308" s="570" t="str">
        <f t="shared" si="286"/>
        <v/>
      </c>
      <c r="AD2308" s="570"/>
    </row>
    <row r="2309" spans="1:30" ht="15.75" hidden="1" customHeight="1">
      <c r="A2309" s="818" t="str">
        <f>IF(B2309&lt;&gt;"",IF(AND(B2309&gt;=_TM1,B2309&lt;=_TM2,OR(TH!L2309="1111",TH!M2309="1111")),TH!D2309,""),"")</f>
        <v/>
      </c>
      <c r="B2309" s="36">
        <f t="shared" si="287"/>
        <v>7</v>
      </c>
      <c r="C2309" s="190">
        <f t="shared" si="288"/>
        <v>42581</v>
      </c>
      <c r="D2309" s="190" t="s">
        <v>1574</v>
      </c>
      <c r="E2309" s="190">
        <v>42581</v>
      </c>
      <c r="F2309" s="287" t="s">
        <v>807</v>
      </c>
      <c r="G2309" s="824" t="s">
        <v>1457</v>
      </c>
      <c r="H2309" s="192" t="s">
        <v>665</v>
      </c>
      <c r="I2309" s="248">
        <v>6</v>
      </c>
      <c r="J2309" s="248">
        <v>103488</v>
      </c>
      <c r="K2309" s="578">
        <f t="shared" si="289"/>
        <v>620928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17"/>
      <c r="AB2309" s="570" t="str">
        <f t="shared" si="286"/>
        <v/>
      </c>
    </row>
    <row r="2310" spans="1:30" ht="15.75" hidden="1" customHeight="1">
      <c r="A2310" s="818" t="str">
        <f>IF(B2310&lt;&gt;"",IF(AND(B2310&gt;=_TM1,B2310&lt;=_TM2,OR(TH!L2310="1111",TH!M2310="1111")),TH!D2310,""),"")</f>
        <v/>
      </c>
      <c r="B2310" s="36">
        <f t="shared" si="287"/>
        <v>7</v>
      </c>
      <c r="C2310" s="190">
        <f t="shared" si="288"/>
        <v>42581</v>
      </c>
      <c r="D2310" s="190" t="s">
        <v>1574</v>
      </c>
      <c r="E2310" s="190">
        <v>42581</v>
      </c>
      <c r="F2310" s="287" t="s">
        <v>1450</v>
      </c>
      <c r="G2310" s="824" t="s">
        <v>1457</v>
      </c>
      <c r="H2310" s="192" t="s">
        <v>665</v>
      </c>
      <c r="I2310" s="248">
        <v>11</v>
      </c>
      <c r="J2310" s="248">
        <v>75214</v>
      </c>
      <c r="K2310" s="578">
        <f t="shared" si="289"/>
        <v>827354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17"/>
      <c r="AB2310" s="570" t="str">
        <f t="shared" si="286"/>
        <v/>
      </c>
    </row>
    <row r="2311" spans="1:30" ht="15.75" hidden="1" customHeight="1">
      <c r="A2311" s="818" t="str">
        <f>IF(B2311&lt;&gt;"",IF(AND(B2311&gt;=_TM1,B2311&lt;=_TM2,OR(TH!L2311="1111",TH!M2311="1111")),TH!D2311,""),"")</f>
        <v/>
      </c>
      <c r="B2311" s="36">
        <f t="shared" si="287"/>
        <v>7</v>
      </c>
      <c r="C2311" s="190">
        <f t="shared" si="288"/>
        <v>42581</v>
      </c>
      <c r="D2311" s="190" t="s">
        <v>1574</v>
      </c>
      <c r="E2311" s="190">
        <v>42581</v>
      </c>
      <c r="F2311" s="287" t="s">
        <v>477</v>
      </c>
      <c r="G2311" s="824" t="s">
        <v>1457</v>
      </c>
      <c r="H2311" s="192" t="s">
        <v>665</v>
      </c>
      <c r="I2311" s="248">
        <v>4</v>
      </c>
      <c r="J2311" s="248">
        <v>163506</v>
      </c>
      <c r="K2311" s="578">
        <f t="shared" si="289"/>
        <v>654024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17"/>
      <c r="AB2311" s="570" t="str">
        <f t="shared" si="286"/>
        <v/>
      </c>
      <c r="AD2311" s="570"/>
    </row>
    <row r="2312" spans="1:30" ht="15.75" hidden="1" customHeight="1">
      <c r="A2312" s="818" t="str">
        <f>IF(B2312&lt;&gt;"",IF(AND(B2312&gt;=_TM1,B2312&lt;=_TM2,OR(TH!L2312="1111",TH!M2312="1111")),TH!D2312,""),"")</f>
        <v/>
      </c>
      <c r="B2312" s="36">
        <f t="shared" si="287"/>
        <v>7</v>
      </c>
      <c r="C2312" s="190">
        <f t="shared" si="288"/>
        <v>42581</v>
      </c>
      <c r="D2312" s="190" t="s">
        <v>1574</v>
      </c>
      <c r="E2312" s="190">
        <v>42581</v>
      </c>
      <c r="F2312" s="287" t="s">
        <v>481</v>
      </c>
      <c r="G2312" s="824" t="s">
        <v>1457</v>
      </c>
      <c r="H2312" s="192" t="s">
        <v>665</v>
      </c>
      <c r="I2312" s="248">
        <v>12</v>
      </c>
      <c r="J2312" s="248">
        <v>71870</v>
      </c>
      <c r="K2312" s="578">
        <f t="shared" si="289"/>
        <v>862440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17"/>
      <c r="AB2312" s="570" t="str">
        <f t="shared" si="286"/>
        <v/>
      </c>
    </row>
    <row r="2313" spans="1:30" ht="15.75" hidden="1" customHeight="1">
      <c r="A2313" s="818" t="str">
        <f>IF(B2313&lt;&gt;"",IF(AND(B2313&gt;=_TM1,B2313&lt;=_TM2,OR(TH!L2313="1111",TH!M2313="1111")),TH!D2313,""),"")</f>
        <v/>
      </c>
      <c r="B2313" s="36">
        <f t="shared" si="287"/>
        <v>7</v>
      </c>
      <c r="C2313" s="190">
        <f t="shared" si="288"/>
        <v>42581</v>
      </c>
      <c r="D2313" s="190" t="s">
        <v>1574</v>
      </c>
      <c r="E2313" s="190">
        <v>42581</v>
      </c>
      <c r="F2313" s="287" t="s">
        <v>796</v>
      </c>
      <c r="G2313" s="824" t="s">
        <v>1457</v>
      </c>
      <c r="H2313" s="192" t="s">
        <v>665</v>
      </c>
      <c r="I2313" s="248">
        <v>48</v>
      </c>
      <c r="J2313" s="248">
        <v>40546</v>
      </c>
      <c r="K2313" s="578">
        <f t="shared" si="289"/>
        <v>1946208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17"/>
      <c r="AB2313" s="570" t="str">
        <f t="shared" si="286"/>
        <v/>
      </c>
    </row>
    <row r="2314" spans="1:30" ht="15.75" hidden="1" customHeight="1">
      <c r="A2314" s="818" t="str">
        <f>IF(B2314&lt;&gt;"",IF(AND(B2314&gt;=_TM1,B2314&lt;=_TM2,OR(TH!L2314="1111",TH!M2314="1111")),TH!D2314,""),"")</f>
        <v/>
      </c>
      <c r="B2314" s="36">
        <f t="shared" si="287"/>
        <v>7</v>
      </c>
      <c r="C2314" s="190">
        <f t="shared" si="288"/>
        <v>42581</v>
      </c>
      <c r="D2314" s="190" t="s">
        <v>1574</v>
      </c>
      <c r="E2314" s="190">
        <v>42581</v>
      </c>
      <c r="F2314" s="287" t="s">
        <v>438</v>
      </c>
      <c r="G2314" s="824" t="s">
        <v>1457</v>
      </c>
      <c r="H2314" s="192" t="s">
        <v>665</v>
      </c>
      <c r="I2314" s="248">
        <v>580</v>
      </c>
      <c r="J2314" s="248">
        <v>10500</v>
      </c>
      <c r="K2314" s="578">
        <f t="shared" si="289"/>
        <v>6090000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17"/>
      <c r="AB2314" s="570" t="str">
        <f t="shared" si="286"/>
        <v/>
      </c>
      <c r="AD2314" s="570"/>
    </row>
    <row r="2315" spans="1:30" ht="15.75" hidden="1" customHeight="1">
      <c r="A2315" s="818" t="str">
        <f>IF(B2315&lt;&gt;"",IF(AND(B2315&gt;=_TM1,B2315&lt;=_TM2,OR(TH!L2315="1111",TH!M2315="1111")),TH!D2315,""),"")</f>
        <v/>
      </c>
      <c r="B2315" s="36">
        <f t="shared" si="287"/>
        <v>7</v>
      </c>
      <c r="C2315" s="190">
        <f t="shared" si="288"/>
        <v>42581</v>
      </c>
      <c r="D2315" s="190" t="s">
        <v>1574</v>
      </c>
      <c r="E2315" s="190">
        <v>42581</v>
      </c>
      <c r="F2315" s="287" t="s">
        <v>873</v>
      </c>
      <c r="G2315" s="824" t="s">
        <v>1457</v>
      </c>
      <c r="H2315" s="192" t="s">
        <v>665</v>
      </c>
      <c r="I2315" s="248">
        <v>4</v>
      </c>
      <c r="J2315" s="248">
        <v>99792</v>
      </c>
      <c r="K2315" s="578">
        <f t="shared" si="289"/>
        <v>399168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17"/>
      <c r="AB2315" s="570" t="str">
        <f t="shared" si="286"/>
        <v/>
      </c>
    </row>
    <row r="2316" spans="1:30" ht="15.75" hidden="1" customHeight="1">
      <c r="A2316" s="818" t="str">
        <f>IF(B2316&lt;&gt;"",IF(AND(B2316&gt;=_TM1,B2316&lt;=_TM2,OR(TH!L2316="1111",TH!M2316="1111")),TH!D2316,""),"")</f>
        <v/>
      </c>
      <c r="B2316" s="36">
        <f t="shared" si="287"/>
        <v>7</v>
      </c>
      <c r="C2316" s="190">
        <f t="shared" si="288"/>
        <v>42581</v>
      </c>
      <c r="D2316" s="190" t="s">
        <v>1574</v>
      </c>
      <c r="E2316" s="190">
        <v>42581</v>
      </c>
      <c r="F2316" s="287" t="s">
        <v>869</v>
      </c>
      <c r="G2316" s="824" t="s">
        <v>1457</v>
      </c>
      <c r="H2316" s="192" t="s">
        <v>665</v>
      </c>
      <c r="I2316" s="248">
        <v>12</v>
      </c>
      <c r="J2316" s="248">
        <v>69350</v>
      </c>
      <c r="K2316" s="578">
        <f t="shared" si="289"/>
        <v>832200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17"/>
      <c r="AB2316" s="570" t="str">
        <f t="shared" si="286"/>
        <v/>
      </c>
    </row>
    <row r="2317" spans="1:30" ht="15.75" hidden="1" customHeight="1">
      <c r="A2317" s="818" t="str">
        <f>IF(B2317&lt;&gt;"",IF(AND(B2317&gt;=_TM1,B2317&lt;=_TM2,OR(TH!L2317="1111",TH!M2317="1111")),TH!D2317,""),"")</f>
        <v/>
      </c>
      <c r="B2317" s="36">
        <f t="shared" si="287"/>
        <v>7</v>
      </c>
      <c r="C2317" s="190">
        <f t="shared" si="288"/>
        <v>42581</v>
      </c>
      <c r="D2317" s="190" t="s">
        <v>1574</v>
      </c>
      <c r="E2317" s="190">
        <v>42581</v>
      </c>
      <c r="F2317" s="287" t="s">
        <v>870</v>
      </c>
      <c r="G2317" s="824" t="s">
        <v>1457</v>
      </c>
      <c r="H2317" s="192" t="s">
        <v>665</v>
      </c>
      <c r="I2317" s="248">
        <v>14</v>
      </c>
      <c r="J2317" s="248">
        <v>49480</v>
      </c>
      <c r="K2317" s="578">
        <f t="shared" si="289"/>
        <v>692720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17"/>
      <c r="AB2317" s="570" t="str">
        <f t="shared" si="286"/>
        <v/>
      </c>
      <c r="AD2317" s="570"/>
    </row>
    <row r="2318" spans="1:30" ht="15.75" hidden="1" customHeight="1">
      <c r="A2318" s="818" t="str">
        <f>IF(B2318&lt;&gt;"",IF(AND(B2318&gt;=_TM1,B2318&lt;=_TM2,OR(TH!L2318="1111",TH!M2318="1111")),TH!D2318,""),"")</f>
        <v/>
      </c>
      <c r="B2318" s="36">
        <f t="shared" si="287"/>
        <v>7</v>
      </c>
      <c r="C2318" s="190">
        <f t="shared" si="288"/>
        <v>42581</v>
      </c>
      <c r="D2318" s="190" t="s">
        <v>1574</v>
      </c>
      <c r="E2318" s="190">
        <v>42581</v>
      </c>
      <c r="F2318" s="287" t="s">
        <v>871</v>
      </c>
      <c r="G2318" s="824" t="s">
        <v>1457</v>
      </c>
      <c r="H2318" s="192" t="s">
        <v>665</v>
      </c>
      <c r="I2318" s="248">
        <v>14</v>
      </c>
      <c r="J2318" s="248">
        <v>64474</v>
      </c>
      <c r="K2318" s="578">
        <f t="shared" si="289"/>
        <v>902636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7"/>
      <c r="AB2318" s="570" t="str">
        <f t="shared" si="286"/>
        <v/>
      </c>
    </row>
    <row r="2319" spans="1:30" ht="15.75" hidden="1" customHeight="1">
      <c r="A2319" s="818" t="str">
        <f>IF(B2319&lt;&gt;"",IF(AND(B2319&gt;=_TM1,B2319&lt;=_TM2,OR(TH!L2319="1111",TH!M2319="1111")),TH!D2319,""),"")</f>
        <v/>
      </c>
      <c r="B2319" s="36">
        <f t="shared" si="287"/>
        <v>7</v>
      </c>
      <c r="C2319" s="190">
        <f t="shared" si="288"/>
        <v>42581</v>
      </c>
      <c r="D2319" s="190" t="s">
        <v>1574</v>
      </c>
      <c r="E2319" s="190">
        <v>42581</v>
      </c>
      <c r="F2319" s="287" t="s">
        <v>1451</v>
      </c>
      <c r="G2319" s="824" t="s">
        <v>1457</v>
      </c>
      <c r="H2319" s="192" t="s">
        <v>665</v>
      </c>
      <c r="I2319" s="248">
        <v>5</v>
      </c>
      <c r="J2319" s="248">
        <v>103194</v>
      </c>
      <c r="K2319" s="578">
        <f t="shared" si="289"/>
        <v>515970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7"/>
      <c r="AB2319" s="570" t="str">
        <f t="shared" si="286"/>
        <v/>
      </c>
    </row>
    <row r="2320" spans="1:30" ht="15.75" hidden="1" customHeight="1">
      <c r="A2320" s="818" t="str">
        <f>IF(B2320&lt;&gt;"",IF(AND(B2320&gt;=_TM1,B2320&lt;=_TM2,OR(TH!L2320="1111",TH!M2320="1111")),TH!D2320,""),"")</f>
        <v/>
      </c>
      <c r="B2320" s="36">
        <f t="shared" si="287"/>
        <v>7</v>
      </c>
      <c r="C2320" s="190">
        <f t="shared" si="288"/>
        <v>42581</v>
      </c>
      <c r="D2320" s="190" t="s">
        <v>1574</v>
      </c>
      <c r="E2320" s="190">
        <v>42581</v>
      </c>
      <c r="F2320" s="287" t="s">
        <v>869</v>
      </c>
      <c r="G2320" s="824" t="s">
        <v>1457</v>
      </c>
      <c r="H2320" s="192" t="s">
        <v>665</v>
      </c>
      <c r="I2320" s="248">
        <v>16</v>
      </c>
      <c r="J2320" s="248">
        <v>69350</v>
      </c>
      <c r="K2320" s="578">
        <f t="shared" si="289"/>
        <v>1109600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7"/>
      <c r="AB2320" s="570" t="str">
        <f t="shared" si="286"/>
        <v/>
      </c>
      <c r="AD2320" s="570"/>
    </row>
    <row r="2321" spans="1:30" ht="15.75" hidden="1" customHeight="1">
      <c r="A2321" s="818" t="str">
        <f>IF(B2321&lt;&gt;"",IF(AND(B2321&gt;=_TM1,B2321&lt;=_TM2,OR(TH!L2321="1111",TH!M2321="1111")),TH!D2321,""),"")</f>
        <v/>
      </c>
      <c r="B2321" s="36">
        <f t="shared" si="287"/>
        <v>7</v>
      </c>
      <c r="C2321" s="190">
        <f t="shared" si="288"/>
        <v>42581</v>
      </c>
      <c r="D2321" s="190" t="s">
        <v>1574</v>
      </c>
      <c r="E2321" s="190">
        <v>42581</v>
      </c>
      <c r="F2321" s="287" t="s">
        <v>534</v>
      </c>
      <c r="G2321" s="824" t="s">
        <v>1457</v>
      </c>
      <c r="H2321" s="192" t="s">
        <v>665</v>
      </c>
      <c r="I2321" s="248">
        <v>36</v>
      </c>
      <c r="J2321" s="248">
        <v>17406</v>
      </c>
      <c r="K2321" s="578">
        <f t="shared" si="289"/>
        <v>626616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7"/>
      <c r="AB2321" s="570" t="str">
        <f t="shared" si="286"/>
        <v/>
      </c>
    </row>
    <row r="2322" spans="1:30" ht="15.75" hidden="1" customHeight="1">
      <c r="A2322" s="818" t="str">
        <f>IF(B2322&lt;&gt;"",IF(AND(B2322&gt;=_TM1,B2322&lt;=_TM2,OR(TH!L2322="1111",TH!M2322="1111")),TH!D2322,""),"")</f>
        <v/>
      </c>
      <c r="B2322" s="36">
        <f t="shared" si="287"/>
        <v>7</v>
      </c>
      <c r="C2322" s="190">
        <f t="shared" si="288"/>
        <v>42581</v>
      </c>
      <c r="D2322" s="190" t="s">
        <v>1574</v>
      </c>
      <c r="E2322" s="190">
        <v>42581</v>
      </c>
      <c r="F2322" s="287" t="s">
        <v>512</v>
      </c>
      <c r="G2322" s="824" t="s">
        <v>1457</v>
      </c>
      <c r="H2322" s="192" t="s">
        <v>665</v>
      </c>
      <c r="I2322" s="248">
        <v>24</v>
      </c>
      <c r="J2322" s="248">
        <v>17602</v>
      </c>
      <c r="K2322" s="578">
        <f t="shared" si="289"/>
        <v>422448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7"/>
      <c r="AB2322" s="570" t="str">
        <f t="shared" si="286"/>
        <v/>
      </c>
    </row>
    <row r="2323" spans="1:30" ht="15.75" hidden="1" customHeight="1">
      <c r="A2323" s="818" t="str">
        <f>IF(B2323&lt;&gt;"",IF(AND(B2323&gt;=_TM1,B2323&lt;=_TM2,OR(TH!L2323="1111",TH!M2323="1111")),TH!D2323,""),"")</f>
        <v/>
      </c>
      <c r="B2323" s="36">
        <f t="shared" si="287"/>
        <v>7</v>
      </c>
      <c r="C2323" s="190">
        <f t="shared" si="288"/>
        <v>42581</v>
      </c>
      <c r="D2323" s="190" t="s">
        <v>1574</v>
      </c>
      <c r="E2323" s="190">
        <v>42581</v>
      </c>
      <c r="F2323" s="287" t="s">
        <v>512</v>
      </c>
      <c r="G2323" s="824" t="s">
        <v>1457</v>
      </c>
      <c r="H2323" s="192" t="s">
        <v>665</v>
      </c>
      <c r="I2323" s="248">
        <v>54</v>
      </c>
      <c r="J2323" s="248">
        <v>17602</v>
      </c>
      <c r="K2323" s="578">
        <f t="shared" si="289"/>
        <v>950508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7"/>
      <c r="AB2323" s="570" t="str">
        <f t="shared" si="286"/>
        <v/>
      </c>
      <c r="AD2323" s="570"/>
    </row>
    <row r="2324" spans="1:30" ht="15.75" hidden="1" customHeight="1">
      <c r="A2324" s="818" t="str">
        <f>IF(B2324&lt;&gt;"",IF(AND(B2324&gt;=_TM1,B2324&lt;=_TM2,OR(TH!L2324="1111",TH!M2324="1111")),TH!D2324,""),"")</f>
        <v/>
      </c>
      <c r="B2324" s="36">
        <f t="shared" si="287"/>
        <v>7</v>
      </c>
      <c r="C2324" s="190">
        <f t="shared" si="288"/>
        <v>42581</v>
      </c>
      <c r="D2324" s="190" t="s">
        <v>1574</v>
      </c>
      <c r="E2324" s="190">
        <v>42581</v>
      </c>
      <c r="F2324" s="287" t="s">
        <v>512</v>
      </c>
      <c r="G2324" s="824" t="s">
        <v>1457</v>
      </c>
      <c r="H2324" s="192" t="s">
        <v>665</v>
      </c>
      <c r="I2324" s="248">
        <v>48</v>
      </c>
      <c r="J2324" s="248">
        <v>17602</v>
      </c>
      <c r="K2324" s="578">
        <f t="shared" si="289"/>
        <v>844896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7"/>
      <c r="AB2324" s="570" t="str">
        <f t="shared" si="286"/>
        <v/>
      </c>
    </row>
    <row r="2325" spans="1:30" ht="15.75" hidden="1" customHeight="1">
      <c r="A2325" s="818" t="str">
        <f>IF(B2325&lt;&gt;"",IF(AND(B2325&gt;=_TM1,B2325&lt;=_TM2,OR(TH!L2325="1111",TH!M2325="1111")),TH!D2325,""),"")</f>
        <v/>
      </c>
      <c r="B2325" s="36">
        <f t="shared" si="287"/>
        <v>7</v>
      </c>
      <c r="C2325" s="190">
        <f t="shared" si="288"/>
        <v>42581</v>
      </c>
      <c r="D2325" s="190" t="s">
        <v>1574</v>
      </c>
      <c r="E2325" s="190">
        <v>42581</v>
      </c>
      <c r="F2325" s="287" t="s">
        <v>699</v>
      </c>
      <c r="G2325" s="824" t="s">
        <v>1457</v>
      </c>
      <c r="H2325" s="192" t="s">
        <v>665</v>
      </c>
      <c r="I2325" s="248">
        <v>12</v>
      </c>
      <c r="J2325" s="248">
        <v>21702</v>
      </c>
      <c r="K2325" s="578">
        <f t="shared" si="289"/>
        <v>260424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7"/>
      <c r="AB2325" s="570" t="str">
        <f t="shared" si="286"/>
        <v/>
      </c>
    </row>
    <row r="2326" spans="1:30" ht="15.75" hidden="1" customHeight="1">
      <c r="A2326" s="818" t="str">
        <f>IF(B2326&lt;&gt;"",IF(AND(B2326&gt;=_TM1,B2326&lt;=_TM2,OR(TH!L2326="1111",TH!M2326="1111")),TH!D2326,""),"")</f>
        <v/>
      </c>
      <c r="B2326" s="36">
        <f t="shared" si="287"/>
        <v>7</v>
      </c>
      <c r="C2326" s="190">
        <f t="shared" si="288"/>
        <v>42581</v>
      </c>
      <c r="D2326" s="190" t="s">
        <v>1574</v>
      </c>
      <c r="E2326" s="190">
        <v>42581</v>
      </c>
      <c r="F2326" s="287" t="s">
        <v>536</v>
      </c>
      <c r="G2326" s="824" t="s">
        <v>1457</v>
      </c>
      <c r="H2326" s="192" t="s">
        <v>665</v>
      </c>
      <c r="I2326" s="248">
        <v>12</v>
      </c>
      <c r="J2326" s="248">
        <v>47628</v>
      </c>
      <c r="K2326" s="578">
        <f t="shared" si="289"/>
        <v>571536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7"/>
      <c r="AB2326" s="570" t="str">
        <f t="shared" si="286"/>
        <v/>
      </c>
      <c r="AD2326" s="570"/>
    </row>
    <row r="2327" spans="1:30" ht="15.75" hidden="1" customHeight="1">
      <c r="A2327" s="818" t="str">
        <f>IF(B2327&lt;&gt;"",IF(AND(B2327&gt;=_TM1,B2327&lt;=_TM2,OR(TH!L2327="1111",TH!M2327="1111")),TH!D2327,""),"")</f>
        <v/>
      </c>
      <c r="B2327" s="36">
        <f t="shared" si="287"/>
        <v>7</v>
      </c>
      <c r="C2327" s="190">
        <f t="shared" si="288"/>
        <v>42581</v>
      </c>
      <c r="D2327" s="190" t="s">
        <v>1574</v>
      </c>
      <c r="E2327" s="190">
        <v>42581</v>
      </c>
      <c r="F2327" s="191" t="s">
        <v>498</v>
      </c>
      <c r="G2327" s="824" t="s">
        <v>1457</v>
      </c>
      <c r="H2327" s="192" t="s">
        <v>665</v>
      </c>
      <c r="I2327" s="248">
        <v>36</v>
      </c>
      <c r="J2327" s="248">
        <v>30278</v>
      </c>
      <c r="K2327" s="578">
        <f t="shared" si="289"/>
        <v>1090008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7"/>
      <c r="AB2327" s="570" t="str">
        <f t="shared" si="286"/>
        <v/>
      </c>
    </row>
    <row r="2328" spans="1:30" ht="15.75" hidden="1" customHeight="1">
      <c r="A2328" s="818" t="str">
        <f>IF(B2328&lt;&gt;"",IF(AND(B2328&gt;=_TM1,B2328&lt;=_TM2,OR(TH!L2328="1111",TH!M2328="1111")),TH!D2328,""),"")</f>
        <v/>
      </c>
      <c r="B2328" s="36">
        <f t="shared" si="287"/>
        <v>7</v>
      </c>
      <c r="C2328" s="190">
        <f t="shared" si="288"/>
        <v>42581</v>
      </c>
      <c r="D2328" s="190" t="s">
        <v>1574</v>
      </c>
      <c r="E2328" s="190">
        <v>42581</v>
      </c>
      <c r="F2328" s="287" t="s">
        <v>686</v>
      </c>
      <c r="G2328" s="824" t="s">
        <v>1457</v>
      </c>
      <c r="H2328" s="192" t="s">
        <v>665</v>
      </c>
      <c r="I2328" s="248">
        <v>24</v>
      </c>
      <c r="J2328" s="248">
        <v>14722</v>
      </c>
      <c r="K2328" s="578">
        <f t="shared" si="289"/>
        <v>353328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7"/>
      <c r="AB2328" s="570" t="str">
        <f t="shared" si="286"/>
        <v/>
      </c>
    </row>
    <row r="2329" spans="1:30" ht="15.75" hidden="1" customHeight="1">
      <c r="A2329" s="818" t="str">
        <f>IF(B2329&lt;&gt;"",IF(AND(B2329&gt;=_TM1,B2329&lt;=_TM2,OR(TH!L2329="1111",TH!M2329="1111")),TH!D2329,""),"")</f>
        <v/>
      </c>
      <c r="B2329" s="36">
        <f t="shared" si="287"/>
        <v>7</v>
      </c>
      <c r="C2329" s="190">
        <f t="shared" si="288"/>
        <v>42581</v>
      </c>
      <c r="D2329" s="190" t="s">
        <v>1574</v>
      </c>
      <c r="E2329" s="190">
        <v>42581</v>
      </c>
      <c r="F2329" s="287" t="s">
        <v>512</v>
      </c>
      <c r="G2329" s="824" t="s">
        <v>1457</v>
      </c>
      <c r="H2329" s="192" t="s">
        <v>665</v>
      </c>
      <c r="I2329" s="248">
        <v>54</v>
      </c>
      <c r="J2329" s="248">
        <v>17602</v>
      </c>
      <c r="K2329" s="578">
        <f t="shared" si="289"/>
        <v>950508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7"/>
      <c r="AB2329" s="570" t="str">
        <f t="shared" si="286"/>
        <v/>
      </c>
      <c r="AD2329" s="570"/>
    </row>
    <row r="2330" spans="1:30" ht="15.75" hidden="1" customHeight="1">
      <c r="A2330" s="818" t="str">
        <f>IF(B2330&lt;&gt;"",IF(AND(B2330&gt;=_TM1,B2330&lt;=_TM2,OR(TH!L2330="1111",TH!M2330="1111")),TH!D2330,""),"")</f>
        <v/>
      </c>
      <c r="B2330" s="36">
        <f t="shared" si="287"/>
        <v>7</v>
      </c>
      <c r="C2330" s="190">
        <f t="shared" si="288"/>
        <v>42581</v>
      </c>
      <c r="D2330" s="190" t="s">
        <v>1574</v>
      </c>
      <c r="E2330" s="190">
        <v>42581</v>
      </c>
      <c r="F2330" s="287" t="s">
        <v>512</v>
      </c>
      <c r="G2330" s="824" t="s">
        <v>1457</v>
      </c>
      <c r="H2330" s="192" t="s">
        <v>665</v>
      </c>
      <c r="I2330" s="248">
        <v>12</v>
      </c>
      <c r="J2330" s="248">
        <v>17602</v>
      </c>
      <c r="K2330" s="578">
        <f t="shared" si="289"/>
        <v>211224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7"/>
      <c r="AB2330" s="570" t="str">
        <f t="shared" si="286"/>
        <v/>
      </c>
    </row>
    <row r="2331" spans="1:30" ht="15.75" hidden="1" customHeight="1">
      <c r="A2331" s="818" t="str">
        <f>IF(B2331&lt;&gt;"",IF(AND(B2331&gt;=_TM1,B2331&lt;=_TM2,OR(TH!L2331="1111",TH!M2331="1111")),TH!D2331,""),"")</f>
        <v/>
      </c>
      <c r="B2331" s="36">
        <f t="shared" si="287"/>
        <v>7</v>
      </c>
      <c r="C2331" s="190">
        <f t="shared" si="288"/>
        <v>42581</v>
      </c>
      <c r="D2331" s="190" t="s">
        <v>1574</v>
      </c>
      <c r="E2331" s="190">
        <v>42581</v>
      </c>
      <c r="F2331" s="287" t="s">
        <v>813</v>
      </c>
      <c r="G2331" s="824" t="s">
        <v>1457</v>
      </c>
      <c r="H2331" s="192" t="s">
        <v>665</v>
      </c>
      <c r="I2331" s="248">
        <v>24</v>
      </c>
      <c r="J2331" s="248">
        <v>49256</v>
      </c>
      <c r="K2331" s="578">
        <f t="shared" si="289"/>
        <v>1182144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7"/>
      <c r="AB2331" s="570" t="str">
        <f t="shared" si="286"/>
        <v/>
      </c>
    </row>
    <row r="2332" spans="1:30" ht="15.75" hidden="1" customHeight="1">
      <c r="A2332" s="818" t="str">
        <f>IF(B2332&lt;&gt;"",IF(AND(B2332&gt;=_TM1,B2332&lt;=_TM2,OR(TH!L2332="1111",TH!M2332="1111")),TH!D2332,""),"")</f>
        <v/>
      </c>
      <c r="B2332" s="36">
        <f t="shared" si="287"/>
        <v>7</v>
      </c>
      <c r="C2332" s="190">
        <f t="shared" si="288"/>
        <v>42581</v>
      </c>
      <c r="D2332" s="190" t="s">
        <v>1574</v>
      </c>
      <c r="E2332" s="190">
        <v>42581</v>
      </c>
      <c r="F2332" s="287" t="s">
        <v>546</v>
      </c>
      <c r="G2332" s="824" t="s">
        <v>1457</v>
      </c>
      <c r="H2332" s="192" t="s">
        <v>665</v>
      </c>
      <c r="I2332" s="248">
        <v>24</v>
      </c>
      <c r="J2332" s="248">
        <v>49208</v>
      </c>
      <c r="K2332" s="578">
        <f t="shared" si="289"/>
        <v>1180992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7"/>
      <c r="AB2332" s="570" t="str">
        <f t="shared" si="286"/>
        <v/>
      </c>
      <c r="AD2332" s="570"/>
    </row>
    <row r="2333" spans="1:30" ht="15.75" hidden="1" customHeight="1">
      <c r="A2333" s="818" t="str">
        <f>IF(B2333&lt;&gt;"",IF(AND(B2333&gt;=_TM1,B2333&lt;=_TM2,OR(TH!L2333="1111",TH!M2333="1111")),TH!D2333,""),"")</f>
        <v/>
      </c>
      <c r="B2333" s="36">
        <f t="shared" si="287"/>
        <v>7</v>
      </c>
      <c r="C2333" s="190">
        <f t="shared" si="288"/>
        <v>42581</v>
      </c>
      <c r="D2333" s="190" t="s">
        <v>1574</v>
      </c>
      <c r="E2333" s="190">
        <v>42581</v>
      </c>
      <c r="F2333" s="287" t="s">
        <v>1452</v>
      </c>
      <c r="G2333" s="824" t="s">
        <v>1457</v>
      </c>
      <c r="H2333" s="192" t="s">
        <v>665</v>
      </c>
      <c r="I2333" s="248">
        <v>20</v>
      </c>
      <c r="J2333" s="248">
        <v>71982</v>
      </c>
      <c r="K2333" s="578">
        <f t="shared" si="289"/>
        <v>1439640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7"/>
      <c r="AB2333" s="570" t="str">
        <f t="shared" si="286"/>
        <v/>
      </c>
    </row>
    <row r="2334" spans="1:30" ht="15.75" hidden="1" customHeight="1">
      <c r="A2334" s="818" t="str">
        <f>IF(B2334&lt;&gt;"",IF(AND(B2334&gt;=_TM1,B2334&lt;=_TM2,OR(TH!L2334="1111",TH!M2334="1111")),TH!D2334,""),"")</f>
        <v/>
      </c>
      <c r="B2334" s="36">
        <f t="shared" si="287"/>
        <v>7</v>
      </c>
      <c r="C2334" s="190">
        <f t="shared" si="288"/>
        <v>42581</v>
      </c>
      <c r="D2334" s="190" t="s">
        <v>1574</v>
      </c>
      <c r="E2334" s="190">
        <v>42581</v>
      </c>
      <c r="F2334" s="287" t="s">
        <v>1453</v>
      </c>
      <c r="G2334" s="824" t="s">
        <v>1457</v>
      </c>
      <c r="H2334" s="192" t="s">
        <v>665</v>
      </c>
      <c r="I2334" s="248">
        <v>50</v>
      </c>
      <c r="J2334" s="248">
        <v>33220</v>
      </c>
      <c r="K2334" s="578">
        <f t="shared" si="289"/>
        <v>1661000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7"/>
      <c r="AB2334" s="570" t="str">
        <f t="shared" si="286"/>
        <v/>
      </c>
    </row>
    <row r="2335" spans="1:30" ht="15.75" hidden="1" customHeight="1">
      <c r="A2335" s="818" t="str">
        <f>IF(B2335&lt;&gt;"",IF(AND(B2335&gt;=_TM1,B2335&lt;=_TM2,OR(TH!L2335="1111",TH!M2335="1111")),TH!D2335,""),"")</f>
        <v/>
      </c>
      <c r="B2335" s="36">
        <f t="shared" si="287"/>
        <v>7</v>
      </c>
      <c r="C2335" s="190">
        <f t="shared" si="288"/>
        <v>42581</v>
      </c>
      <c r="D2335" s="190" t="s">
        <v>1574</v>
      </c>
      <c r="E2335" s="190">
        <v>42581</v>
      </c>
      <c r="F2335" s="287" t="s">
        <v>800</v>
      </c>
      <c r="G2335" s="824" t="s">
        <v>1457</v>
      </c>
      <c r="H2335" s="192" t="s">
        <v>665</v>
      </c>
      <c r="I2335" s="248">
        <v>10</v>
      </c>
      <c r="J2335" s="248">
        <v>55062</v>
      </c>
      <c r="K2335" s="578">
        <f t="shared" si="289"/>
        <v>550620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7"/>
      <c r="AB2335" s="570" t="str">
        <f t="shared" si="286"/>
        <v/>
      </c>
      <c r="AD2335" s="570"/>
    </row>
    <row r="2336" spans="1:30" ht="15.75" hidden="1" customHeight="1">
      <c r="A2336" s="818" t="str">
        <f>IF(B2336&lt;&gt;"",IF(AND(B2336&gt;=_TM1,B2336&lt;=_TM2,OR(TH!L2336="1111",TH!M2336="1111")),TH!D2336,""),"")</f>
        <v/>
      </c>
      <c r="B2336" s="36">
        <f t="shared" si="287"/>
        <v>7</v>
      </c>
      <c r="C2336" s="190">
        <f t="shared" si="288"/>
        <v>42581</v>
      </c>
      <c r="D2336" s="190" t="s">
        <v>1574</v>
      </c>
      <c r="E2336" s="190">
        <v>42581</v>
      </c>
      <c r="F2336" s="287" t="s">
        <v>809</v>
      </c>
      <c r="G2336" s="824" t="s">
        <v>1457</v>
      </c>
      <c r="H2336" s="192" t="s">
        <v>665</v>
      </c>
      <c r="I2336" s="248">
        <v>6</v>
      </c>
      <c r="J2336" s="248">
        <v>112728</v>
      </c>
      <c r="K2336" s="578">
        <f t="shared" si="289"/>
        <v>676368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7"/>
      <c r="AB2336" s="570" t="str">
        <f t="shared" si="286"/>
        <v/>
      </c>
    </row>
    <row r="2337" spans="1:30" ht="15.75" hidden="1" customHeight="1">
      <c r="A2337" s="818" t="str">
        <f>IF(B2337&lt;&gt;"",IF(AND(B2337&gt;=_TM1,B2337&lt;=_TM2,OR(TH!L2337="1111",TH!M2337="1111")),TH!D2337,""),"")</f>
        <v/>
      </c>
      <c r="B2337" s="36">
        <f t="shared" si="287"/>
        <v>7</v>
      </c>
      <c r="C2337" s="190">
        <f t="shared" si="288"/>
        <v>42581</v>
      </c>
      <c r="D2337" s="190" t="s">
        <v>1574</v>
      </c>
      <c r="E2337" s="190">
        <v>42581</v>
      </c>
      <c r="F2337" s="287" t="s">
        <v>478</v>
      </c>
      <c r="G2337" s="824" t="s">
        <v>1457</v>
      </c>
      <c r="H2337" s="192" t="s">
        <v>665</v>
      </c>
      <c r="I2337" s="248">
        <v>5</v>
      </c>
      <c r="J2337" s="248">
        <v>105525</v>
      </c>
      <c r="K2337" s="578">
        <f t="shared" si="289"/>
        <v>527625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7"/>
      <c r="AB2337" s="570" t="str">
        <f t="shared" si="286"/>
        <v/>
      </c>
    </row>
    <row r="2338" spans="1:30" ht="15.75" hidden="1" customHeight="1">
      <c r="A2338" s="818" t="str">
        <f>IF(B2338&lt;&gt;"",IF(AND(B2338&gt;=_TM1,B2338&lt;=_TM2,OR(TH!L2338="1111",TH!M2338="1111")),TH!D2338,""),"")</f>
        <v/>
      </c>
      <c r="B2338" s="36">
        <f t="shared" si="287"/>
        <v>7</v>
      </c>
      <c r="C2338" s="190">
        <f t="shared" si="288"/>
        <v>42581</v>
      </c>
      <c r="D2338" s="190" t="s">
        <v>1574</v>
      </c>
      <c r="E2338" s="190">
        <v>42581</v>
      </c>
      <c r="F2338" s="287" t="s">
        <v>806</v>
      </c>
      <c r="G2338" s="824" t="s">
        <v>1457</v>
      </c>
      <c r="H2338" s="192" t="s">
        <v>665</v>
      </c>
      <c r="I2338" s="248">
        <v>4</v>
      </c>
      <c r="J2338" s="248">
        <v>122795</v>
      </c>
      <c r="K2338" s="578">
        <f t="shared" si="289"/>
        <v>491180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7"/>
      <c r="AB2338" s="570" t="str">
        <f t="shared" si="286"/>
        <v/>
      </c>
      <c r="AD2338" s="570"/>
    </row>
    <row r="2339" spans="1:30" ht="15.75" hidden="1" customHeight="1">
      <c r="A2339" s="818" t="str">
        <f>IF(B2339&lt;&gt;"",IF(AND(B2339&gt;=_TM1,B2339&lt;=_TM2,OR(TH!L2339="1111",TH!M2339="1111")),TH!D2339,""),"")</f>
        <v/>
      </c>
      <c r="B2339" s="36">
        <f t="shared" si="287"/>
        <v>7</v>
      </c>
      <c r="C2339" s="190">
        <f t="shared" si="288"/>
        <v>42581</v>
      </c>
      <c r="D2339" s="190" t="s">
        <v>1574</v>
      </c>
      <c r="E2339" s="190">
        <v>42581</v>
      </c>
      <c r="F2339" s="287" t="s">
        <v>796</v>
      </c>
      <c r="G2339" s="824" t="s">
        <v>1457</v>
      </c>
      <c r="H2339" s="192" t="s">
        <v>665</v>
      </c>
      <c r="I2339" s="248">
        <v>12</v>
      </c>
      <c r="J2339" s="248">
        <v>44814</v>
      </c>
      <c r="K2339" s="578">
        <f t="shared" si="289"/>
        <v>537768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7"/>
      <c r="AB2339" s="570" t="str">
        <f t="shared" si="286"/>
        <v/>
      </c>
    </row>
    <row r="2340" spans="1:30" ht="15.75" hidden="1" customHeight="1">
      <c r="A2340" s="818" t="str">
        <f>IF(B2340&lt;&gt;"",IF(AND(B2340&gt;=_TM1,B2340&lt;=_TM2,OR(TH!L2340="1111",TH!M2340="1111")),TH!D2340,""),"")</f>
        <v/>
      </c>
      <c r="B2340" s="36">
        <f t="shared" si="287"/>
        <v>7</v>
      </c>
      <c r="C2340" s="190">
        <f t="shared" si="288"/>
        <v>42581</v>
      </c>
      <c r="D2340" s="190" t="s">
        <v>1574</v>
      </c>
      <c r="E2340" s="190">
        <v>42581</v>
      </c>
      <c r="F2340" s="287" t="s">
        <v>861</v>
      </c>
      <c r="G2340" s="824" t="s">
        <v>1457</v>
      </c>
      <c r="H2340" s="192" t="s">
        <v>665</v>
      </c>
      <c r="I2340" s="248">
        <v>12</v>
      </c>
      <c r="J2340" s="248">
        <v>34507</v>
      </c>
      <c r="K2340" s="578">
        <f t="shared" si="289"/>
        <v>414084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7"/>
      <c r="AB2340" s="570" t="str">
        <f t="shared" si="286"/>
        <v/>
      </c>
    </row>
    <row r="2341" spans="1:30" ht="15.75" hidden="1" customHeight="1">
      <c r="A2341" s="818" t="str">
        <f>IF(B2341&lt;&gt;"",IF(AND(B2341&gt;=_TM1,B2341&lt;=_TM2,OR(TH!L2341="1111",TH!M2341="1111")),TH!D2341,""),"")</f>
        <v/>
      </c>
      <c r="B2341" s="36">
        <f t="shared" si="287"/>
        <v>7</v>
      </c>
      <c r="C2341" s="190">
        <f t="shared" si="288"/>
        <v>42581</v>
      </c>
      <c r="D2341" s="190" t="s">
        <v>1574</v>
      </c>
      <c r="E2341" s="190">
        <v>42581</v>
      </c>
      <c r="F2341" s="287" t="s">
        <v>810</v>
      </c>
      <c r="G2341" s="824" t="s">
        <v>1457</v>
      </c>
      <c r="H2341" s="192" t="s">
        <v>665</v>
      </c>
      <c r="I2341" s="248">
        <v>3</v>
      </c>
      <c r="J2341" s="248">
        <v>186837</v>
      </c>
      <c r="K2341" s="578">
        <f t="shared" si="289"/>
        <v>560511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7"/>
      <c r="AB2341" s="570" t="str">
        <f t="shared" si="286"/>
        <v/>
      </c>
      <c r="AD2341" s="570"/>
    </row>
    <row r="2342" spans="1:30" ht="15.75" hidden="1" customHeight="1">
      <c r="A2342" s="818" t="str">
        <f>IF(B2342&lt;&gt;"",IF(AND(B2342&gt;=_TM1,B2342&lt;=_TM2,OR(TH!L2342="1111",TH!M2342="1111")),TH!D2342,""),"")</f>
        <v/>
      </c>
      <c r="B2342" s="36">
        <f t="shared" si="287"/>
        <v>7</v>
      </c>
      <c r="C2342" s="190">
        <f t="shared" si="288"/>
        <v>42581</v>
      </c>
      <c r="D2342" s="190" t="s">
        <v>1574</v>
      </c>
      <c r="E2342" s="190">
        <v>42581</v>
      </c>
      <c r="F2342" s="287" t="s">
        <v>1454</v>
      </c>
      <c r="G2342" s="824" t="s">
        <v>1457</v>
      </c>
      <c r="H2342" s="192" t="s">
        <v>665</v>
      </c>
      <c r="I2342" s="248">
        <v>20</v>
      </c>
      <c r="J2342" s="248">
        <v>38790</v>
      </c>
      <c r="K2342" s="578">
        <f t="shared" si="289"/>
        <v>775800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7"/>
      <c r="AB2342" s="570" t="str">
        <f t="shared" si="286"/>
        <v/>
      </c>
    </row>
    <row r="2343" spans="1:30" ht="15.75" hidden="1" customHeight="1">
      <c r="A2343" s="818" t="str">
        <f>IF(B2343&lt;&gt;"",IF(AND(B2343&gt;=_TM1,B2343&lt;=_TM2,OR(TH!L2343="1111",TH!M2343="1111")),TH!D2343,""),"")</f>
        <v/>
      </c>
      <c r="B2343" s="36">
        <f t="shared" si="287"/>
        <v>7</v>
      </c>
      <c r="C2343" s="190">
        <f t="shared" si="288"/>
        <v>42581</v>
      </c>
      <c r="D2343" s="190" t="s">
        <v>1574</v>
      </c>
      <c r="E2343" s="190">
        <v>42581</v>
      </c>
      <c r="F2343" s="287" t="s">
        <v>491</v>
      </c>
      <c r="G2343" s="824" t="s">
        <v>1457</v>
      </c>
      <c r="H2343" s="192" t="s">
        <v>665</v>
      </c>
      <c r="I2343" s="248">
        <v>6</v>
      </c>
      <c r="J2343" s="248">
        <v>107419</v>
      </c>
      <c r="K2343" s="578">
        <f t="shared" si="289"/>
        <v>644514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7"/>
      <c r="AB2343" s="570" t="str">
        <f t="shared" si="286"/>
        <v/>
      </c>
    </row>
    <row r="2344" spans="1:30" ht="15.75" hidden="1" customHeight="1">
      <c r="A2344" s="818" t="str">
        <f>IF(B2344&lt;&gt;"",IF(AND(B2344&gt;=_TM1,B2344&lt;=_TM2,OR(TH!L2344="1111",TH!M2344="1111")),TH!D2344,""),"")</f>
        <v/>
      </c>
      <c r="B2344" s="36">
        <f t="shared" si="287"/>
        <v>7</v>
      </c>
      <c r="C2344" s="190">
        <f t="shared" si="288"/>
        <v>42581</v>
      </c>
      <c r="D2344" s="190" t="s">
        <v>1574</v>
      </c>
      <c r="E2344" s="190">
        <v>42581</v>
      </c>
      <c r="F2344" s="191" t="s">
        <v>498</v>
      </c>
      <c r="G2344" s="824" t="s">
        <v>1457</v>
      </c>
      <c r="H2344" s="192" t="s">
        <v>665</v>
      </c>
      <c r="I2344" s="248">
        <v>25</v>
      </c>
      <c r="J2344" s="248">
        <v>31867</v>
      </c>
      <c r="K2344" s="578">
        <f t="shared" si="289"/>
        <v>796675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7"/>
      <c r="AB2344" s="570" t="str">
        <f t="shared" si="286"/>
        <v/>
      </c>
      <c r="AD2344" s="570"/>
    </row>
    <row r="2345" spans="1:30" ht="15.75" hidden="1" customHeight="1">
      <c r="A2345" s="818" t="str">
        <f>IF(B2345&lt;&gt;"",IF(AND(B2345&gt;=_TM1,B2345&lt;=_TM2,OR(TH!L2345="1111",TH!M2345="1111")),TH!D2345,""),"")</f>
        <v/>
      </c>
      <c r="B2345" s="36">
        <f t="shared" si="287"/>
        <v>7</v>
      </c>
      <c r="C2345" s="190">
        <f t="shared" si="288"/>
        <v>42581</v>
      </c>
      <c r="D2345" s="190" t="s">
        <v>1574</v>
      </c>
      <c r="E2345" s="190">
        <v>42581</v>
      </c>
      <c r="F2345" s="287" t="s">
        <v>472</v>
      </c>
      <c r="G2345" s="824" t="s">
        <v>1457</v>
      </c>
      <c r="H2345" s="192" t="s">
        <v>665</v>
      </c>
      <c r="I2345" s="248">
        <v>24</v>
      </c>
      <c r="J2345" s="248">
        <v>44609</v>
      </c>
      <c r="K2345" s="578">
        <f t="shared" si="289"/>
        <v>1070616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7"/>
      <c r="AB2345" s="570" t="str">
        <f t="shared" si="286"/>
        <v/>
      </c>
    </row>
    <row r="2346" spans="1:30" ht="15.75" hidden="1" customHeight="1">
      <c r="A2346" s="818" t="str">
        <f>IF(B2346&lt;&gt;"",IF(AND(B2346&gt;=_TM1,B2346&lt;=_TM2,OR(TH!L2346="1111",TH!M2346="1111")),TH!D2346,""),"")</f>
        <v/>
      </c>
      <c r="B2346" s="36">
        <f t="shared" si="287"/>
        <v>7</v>
      </c>
      <c r="C2346" s="190">
        <f t="shared" si="288"/>
        <v>42581</v>
      </c>
      <c r="D2346" s="190" t="s">
        <v>1574</v>
      </c>
      <c r="E2346" s="190">
        <v>42581</v>
      </c>
      <c r="F2346" s="287" t="s">
        <v>707</v>
      </c>
      <c r="G2346" s="824" t="s">
        <v>1457</v>
      </c>
      <c r="H2346" s="192" t="s">
        <v>665</v>
      </c>
      <c r="I2346" s="248">
        <v>6</v>
      </c>
      <c r="J2346" s="248">
        <v>84672</v>
      </c>
      <c r="K2346" s="578">
        <f t="shared" si="289"/>
        <v>508032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7"/>
      <c r="AB2346" s="570" t="str">
        <f t="shared" si="286"/>
        <v/>
      </c>
    </row>
    <row r="2347" spans="1:30" ht="15.75" hidden="1" customHeight="1">
      <c r="A2347" s="818" t="str">
        <f>IF(B2347&lt;&gt;"",IF(AND(B2347&gt;=_TM1,B2347&lt;=_TM2,OR(TH!L2347="1111",TH!M2347="1111")),TH!D2347,""),"")</f>
        <v/>
      </c>
      <c r="B2347" s="36">
        <f t="shared" si="287"/>
        <v>7</v>
      </c>
      <c r="C2347" s="190">
        <f t="shared" si="288"/>
        <v>42581</v>
      </c>
      <c r="D2347" s="190" t="s">
        <v>1574</v>
      </c>
      <c r="E2347" s="190">
        <v>42581</v>
      </c>
      <c r="F2347" s="287" t="s">
        <v>456</v>
      </c>
      <c r="G2347" s="824" t="s">
        <v>1457</v>
      </c>
      <c r="H2347" s="192" t="s">
        <v>665</v>
      </c>
      <c r="I2347" s="248">
        <v>4</v>
      </c>
      <c r="J2347" s="248">
        <v>62408</v>
      </c>
      <c r="K2347" s="578">
        <f t="shared" si="289"/>
        <v>249632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7"/>
      <c r="AB2347" s="570" t="str">
        <f t="shared" si="286"/>
        <v/>
      </c>
      <c r="AD2347" s="570"/>
    </row>
    <row r="2348" spans="1:30" ht="15.75" hidden="1" customHeight="1">
      <c r="A2348" s="818" t="str">
        <f>IF(B2348&lt;&gt;"",IF(AND(B2348&gt;=_TM1,B2348&lt;=_TM2,OR(TH!L2348="1111",TH!M2348="1111")),TH!D2348,""),"")</f>
        <v/>
      </c>
      <c r="B2348" s="36">
        <f t="shared" si="287"/>
        <v>7</v>
      </c>
      <c r="C2348" s="190">
        <f t="shared" si="288"/>
        <v>42581</v>
      </c>
      <c r="D2348" s="190" t="s">
        <v>1574</v>
      </c>
      <c r="E2348" s="190">
        <v>42581</v>
      </c>
      <c r="F2348" s="287" t="s">
        <v>458</v>
      </c>
      <c r="G2348" s="824" t="s">
        <v>1457</v>
      </c>
      <c r="H2348" s="192" t="s">
        <v>665</v>
      </c>
      <c r="I2348" s="248">
        <v>12</v>
      </c>
      <c r="J2348" s="248">
        <v>56007</v>
      </c>
      <c r="K2348" s="578">
        <f t="shared" si="289"/>
        <v>672084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7"/>
      <c r="AB2348" s="570" t="str">
        <f t="shared" si="286"/>
        <v/>
      </c>
    </row>
    <row r="2349" spans="1:30" ht="15.75" hidden="1" customHeight="1">
      <c r="A2349" s="818" t="str">
        <f>IF(B2349&lt;&gt;"",IF(AND(B2349&gt;=_TM1,B2349&lt;=_TM2,OR(TH!L2349="1111",TH!M2349="1111")),TH!D2349,""),"")</f>
        <v/>
      </c>
      <c r="B2349" s="36">
        <f t="shared" si="287"/>
        <v>7</v>
      </c>
      <c r="C2349" s="190">
        <f t="shared" si="288"/>
        <v>42581</v>
      </c>
      <c r="D2349" s="190" t="s">
        <v>1574</v>
      </c>
      <c r="E2349" s="190">
        <v>42581</v>
      </c>
      <c r="F2349" s="287" t="s">
        <v>457</v>
      </c>
      <c r="G2349" s="824" t="s">
        <v>1457</v>
      </c>
      <c r="H2349" s="192" t="s">
        <v>665</v>
      </c>
      <c r="I2349" s="248">
        <v>12</v>
      </c>
      <c r="J2349" s="248">
        <v>99037</v>
      </c>
      <c r="K2349" s="578">
        <f t="shared" si="289"/>
        <v>1188444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7"/>
      <c r="AB2349" s="570" t="str">
        <f t="shared" ref="AB2349:AB2412" si="290">IF(VLOOKUP(H2349,DS_131,1,0)=H2349,"","x")</f>
        <v/>
      </c>
    </row>
    <row r="2350" spans="1:30" ht="15.75" hidden="1" customHeight="1">
      <c r="A2350" s="818" t="str">
        <f>IF(B2350&lt;&gt;"",IF(AND(B2350&gt;=_TM1,B2350&lt;=_TM2,OR(TH!L2350="1111",TH!M2350="1111")),TH!D2350,""),"")</f>
        <v/>
      </c>
      <c r="B2350" s="36">
        <f t="shared" si="287"/>
        <v>7</v>
      </c>
      <c r="C2350" s="190">
        <f t="shared" si="288"/>
        <v>42581</v>
      </c>
      <c r="D2350" s="190" t="s">
        <v>1574</v>
      </c>
      <c r="E2350" s="190">
        <v>42581</v>
      </c>
      <c r="F2350" s="287" t="s">
        <v>712</v>
      </c>
      <c r="G2350" s="824" t="s">
        <v>1457</v>
      </c>
      <c r="H2350" s="192" t="s">
        <v>665</v>
      </c>
      <c r="I2350" s="248">
        <v>40</v>
      </c>
      <c r="J2350" s="248">
        <v>19606</v>
      </c>
      <c r="K2350" s="578">
        <f t="shared" si="289"/>
        <v>784240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7"/>
      <c r="AB2350" s="570" t="str">
        <f t="shared" si="290"/>
        <v/>
      </c>
      <c r="AD2350" s="570"/>
    </row>
    <row r="2351" spans="1:30" ht="15.75" hidden="1" customHeight="1">
      <c r="A2351" s="818" t="str">
        <f>IF(B2351&lt;&gt;"",IF(AND(B2351&gt;=_TM1,B2351&lt;=_TM2,OR(TH!L2351="1111",TH!M2351="1111")),TH!D2351,""),"")</f>
        <v/>
      </c>
      <c r="B2351" s="36">
        <f t="shared" si="287"/>
        <v>7</v>
      </c>
      <c r="C2351" s="190">
        <f t="shared" si="288"/>
        <v>42581</v>
      </c>
      <c r="D2351" s="190" t="s">
        <v>1574</v>
      </c>
      <c r="E2351" s="190">
        <v>42581</v>
      </c>
      <c r="F2351" s="287" t="s">
        <v>850</v>
      </c>
      <c r="G2351" s="824" t="s">
        <v>1457</v>
      </c>
      <c r="H2351" s="192" t="s">
        <v>665</v>
      </c>
      <c r="I2351" s="248">
        <v>40</v>
      </c>
      <c r="J2351" s="248">
        <v>20295</v>
      </c>
      <c r="K2351" s="578">
        <f t="shared" si="289"/>
        <v>811800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7"/>
      <c r="AB2351" s="570" t="str">
        <f t="shared" si="290"/>
        <v/>
      </c>
    </row>
    <row r="2352" spans="1:30" ht="15.75" hidden="1" customHeight="1">
      <c r="A2352" s="818" t="str">
        <f>IF(B2352&lt;&gt;"",IF(AND(B2352&gt;=_TM1,B2352&lt;=_TM2,OR(TH!L2352="1111",TH!M2352="1111")),TH!D2352,""),"")</f>
        <v/>
      </c>
      <c r="B2352" s="36">
        <f t="shared" si="287"/>
        <v>7</v>
      </c>
      <c r="C2352" s="190">
        <f t="shared" si="288"/>
        <v>42581</v>
      </c>
      <c r="D2352" s="190" t="s">
        <v>1574</v>
      </c>
      <c r="E2352" s="190">
        <v>42581</v>
      </c>
      <c r="F2352" s="287" t="s">
        <v>461</v>
      </c>
      <c r="G2352" s="824" t="s">
        <v>1457</v>
      </c>
      <c r="H2352" s="192" t="s">
        <v>665</v>
      </c>
      <c r="I2352" s="248">
        <v>12</v>
      </c>
      <c r="J2352" s="248">
        <v>29566</v>
      </c>
      <c r="K2352" s="578">
        <f t="shared" si="289"/>
        <v>354792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7"/>
      <c r="AB2352" s="570" t="str">
        <f t="shared" si="290"/>
        <v/>
      </c>
    </row>
    <row r="2353" spans="1:30" ht="15.75" hidden="1" customHeight="1">
      <c r="A2353" s="818" t="str">
        <f>IF(B2353&lt;&gt;"",IF(AND(B2353&gt;=_TM1,B2353&lt;=_TM2,OR(TH!L2353="1111",TH!M2353="1111")),TH!D2353,""),"")</f>
        <v/>
      </c>
      <c r="B2353" s="36">
        <f t="shared" si="287"/>
        <v>7</v>
      </c>
      <c r="C2353" s="190">
        <f t="shared" si="288"/>
        <v>42581</v>
      </c>
      <c r="D2353" s="190" t="s">
        <v>1574</v>
      </c>
      <c r="E2353" s="190">
        <v>42581</v>
      </c>
      <c r="F2353" s="287" t="s">
        <v>539</v>
      </c>
      <c r="G2353" s="824" t="s">
        <v>1457</v>
      </c>
      <c r="H2353" s="192" t="s">
        <v>665</v>
      </c>
      <c r="I2353" s="248">
        <v>24</v>
      </c>
      <c r="J2353" s="248">
        <v>36391</v>
      </c>
      <c r="K2353" s="578">
        <f t="shared" si="289"/>
        <v>873384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7"/>
      <c r="AB2353" s="570" t="str">
        <f t="shared" si="290"/>
        <v/>
      </c>
      <c r="AD2353" s="570"/>
    </row>
    <row r="2354" spans="1:30" ht="15.75" hidden="1" customHeight="1">
      <c r="A2354" s="818" t="str">
        <f>IF(B2354&lt;&gt;"",IF(AND(B2354&gt;=_TM1,B2354&lt;=_TM2,OR(TH!L2354="1111",TH!M2354="1111")),TH!D2354,""),"")</f>
        <v/>
      </c>
      <c r="B2354" s="36">
        <f t="shared" si="287"/>
        <v>7</v>
      </c>
      <c r="C2354" s="190">
        <f t="shared" si="288"/>
        <v>42581</v>
      </c>
      <c r="D2354" s="190" t="s">
        <v>1574</v>
      </c>
      <c r="E2354" s="190">
        <v>42581</v>
      </c>
      <c r="F2354" s="287" t="s">
        <v>1455</v>
      </c>
      <c r="G2354" s="824" t="s">
        <v>1457</v>
      </c>
      <c r="H2354" s="192" t="s">
        <v>665</v>
      </c>
      <c r="I2354" s="248">
        <v>12</v>
      </c>
      <c r="J2354" s="248">
        <v>21496</v>
      </c>
      <c r="K2354" s="578">
        <f t="shared" si="289"/>
        <v>257952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7"/>
      <c r="AB2354" s="570" t="str">
        <f t="shared" si="290"/>
        <v/>
      </c>
    </row>
    <row r="2355" spans="1:30" ht="15.75" hidden="1" customHeight="1">
      <c r="A2355" s="818" t="str">
        <f>IF(B2355&lt;&gt;"",IF(AND(B2355&gt;=_TM1,B2355&lt;=_TM2,OR(TH!L2355="1111",TH!M2355="1111")),TH!D2355,""),"")</f>
        <v/>
      </c>
      <c r="B2355" s="36">
        <f t="shared" si="287"/>
        <v>7</v>
      </c>
      <c r="C2355" s="190">
        <f t="shared" si="288"/>
        <v>42581</v>
      </c>
      <c r="D2355" s="190" t="s">
        <v>1574</v>
      </c>
      <c r="E2355" s="190">
        <v>42581</v>
      </c>
      <c r="F2355" s="287" t="s">
        <v>549</v>
      </c>
      <c r="G2355" s="824" t="s">
        <v>1457</v>
      </c>
      <c r="H2355" s="192" t="s">
        <v>665</v>
      </c>
      <c r="I2355" s="248">
        <v>48</v>
      </c>
      <c r="J2355" s="248">
        <v>13487</v>
      </c>
      <c r="K2355" s="578">
        <f t="shared" si="289"/>
        <v>647376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7"/>
      <c r="AB2355" s="570" t="str">
        <f t="shared" si="290"/>
        <v/>
      </c>
    </row>
    <row r="2356" spans="1:30" ht="15.75" hidden="1" customHeight="1">
      <c r="A2356" s="818" t="str">
        <f>IF(B2356&lt;&gt;"",IF(AND(B2356&gt;=_TM1,B2356&lt;=_TM2,OR(TH!L2356="1111",TH!M2356="1111")),TH!D2356,""),"")</f>
        <v/>
      </c>
      <c r="B2356" s="36">
        <f t="shared" si="287"/>
        <v>7</v>
      </c>
      <c r="C2356" s="190">
        <f t="shared" si="288"/>
        <v>42581</v>
      </c>
      <c r="D2356" s="190" t="s">
        <v>1574</v>
      </c>
      <c r="E2356" s="190">
        <v>42581</v>
      </c>
      <c r="F2356" s="287" t="s">
        <v>551</v>
      </c>
      <c r="G2356" s="824" t="s">
        <v>1457</v>
      </c>
      <c r="H2356" s="192" t="s">
        <v>665</v>
      </c>
      <c r="I2356" s="248">
        <v>48</v>
      </c>
      <c r="J2356" s="248">
        <v>8397</v>
      </c>
      <c r="K2356" s="578">
        <f t="shared" si="289"/>
        <v>403056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7"/>
      <c r="AB2356" s="570" t="str">
        <f t="shared" si="290"/>
        <v/>
      </c>
      <c r="AD2356" s="570"/>
    </row>
    <row r="2357" spans="1:30" ht="15.75" hidden="1" customHeight="1">
      <c r="A2357" s="818" t="str">
        <f>IF(B2357&lt;&gt;"",IF(AND(B2357&gt;=_TM1,B2357&lt;=_TM2,OR(TH!L2357="1111",TH!M2357="1111")),TH!D2357,""),"")</f>
        <v/>
      </c>
      <c r="B2357" s="36">
        <f t="shared" si="287"/>
        <v>7</v>
      </c>
      <c r="C2357" s="190">
        <f t="shared" si="288"/>
        <v>42581</v>
      </c>
      <c r="D2357" s="190" t="s">
        <v>1574</v>
      </c>
      <c r="E2357" s="190">
        <v>42581</v>
      </c>
      <c r="F2357" s="287" t="s">
        <v>795</v>
      </c>
      <c r="G2357" s="824" t="s">
        <v>1457</v>
      </c>
      <c r="H2357" s="192" t="s">
        <v>665</v>
      </c>
      <c r="I2357" s="248">
        <v>18</v>
      </c>
      <c r="J2357" s="248">
        <v>11572</v>
      </c>
      <c r="K2357" s="578">
        <f t="shared" si="289"/>
        <v>208296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7"/>
      <c r="AB2357" s="570" t="str">
        <f t="shared" si="290"/>
        <v/>
      </c>
    </row>
    <row r="2358" spans="1:30" ht="15.75" hidden="1" customHeight="1">
      <c r="A2358" s="818" t="str">
        <f>IF(B2358&lt;&gt;"",IF(AND(B2358&gt;=_TM1,B2358&lt;=_TM2,OR(TH!L2358="1111",TH!M2358="1111")),TH!D2358,""),"")</f>
        <v/>
      </c>
      <c r="B2358" s="36">
        <f t="shared" si="287"/>
        <v>7</v>
      </c>
      <c r="C2358" s="190">
        <f t="shared" si="288"/>
        <v>42581</v>
      </c>
      <c r="D2358" s="190" t="s">
        <v>1574</v>
      </c>
      <c r="E2358" s="190">
        <v>42581</v>
      </c>
      <c r="F2358" s="287" t="s">
        <v>1456</v>
      </c>
      <c r="G2358" s="824" t="s">
        <v>1457</v>
      </c>
      <c r="H2358" s="192" t="s">
        <v>665</v>
      </c>
      <c r="I2358" s="248">
        <v>9</v>
      </c>
      <c r="J2358" s="248">
        <v>12192</v>
      </c>
      <c r="K2358" s="578">
        <f t="shared" si="289"/>
        <v>109728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7"/>
      <c r="AB2358" s="570" t="str">
        <f t="shared" si="290"/>
        <v/>
      </c>
    </row>
    <row r="2359" spans="1:30" ht="15.75" hidden="1" customHeight="1">
      <c r="A2359" s="818" t="str">
        <f>IF(B2359&lt;&gt;"",IF(AND(B2359&gt;=_TM1,B2359&lt;=_TM2,OR(TH!L2359="1111",TH!M2359="1111")),TH!D2359,""),"")</f>
        <v/>
      </c>
      <c r="B2359" s="36">
        <f t="shared" si="287"/>
        <v>7</v>
      </c>
      <c r="C2359" s="190">
        <f t="shared" si="288"/>
        <v>42581</v>
      </c>
      <c r="D2359" s="190" t="s">
        <v>1574</v>
      </c>
      <c r="E2359" s="190">
        <v>42581</v>
      </c>
      <c r="F2359" s="287" t="s">
        <v>525</v>
      </c>
      <c r="G2359" s="824" t="s">
        <v>1457</v>
      </c>
      <c r="H2359" s="192" t="s">
        <v>665</v>
      </c>
      <c r="I2359" s="248">
        <v>24</v>
      </c>
      <c r="J2359" s="248">
        <v>72641</v>
      </c>
      <c r="K2359" s="578">
        <f t="shared" si="289"/>
        <v>1743384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7"/>
      <c r="AB2359" s="570" t="str">
        <f t="shared" si="290"/>
        <v/>
      </c>
      <c r="AD2359" s="570"/>
    </row>
    <row r="2360" spans="1:30" ht="15.75" hidden="1" customHeight="1">
      <c r="A2360" s="818" t="str">
        <f>IF(B2360&lt;&gt;"",IF(AND(B2360&gt;=_TM1,B2360&lt;=_TM2,OR(TH!L2360="1111",TH!M2360="1111")),TH!D2360,""),"")</f>
        <v/>
      </c>
      <c r="B2360" s="36">
        <f t="shared" si="287"/>
        <v>7</v>
      </c>
      <c r="C2360" s="190">
        <f t="shared" si="288"/>
        <v>42581</v>
      </c>
      <c r="D2360" s="190" t="s">
        <v>1574</v>
      </c>
      <c r="E2360" s="190">
        <v>42581</v>
      </c>
      <c r="F2360" s="191" t="s">
        <v>448</v>
      </c>
      <c r="G2360" s="824" t="s">
        <v>1457</v>
      </c>
      <c r="H2360" s="192" t="s">
        <v>665</v>
      </c>
      <c r="I2360" s="248"/>
      <c r="J2360" s="248"/>
      <c r="K2360" s="578">
        <v>13052878</v>
      </c>
      <c r="L2360" s="193" t="s">
        <v>251</v>
      </c>
      <c r="M2360" s="193" t="s">
        <v>354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7"/>
      <c r="AB2360" s="570" t="str">
        <f t="shared" si="290"/>
        <v/>
      </c>
    </row>
    <row r="2361" spans="1:30" ht="15.75" hidden="1" customHeight="1">
      <c r="A2361" s="818" t="str">
        <f>IF(B2361&lt;&gt;"",IF(AND(B2361&gt;=_TM1,B2361&lt;=_TM2,OR(TH!L2361="1111",TH!M2361="1111")),TH!D2361,""),"")</f>
        <v/>
      </c>
      <c r="B2361" s="36">
        <f t="shared" si="287"/>
        <v>7</v>
      </c>
      <c r="C2361" s="190">
        <f t="shared" si="288"/>
        <v>42581</v>
      </c>
      <c r="D2361" s="190" t="s">
        <v>1575</v>
      </c>
      <c r="E2361" s="190">
        <v>42581</v>
      </c>
      <c r="F2361" s="287" t="s">
        <v>1442</v>
      </c>
      <c r="G2361" s="824" t="s">
        <v>1461</v>
      </c>
      <c r="H2361" s="192" t="s">
        <v>1441</v>
      </c>
      <c r="I2361" s="248">
        <v>2000</v>
      </c>
      <c r="J2361" s="248">
        <v>8500</v>
      </c>
      <c r="K2361" s="578">
        <f t="shared" ref="K2361" si="291">ROUND(I2361*J2361,0)</f>
        <v>17000000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7"/>
      <c r="AB2361" s="570" t="str">
        <f t="shared" si="290"/>
        <v/>
      </c>
    </row>
    <row r="2362" spans="1:30" ht="15.75" hidden="1" customHeight="1">
      <c r="A2362" s="818" t="str">
        <f>IF(B2362&lt;&gt;"",IF(AND(B2362&gt;=_TM1,B2362&lt;=_TM2,OR(TH!L2362="1111",TH!M2362="1111")),TH!D2362,""),"")</f>
        <v/>
      </c>
      <c r="B2362" s="36">
        <f t="shared" si="287"/>
        <v>7</v>
      </c>
      <c r="C2362" s="190">
        <f t="shared" si="288"/>
        <v>42581</v>
      </c>
      <c r="D2362" s="190" t="s">
        <v>1575</v>
      </c>
      <c r="E2362" s="190">
        <v>42581</v>
      </c>
      <c r="F2362" s="191" t="s">
        <v>448</v>
      </c>
      <c r="G2362" s="824" t="s">
        <v>1461</v>
      </c>
      <c r="H2362" s="192" t="s">
        <v>1441</v>
      </c>
      <c r="I2362" s="248"/>
      <c r="J2362" s="248"/>
      <c r="K2362" s="578">
        <v>1700000</v>
      </c>
      <c r="L2362" s="193" t="s">
        <v>251</v>
      </c>
      <c r="M2362" s="193" t="s">
        <v>354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7"/>
      <c r="AB2362" s="570" t="str">
        <f t="shared" si="290"/>
        <v/>
      </c>
      <c r="AD2362" s="570"/>
    </row>
    <row r="2363" spans="1:30" ht="15.75" hidden="1" customHeight="1">
      <c r="A2363" s="818" t="str">
        <f>IF(B2363&lt;&gt;"",IF(AND(B2363&gt;=_TM1,B2363&lt;=_TM2,OR(TH!L2363="1111",TH!M2363="1111")),TH!D2363,""),"")</f>
        <v/>
      </c>
      <c r="B2363" s="36">
        <f t="shared" si="287"/>
        <v>8</v>
      </c>
      <c r="C2363" s="190">
        <f t="shared" si="288"/>
        <v>42584</v>
      </c>
      <c r="D2363" s="190" t="s">
        <v>1576</v>
      </c>
      <c r="E2363" s="190">
        <v>42584</v>
      </c>
      <c r="F2363" s="287" t="s">
        <v>1462</v>
      </c>
      <c r="G2363" s="824" t="s">
        <v>1474</v>
      </c>
      <c r="H2363" s="192" t="s">
        <v>1039</v>
      </c>
      <c r="I2363" s="248">
        <v>200</v>
      </c>
      <c r="J2363" s="248">
        <v>6950</v>
      </c>
      <c r="K2363" s="578">
        <f t="shared" si="289"/>
        <v>1390000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7"/>
      <c r="AB2363" s="570" t="str">
        <f t="shared" si="290"/>
        <v/>
      </c>
    </row>
    <row r="2364" spans="1:30" ht="15.75" hidden="1" customHeight="1">
      <c r="A2364" s="818" t="str">
        <f>IF(B2364&lt;&gt;"",IF(AND(B2364&gt;=_TM1,B2364&lt;=_TM2,OR(TH!L2364="1111",TH!M2364="1111")),TH!D2364,""),"")</f>
        <v/>
      </c>
      <c r="B2364" s="36">
        <f t="shared" si="287"/>
        <v>8</v>
      </c>
      <c r="C2364" s="190">
        <f t="shared" si="288"/>
        <v>42584</v>
      </c>
      <c r="D2364" s="190" t="s">
        <v>1576</v>
      </c>
      <c r="E2364" s="190">
        <v>42584</v>
      </c>
      <c r="F2364" s="287" t="s">
        <v>1463</v>
      </c>
      <c r="G2364" s="824" t="s">
        <v>1474</v>
      </c>
      <c r="H2364" s="192" t="s">
        <v>1039</v>
      </c>
      <c r="I2364" s="248">
        <v>300</v>
      </c>
      <c r="J2364" s="248">
        <v>7300</v>
      </c>
      <c r="K2364" s="578">
        <f t="shared" si="289"/>
        <v>2190000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7"/>
      <c r="AB2364" s="570" t="str">
        <f t="shared" si="290"/>
        <v/>
      </c>
    </row>
    <row r="2365" spans="1:30" ht="15.75" hidden="1" customHeight="1">
      <c r="A2365" s="818" t="str">
        <f>IF(B2365&lt;&gt;"",IF(AND(B2365&gt;=_TM1,B2365&lt;=_TM2,OR(TH!L2365="1111",TH!M2365="1111")),TH!D2365,""),"")</f>
        <v/>
      </c>
      <c r="B2365" s="36">
        <f t="shared" si="287"/>
        <v>8</v>
      </c>
      <c r="C2365" s="190">
        <f t="shared" si="288"/>
        <v>42584</v>
      </c>
      <c r="D2365" s="190" t="s">
        <v>1576</v>
      </c>
      <c r="E2365" s="190">
        <v>42584</v>
      </c>
      <c r="F2365" s="191" t="s">
        <v>448</v>
      </c>
      <c r="G2365" s="824" t="s">
        <v>1474</v>
      </c>
      <c r="H2365" s="192" t="s">
        <v>1039</v>
      </c>
      <c r="I2365" s="248"/>
      <c r="J2365" s="248"/>
      <c r="K2365" s="578">
        <v>358000</v>
      </c>
      <c r="L2365" s="193" t="s">
        <v>251</v>
      </c>
      <c r="M2365" s="193" t="s">
        <v>354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7"/>
      <c r="AB2365" s="570" t="str">
        <f t="shared" si="290"/>
        <v/>
      </c>
      <c r="AD2365" s="570"/>
    </row>
    <row r="2366" spans="1:30" ht="15.75" hidden="1" customHeight="1">
      <c r="A2366" s="818" t="str">
        <f>IF(B2366&lt;&gt;"",IF(AND(B2366&gt;=_TM1,B2366&lt;=_TM2,OR(TH!L2366="1111",TH!M2366="1111")),TH!D2366,""),"")</f>
        <v/>
      </c>
      <c r="B2366" s="36">
        <f t="shared" si="287"/>
        <v>8</v>
      </c>
      <c r="C2366" s="190">
        <f t="shared" si="288"/>
        <v>42587</v>
      </c>
      <c r="D2366" s="190" t="s">
        <v>1577</v>
      </c>
      <c r="E2366" s="190">
        <v>42587</v>
      </c>
      <c r="F2366" s="287" t="s">
        <v>1466</v>
      </c>
      <c r="G2366" s="824" t="s">
        <v>1475</v>
      </c>
      <c r="H2366" s="192" t="s">
        <v>623</v>
      </c>
      <c r="I2366" s="248">
        <v>200</v>
      </c>
      <c r="J2366" s="248">
        <v>12825</v>
      </c>
      <c r="K2366" s="578">
        <f t="shared" si="289"/>
        <v>2565000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7"/>
      <c r="AB2366" s="570" t="str">
        <f t="shared" si="290"/>
        <v/>
      </c>
    </row>
    <row r="2367" spans="1:30" ht="15.75" hidden="1" customHeight="1">
      <c r="A2367" s="818" t="str">
        <f>IF(B2367&lt;&gt;"",IF(AND(B2367&gt;=_TM1,B2367&lt;=_TM2,OR(TH!L2367="1111",TH!M2367="1111")),TH!D2367,""),"")</f>
        <v/>
      </c>
      <c r="B2367" s="36">
        <f t="shared" ref="B2367" si="292">IF(C2367&lt;&gt;"",MONTH(C2367),"")</f>
        <v>8</v>
      </c>
      <c r="C2367" s="190">
        <f t="shared" ref="C2367" si="293">E2367</f>
        <v>42587</v>
      </c>
      <c r="D2367" s="190" t="s">
        <v>320</v>
      </c>
      <c r="E2367" s="190">
        <v>42587</v>
      </c>
      <c r="F2367" s="287" t="s">
        <v>608</v>
      </c>
      <c r="G2367" s="824" t="s">
        <v>1475</v>
      </c>
      <c r="H2367" s="192" t="s">
        <v>623</v>
      </c>
      <c r="I2367" s="248"/>
      <c r="J2367" s="248"/>
      <c r="K2367" s="578">
        <v>500000</v>
      </c>
      <c r="L2367" s="193" t="s">
        <v>251</v>
      </c>
      <c r="M2367" s="193" t="s">
        <v>610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7"/>
      <c r="AB2367" s="570" t="str">
        <f t="shared" si="290"/>
        <v/>
      </c>
    </row>
    <row r="2368" spans="1:30" ht="15.75" hidden="1" customHeight="1">
      <c r="A2368" s="818" t="str">
        <f>IF(B2368&lt;&gt;"",IF(AND(B2368&gt;=_TM1,B2368&lt;=_TM2,OR(TH!L2368="1111",TH!M2368="1111")),TH!D2368,""),"")</f>
        <v/>
      </c>
      <c r="B2368" s="36">
        <f t="shared" si="287"/>
        <v>8</v>
      </c>
      <c r="C2368" s="190">
        <f t="shared" si="288"/>
        <v>42587</v>
      </c>
      <c r="D2368" s="190" t="s">
        <v>1577</v>
      </c>
      <c r="E2368" s="190">
        <v>42587</v>
      </c>
      <c r="F2368" s="191" t="s">
        <v>448</v>
      </c>
      <c r="G2368" s="824" t="s">
        <v>1475</v>
      </c>
      <c r="H2368" s="192" t="s">
        <v>623</v>
      </c>
      <c r="I2368" s="248"/>
      <c r="J2368" s="248"/>
      <c r="K2368" s="578">
        <v>306500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7"/>
      <c r="AB2368" s="570" t="str">
        <f t="shared" si="290"/>
        <v/>
      </c>
    </row>
    <row r="2369" spans="1:30" ht="15.75" hidden="1" customHeight="1">
      <c r="A2369" s="818" t="str">
        <f>IF(B2369&lt;&gt;"",IF(AND(B2369&gt;=_TM1,B2369&lt;=_TM2,OR(TH!L2369="1111",TH!M2369="1111")),TH!D2369,""),"")</f>
        <v/>
      </c>
      <c r="B2369" s="36">
        <f t="shared" si="287"/>
        <v>8</v>
      </c>
      <c r="C2369" s="190">
        <f t="shared" si="288"/>
        <v>42588</v>
      </c>
      <c r="D2369" s="190" t="s">
        <v>1578</v>
      </c>
      <c r="E2369" s="190">
        <v>42588</v>
      </c>
      <c r="F2369" s="287" t="s">
        <v>1464</v>
      </c>
      <c r="G2369" s="824" t="s">
        <v>1476</v>
      </c>
      <c r="H2369" s="7" t="s">
        <v>1010</v>
      </c>
      <c r="I2369" s="248">
        <v>300</v>
      </c>
      <c r="J2369" s="248">
        <v>13900</v>
      </c>
      <c r="K2369" s="578">
        <f t="shared" si="289"/>
        <v>4170000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7"/>
      <c r="AB2369" s="570" t="str">
        <f t="shared" si="290"/>
        <v/>
      </c>
      <c r="AD2369" s="570"/>
    </row>
    <row r="2370" spans="1:30" ht="15.75" hidden="1" customHeight="1">
      <c r="A2370" s="818" t="str">
        <f>IF(B2370&lt;&gt;"",IF(AND(B2370&gt;=_TM1,B2370&lt;=_TM2,OR(TH!L2370="1111",TH!M2370="1111")),TH!D2370,""),"")</f>
        <v/>
      </c>
      <c r="B2370" s="36">
        <f t="shared" si="287"/>
        <v>8</v>
      </c>
      <c r="C2370" s="190">
        <f t="shared" si="288"/>
        <v>42588</v>
      </c>
      <c r="D2370" s="190" t="s">
        <v>1578</v>
      </c>
      <c r="E2370" s="190">
        <v>42588</v>
      </c>
      <c r="F2370" s="287" t="s">
        <v>1465</v>
      </c>
      <c r="G2370" s="824" t="s">
        <v>1476</v>
      </c>
      <c r="H2370" s="7" t="s">
        <v>1010</v>
      </c>
      <c r="I2370" s="248">
        <v>400</v>
      </c>
      <c r="J2370" s="248">
        <v>14266</v>
      </c>
      <c r="K2370" s="578">
        <f t="shared" si="289"/>
        <v>5706400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7"/>
      <c r="AB2370" s="570" t="str">
        <f t="shared" si="290"/>
        <v/>
      </c>
    </row>
    <row r="2371" spans="1:30" ht="15.75" hidden="1" customHeight="1">
      <c r="A2371" s="818" t="str">
        <f>IF(B2371&lt;&gt;"",IF(AND(B2371&gt;=_TM1,B2371&lt;=_TM2,OR(TH!L2371="1111",TH!M2371="1111")),TH!D2371,""),"")</f>
        <v/>
      </c>
      <c r="B2371" s="36">
        <f t="shared" si="287"/>
        <v>8</v>
      </c>
      <c r="C2371" s="190">
        <f t="shared" si="288"/>
        <v>42588</v>
      </c>
      <c r="D2371" s="190" t="s">
        <v>1578</v>
      </c>
      <c r="E2371" s="190">
        <v>42588</v>
      </c>
      <c r="F2371" s="191" t="s">
        <v>448</v>
      </c>
      <c r="G2371" s="824" t="s">
        <v>1476</v>
      </c>
      <c r="H2371" s="7" t="s">
        <v>1010</v>
      </c>
      <c r="I2371" s="248"/>
      <c r="J2371" s="248"/>
      <c r="K2371" s="578">
        <v>987640</v>
      </c>
      <c r="L2371" s="193" t="s">
        <v>251</v>
      </c>
      <c r="M2371" s="193" t="s">
        <v>354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7"/>
      <c r="AB2371" s="570" t="str">
        <f t="shared" si="290"/>
        <v/>
      </c>
    </row>
    <row r="2372" spans="1:30" ht="15.75" hidden="1" customHeight="1">
      <c r="A2372" s="818" t="str">
        <f>IF(B2372&lt;&gt;"",IF(AND(B2372&gt;=_TM1,B2372&lt;=_TM2,OR(TH!L2372="1111",TH!M2372="1111")),TH!D2372,""),"")</f>
        <v/>
      </c>
      <c r="B2372" s="36">
        <f t="shared" si="287"/>
        <v>8</v>
      </c>
      <c r="C2372" s="190">
        <f t="shared" si="288"/>
        <v>42588</v>
      </c>
      <c r="D2372" s="190" t="s">
        <v>1579</v>
      </c>
      <c r="E2372" s="190">
        <v>42588</v>
      </c>
      <c r="F2372" s="287" t="s">
        <v>1478</v>
      </c>
      <c r="G2372" s="824" t="s">
        <v>1477</v>
      </c>
      <c r="H2372" s="192" t="s">
        <v>1424</v>
      </c>
      <c r="I2372" s="248">
        <v>20</v>
      </c>
      <c r="J2372" s="248">
        <v>71612</v>
      </c>
      <c r="K2372" s="578">
        <f t="shared" si="289"/>
        <v>1432240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7"/>
      <c r="AB2372" s="570" t="str">
        <f t="shared" si="290"/>
        <v/>
      </c>
      <c r="AD2372" s="570"/>
    </row>
    <row r="2373" spans="1:30" ht="15.75" hidden="1" customHeight="1">
      <c r="A2373" s="818" t="str">
        <f>IF(B2373&lt;&gt;"",IF(AND(B2373&gt;=_TM1,B2373&lt;=_TM2,OR(TH!L2373="1111",TH!M2373="1111")),TH!D2373,""),"")</f>
        <v/>
      </c>
      <c r="B2373" s="36">
        <f t="shared" si="282"/>
        <v>8</v>
      </c>
      <c r="C2373" s="190">
        <f t="shared" si="283"/>
        <v>42588</v>
      </c>
      <c r="D2373" s="190" t="s">
        <v>1579</v>
      </c>
      <c r="E2373" s="190">
        <v>42588</v>
      </c>
      <c r="F2373" s="287" t="s">
        <v>1479</v>
      </c>
      <c r="G2373" s="824" t="s">
        <v>1477</v>
      </c>
      <c r="H2373" s="192" t="s">
        <v>1424</v>
      </c>
      <c r="I2373" s="248">
        <v>8</v>
      </c>
      <c r="J2373" s="248">
        <v>82765</v>
      </c>
      <c r="K2373" s="578">
        <f t="shared" si="284"/>
        <v>662120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7"/>
      <c r="AB2373" s="570" t="str">
        <f t="shared" si="290"/>
        <v/>
      </c>
    </row>
    <row r="2374" spans="1:30" ht="15.75" hidden="1" customHeight="1">
      <c r="A2374" s="818" t="str">
        <f>IF(B2374&lt;&gt;"",IF(AND(B2374&gt;=_TM1,B2374&lt;=_TM2,OR(TH!L2374="1111",TH!M2374="1111")),TH!D2374,""),"")</f>
        <v/>
      </c>
      <c r="B2374" s="36">
        <f t="shared" si="282"/>
        <v>8</v>
      </c>
      <c r="C2374" s="190">
        <f t="shared" si="283"/>
        <v>42588</v>
      </c>
      <c r="D2374" s="190" t="s">
        <v>1579</v>
      </c>
      <c r="E2374" s="190">
        <v>42588</v>
      </c>
      <c r="F2374" s="287" t="s">
        <v>1480</v>
      </c>
      <c r="G2374" s="824" t="s">
        <v>1477</v>
      </c>
      <c r="H2374" s="192" t="s">
        <v>1424</v>
      </c>
      <c r="I2374" s="248">
        <v>9</v>
      </c>
      <c r="J2374" s="248">
        <v>76944</v>
      </c>
      <c r="K2374" s="578">
        <f t="shared" si="284"/>
        <v>692496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7"/>
      <c r="AB2374" s="570" t="str">
        <f t="shared" si="290"/>
        <v/>
      </c>
    </row>
    <row r="2375" spans="1:30" ht="15.75" hidden="1" customHeight="1">
      <c r="A2375" s="818" t="str">
        <f>IF(B2375&lt;&gt;"",IF(AND(B2375&gt;=_TM1,B2375&lt;=_TM2,OR(TH!L2375="1111",TH!M2375="1111")),TH!D2375,""),"")</f>
        <v/>
      </c>
      <c r="B2375" s="36">
        <f t="shared" si="272"/>
        <v>8</v>
      </c>
      <c r="C2375" s="190">
        <f t="shared" si="273"/>
        <v>42588</v>
      </c>
      <c r="D2375" s="190" t="s">
        <v>1579</v>
      </c>
      <c r="E2375" s="190">
        <v>42588</v>
      </c>
      <c r="F2375" s="191" t="s">
        <v>448</v>
      </c>
      <c r="G2375" s="824" t="s">
        <v>1477</v>
      </c>
      <c r="H2375" s="192" t="s">
        <v>1424</v>
      </c>
      <c r="I2375" s="248"/>
      <c r="J2375" s="248"/>
      <c r="K2375" s="578">
        <v>278686</v>
      </c>
      <c r="L2375" s="193" t="s">
        <v>251</v>
      </c>
      <c r="M2375" s="193" t="s">
        <v>354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7"/>
      <c r="AB2375" s="570" t="str">
        <f t="shared" si="290"/>
        <v/>
      </c>
      <c r="AD2375" s="570"/>
    </row>
    <row r="2376" spans="1:30" ht="15.75" hidden="1" customHeight="1">
      <c r="A2376" s="818" t="str">
        <f>IF(B2376&lt;&gt;"",IF(AND(B2376&gt;=_TM1,B2376&lt;=_TM2,OR(TH!L2376="1111",TH!M2376="1111")),TH!D2376,""),"")</f>
        <v/>
      </c>
      <c r="B2376" s="36">
        <f t="shared" si="272"/>
        <v>8</v>
      </c>
      <c r="C2376" s="190">
        <f t="shared" si="273"/>
        <v>42589</v>
      </c>
      <c r="D2376" s="190" t="s">
        <v>1580</v>
      </c>
      <c r="E2376" s="190">
        <v>42589</v>
      </c>
      <c r="F2376" s="287" t="s">
        <v>1483</v>
      </c>
      <c r="G2376" s="824" t="s">
        <v>1481</v>
      </c>
      <c r="H2376" s="192" t="s">
        <v>1441</v>
      </c>
      <c r="I2376" s="248">
        <v>172</v>
      </c>
      <c r="J2376" s="248">
        <v>9490</v>
      </c>
      <c r="K2376" s="578">
        <f t="shared" ref="K2376:K2392" si="294">ROUND(I2376*J2376,0)</f>
        <v>1632280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7"/>
      <c r="AB2376" s="570" t="str">
        <f t="shared" si="290"/>
        <v/>
      </c>
    </row>
    <row r="2377" spans="1:30" ht="15.75" hidden="1" customHeight="1">
      <c r="A2377" s="818" t="str">
        <f>IF(B2377&lt;&gt;"",IF(AND(B2377&gt;=_TM1,B2377&lt;=_TM2,OR(TH!L2377="1111",TH!M2377="1111")),TH!D2377,""),"")</f>
        <v/>
      </c>
      <c r="B2377" s="36">
        <f t="shared" si="272"/>
        <v>8</v>
      </c>
      <c r="C2377" s="190">
        <f t="shared" si="273"/>
        <v>42589</v>
      </c>
      <c r="D2377" s="190" t="s">
        <v>1580</v>
      </c>
      <c r="E2377" s="190">
        <v>42589</v>
      </c>
      <c r="F2377" s="287" t="s">
        <v>1484</v>
      </c>
      <c r="G2377" s="824" t="s">
        <v>1481</v>
      </c>
      <c r="H2377" s="192" t="s">
        <v>1441</v>
      </c>
      <c r="I2377" s="248">
        <v>172</v>
      </c>
      <c r="J2377" s="248">
        <v>5670</v>
      </c>
      <c r="K2377" s="578">
        <f t="shared" si="294"/>
        <v>975240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7"/>
      <c r="AB2377" s="570" t="str">
        <f t="shared" si="290"/>
        <v/>
      </c>
    </row>
    <row r="2378" spans="1:30" ht="15.75" hidden="1" customHeight="1">
      <c r="A2378" s="818" t="str">
        <f>IF(B2378&lt;&gt;"",IF(AND(B2378&gt;=_TM1,B2378&lt;=_TM2,OR(TH!L2378="1111",TH!M2378="1111")),TH!D2378,""),"")</f>
        <v/>
      </c>
      <c r="B2378" s="36">
        <f t="shared" si="272"/>
        <v>8</v>
      </c>
      <c r="C2378" s="190">
        <f t="shared" si="273"/>
        <v>42589</v>
      </c>
      <c r="D2378" s="190" t="s">
        <v>1580</v>
      </c>
      <c r="E2378" s="190">
        <v>42589</v>
      </c>
      <c r="F2378" s="287" t="s">
        <v>1485</v>
      </c>
      <c r="G2378" s="824" t="s">
        <v>1481</v>
      </c>
      <c r="H2378" s="192" t="s">
        <v>1441</v>
      </c>
      <c r="I2378" s="248">
        <v>172</v>
      </c>
      <c r="J2378" s="248">
        <v>8250</v>
      </c>
      <c r="K2378" s="578">
        <f t="shared" si="294"/>
        <v>1419000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7"/>
      <c r="AB2378" s="570" t="str">
        <f t="shared" si="290"/>
        <v/>
      </c>
      <c r="AD2378" s="570"/>
    </row>
    <row r="2379" spans="1:30" ht="15.75" hidden="1" customHeight="1">
      <c r="A2379" s="818" t="str">
        <f>IF(B2379&lt;&gt;"",IF(AND(B2379&gt;=_TM1,B2379&lt;=_TM2,OR(TH!L2379="1111",TH!M2379="1111")),TH!D2379,""),"")</f>
        <v/>
      </c>
      <c r="B2379" s="36">
        <f t="shared" si="272"/>
        <v>8</v>
      </c>
      <c r="C2379" s="190">
        <f t="shared" si="273"/>
        <v>42589</v>
      </c>
      <c r="D2379" s="190" t="s">
        <v>1580</v>
      </c>
      <c r="E2379" s="190">
        <v>42589</v>
      </c>
      <c r="F2379" s="287" t="s">
        <v>1486</v>
      </c>
      <c r="G2379" s="824" t="s">
        <v>1481</v>
      </c>
      <c r="H2379" s="192" t="s">
        <v>1441</v>
      </c>
      <c r="I2379" s="248">
        <v>172</v>
      </c>
      <c r="J2379" s="248">
        <v>6500</v>
      </c>
      <c r="K2379" s="578">
        <f t="shared" si="294"/>
        <v>1118000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7"/>
      <c r="AB2379" s="570" t="str">
        <f t="shared" si="290"/>
        <v/>
      </c>
    </row>
    <row r="2380" spans="1:30" ht="15.75" hidden="1" customHeight="1">
      <c r="A2380" s="818" t="str">
        <f>IF(B2380&lt;&gt;"",IF(AND(B2380&gt;=_TM1,B2380&lt;=_TM2,OR(TH!L2380="1111",TH!M2380="1111")),TH!D2380,""),"")</f>
        <v/>
      </c>
      <c r="B2380" s="36">
        <f t="shared" si="272"/>
        <v>8</v>
      </c>
      <c r="C2380" s="190">
        <f t="shared" si="273"/>
        <v>42589</v>
      </c>
      <c r="D2380" s="190" t="s">
        <v>1580</v>
      </c>
      <c r="E2380" s="190">
        <v>42589</v>
      </c>
      <c r="F2380" s="287" t="s">
        <v>1487</v>
      </c>
      <c r="G2380" s="824" t="s">
        <v>1481</v>
      </c>
      <c r="H2380" s="192" t="s">
        <v>1441</v>
      </c>
      <c r="I2380" s="248">
        <v>200</v>
      </c>
      <c r="J2380" s="248">
        <v>8150</v>
      </c>
      <c r="K2380" s="578">
        <f t="shared" si="294"/>
        <v>1630000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7"/>
      <c r="AB2380" s="570" t="str">
        <f t="shared" si="290"/>
        <v/>
      </c>
    </row>
    <row r="2381" spans="1:30" ht="15.75" hidden="1" customHeight="1">
      <c r="A2381" s="818" t="str">
        <f>IF(B2381&lt;&gt;"",IF(AND(B2381&gt;=_TM1,B2381&lt;=_TM2,OR(TH!L2381="1111",TH!M2381="1111")),TH!D2381,""),"")</f>
        <v/>
      </c>
      <c r="B2381" s="36">
        <f t="shared" si="272"/>
        <v>8</v>
      </c>
      <c r="C2381" s="190">
        <f t="shared" si="273"/>
        <v>42589</v>
      </c>
      <c r="D2381" s="190" t="s">
        <v>1580</v>
      </c>
      <c r="E2381" s="190">
        <v>42589</v>
      </c>
      <c r="F2381" s="287" t="s">
        <v>1488</v>
      </c>
      <c r="G2381" s="824" t="s">
        <v>1481</v>
      </c>
      <c r="H2381" s="192" t="s">
        <v>1441</v>
      </c>
      <c r="I2381" s="248">
        <v>200</v>
      </c>
      <c r="J2381" s="248">
        <v>5880</v>
      </c>
      <c r="K2381" s="578">
        <f t="shared" si="294"/>
        <v>1176000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7"/>
      <c r="AB2381" s="570" t="str">
        <f t="shared" si="290"/>
        <v/>
      </c>
      <c r="AD2381" s="570"/>
    </row>
    <row r="2382" spans="1:30" ht="15.75" hidden="1" customHeight="1">
      <c r="A2382" s="818" t="str">
        <f>IF(B2382&lt;&gt;"",IF(AND(B2382&gt;=_TM1,B2382&lt;=_TM2,OR(TH!L2382="1111",TH!M2382="1111")),TH!D2382,""),"")</f>
        <v/>
      </c>
      <c r="B2382" s="36">
        <f t="shared" si="272"/>
        <v>8</v>
      </c>
      <c r="C2382" s="190">
        <f t="shared" si="273"/>
        <v>42589</v>
      </c>
      <c r="D2382" s="190" t="s">
        <v>1580</v>
      </c>
      <c r="E2382" s="190">
        <v>42589</v>
      </c>
      <c r="F2382" s="287" t="s">
        <v>1482</v>
      </c>
      <c r="G2382" s="824" t="s">
        <v>1481</v>
      </c>
      <c r="H2382" s="192" t="s">
        <v>1441</v>
      </c>
      <c r="I2382" s="248"/>
      <c r="J2382" s="248"/>
      <c r="K2382" s="578">
        <v>795052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7"/>
      <c r="AB2382" s="570" t="str">
        <f t="shared" si="290"/>
        <v/>
      </c>
    </row>
    <row r="2383" spans="1:30" ht="15.75" hidden="1" customHeight="1">
      <c r="A2383" s="818" t="str">
        <f>IF(B2383&lt;&gt;"",IF(AND(B2383&gt;=_TM1,B2383&lt;=_TM2,OR(TH!L2383="1111",TH!M2383="1111")),TH!D2383,""),"")</f>
        <v/>
      </c>
      <c r="B2383" s="36">
        <f t="shared" si="272"/>
        <v>8</v>
      </c>
      <c r="C2383" s="190">
        <f t="shared" si="273"/>
        <v>42595</v>
      </c>
      <c r="D2383" s="190" t="s">
        <v>1581</v>
      </c>
      <c r="E2383" s="190">
        <v>42595</v>
      </c>
      <c r="F2383" s="287" t="s">
        <v>683</v>
      </c>
      <c r="G2383" s="824" t="s">
        <v>1489</v>
      </c>
      <c r="H2383" s="7" t="s">
        <v>714</v>
      </c>
      <c r="I2383" s="248">
        <v>1100</v>
      </c>
      <c r="J2383" s="248">
        <v>11700</v>
      </c>
      <c r="K2383" s="578">
        <f t="shared" si="294"/>
        <v>12870000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7"/>
      <c r="AB2383" s="570" t="str">
        <f t="shared" si="290"/>
        <v/>
      </c>
    </row>
    <row r="2384" spans="1:30" ht="15.75" hidden="1" customHeight="1">
      <c r="A2384" s="818" t="str">
        <f>IF(B2384&lt;&gt;"",IF(AND(B2384&gt;=_TM1,B2384&lt;=_TM2,OR(TH!L2384="1111",TH!M2384="1111")),TH!D2384,""),"")</f>
        <v/>
      </c>
      <c r="B2384" s="36">
        <f t="shared" si="272"/>
        <v>8</v>
      </c>
      <c r="C2384" s="190">
        <f t="shared" si="273"/>
        <v>42595</v>
      </c>
      <c r="D2384" s="190" t="s">
        <v>1581</v>
      </c>
      <c r="E2384" s="190">
        <v>42595</v>
      </c>
      <c r="F2384" s="191" t="s">
        <v>1288</v>
      </c>
      <c r="G2384" s="824" t="s">
        <v>1489</v>
      </c>
      <c r="H2384" s="7" t="s">
        <v>714</v>
      </c>
      <c r="I2384" s="248">
        <v>1100</v>
      </c>
      <c r="J2384" s="248">
        <v>534</v>
      </c>
      <c r="K2384" s="578">
        <f t="shared" si="294"/>
        <v>587400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7"/>
      <c r="AB2384" s="570" t="str">
        <f t="shared" si="290"/>
        <v/>
      </c>
      <c r="AD2384" s="570"/>
    </row>
    <row r="2385" spans="1:30" ht="15.75" hidden="1" customHeight="1">
      <c r="A2385" s="818" t="str">
        <f>IF(B2385&lt;&gt;"",IF(AND(B2385&gt;=_TM1,B2385&lt;=_TM2,OR(TH!L2385="1111",TH!M2385="1111")),TH!D2385,""),"")</f>
        <v/>
      </c>
      <c r="B2385" s="36">
        <f t="shared" si="272"/>
        <v>8</v>
      </c>
      <c r="C2385" s="190">
        <f t="shared" si="273"/>
        <v>42595</v>
      </c>
      <c r="D2385" s="190" t="s">
        <v>1581</v>
      </c>
      <c r="E2385" s="190">
        <v>42595</v>
      </c>
      <c r="F2385" s="191" t="s">
        <v>448</v>
      </c>
      <c r="G2385" s="824" t="s">
        <v>1489</v>
      </c>
      <c r="H2385" s="7" t="s">
        <v>714</v>
      </c>
      <c r="I2385" s="248"/>
      <c r="J2385" s="248"/>
      <c r="K2385" s="578">
        <v>1345740</v>
      </c>
      <c r="L2385" s="193" t="s">
        <v>251</v>
      </c>
      <c r="M2385" s="193" t="s">
        <v>354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7"/>
      <c r="AB2385" s="570" t="str">
        <f t="shared" si="290"/>
        <v/>
      </c>
    </row>
    <row r="2386" spans="1:30" ht="15.75" hidden="1" customHeight="1">
      <c r="A2386" s="818" t="str">
        <f>IF(B2386&lt;&gt;"",IF(AND(B2386&gt;=_TM1,B2386&lt;=_TM2,OR(TH!L2386="1111",TH!M2386="1111")),TH!D2386,""),"")</f>
        <v/>
      </c>
      <c r="B2386" s="36">
        <f t="shared" si="272"/>
        <v>8</v>
      </c>
      <c r="C2386" s="190">
        <f t="shared" si="273"/>
        <v>42597</v>
      </c>
      <c r="D2386" s="190" t="s">
        <v>1582</v>
      </c>
      <c r="E2386" s="190">
        <v>42597</v>
      </c>
      <c r="F2386" s="287" t="s">
        <v>1491</v>
      </c>
      <c r="G2386" s="824" t="s">
        <v>1490</v>
      </c>
      <c r="H2386" s="192" t="s">
        <v>1441</v>
      </c>
      <c r="I2386" s="248">
        <v>172</v>
      </c>
      <c r="J2386" s="248">
        <v>10500</v>
      </c>
      <c r="K2386" s="578">
        <f t="shared" si="294"/>
        <v>1806000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7"/>
      <c r="AB2386" s="570" t="str">
        <f t="shared" si="290"/>
        <v/>
      </c>
    </row>
    <row r="2387" spans="1:30" ht="15.75" hidden="1" customHeight="1">
      <c r="A2387" s="818" t="str">
        <f>IF(B2387&lt;&gt;"",IF(AND(B2387&gt;=_TM1,B2387&lt;=_TM2,OR(TH!L2387="1111",TH!M2387="1111")),TH!D2387,""),"")</f>
        <v/>
      </c>
      <c r="B2387" s="36">
        <f t="shared" si="272"/>
        <v>8</v>
      </c>
      <c r="C2387" s="190">
        <f t="shared" si="273"/>
        <v>42597</v>
      </c>
      <c r="D2387" s="190" t="s">
        <v>1582</v>
      </c>
      <c r="E2387" s="190">
        <v>42597</v>
      </c>
      <c r="F2387" s="287" t="s">
        <v>1492</v>
      </c>
      <c r="G2387" s="824" t="s">
        <v>1490</v>
      </c>
      <c r="H2387" s="192" t="s">
        <v>1441</v>
      </c>
      <c r="I2387" s="248">
        <v>172</v>
      </c>
      <c r="J2387" s="248">
        <v>12700</v>
      </c>
      <c r="K2387" s="578">
        <f t="shared" si="294"/>
        <v>2184400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7"/>
      <c r="AB2387" s="570" t="str">
        <f t="shared" si="290"/>
        <v/>
      </c>
      <c r="AD2387" s="570"/>
    </row>
    <row r="2388" spans="1:30" ht="15.75" hidden="1" customHeight="1">
      <c r="A2388" s="818" t="str">
        <f>IF(B2388&lt;&gt;"",IF(AND(B2388&gt;=_TM1,B2388&lt;=_TM2,OR(TH!L2388="1111",TH!M2388="1111")),TH!D2388,""),"")</f>
        <v/>
      </c>
      <c r="B2388" s="36">
        <f t="shared" si="272"/>
        <v>8</v>
      </c>
      <c r="C2388" s="190">
        <f t="shared" si="273"/>
        <v>42597</v>
      </c>
      <c r="D2388" s="190" t="s">
        <v>1582</v>
      </c>
      <c r="E2388" s="190">
        <v>42597</v>
      </c>
      <c r="F2388" s="287" t="s">
        <v>1494</v>
      </c>
      <c r="G2388" s="824" t="s">
        <v>1490</v>
      </c>
      <c r="H2388" s="192" t="s">
        <v>1441</v>
      </c>
      <c r="I2388" s="248">
        <v>172</v>
      </c>
      <c r="J2388" s="248">
        <v>6090</v>
      </c>
      <c r="K2388" s="578">
        <f t="shared" si="294"/>
        <v>1047480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7"/>
      <c r="AB2388" s="570" t="str">
        <f t="shared" si="290"/>
        <v/>
      </c>
    </row>
    <row r="2389" spans="1:30" ht="15.75" hidden="1" customHeight="1">
      <c r="A2389" s="818" t="str">
        <f>IF(B2389&lt;&gt;"",IF(AND(B2389&gt;=_TM1,B2389&lt;=_TM2,OR(TH!L2389="1111",TH!M2389="1111")),TH!D2389,""),"")</f>
        <v/>
      </c>
      <c r="B2389" s="36">
        <f t="shared" si="272"/>
        <v>8</v>
      </c>
      <c r="C2389" s="190">
        <f t="shared" si="273"/>
        <v>42597</v>
      </c>
      <c r="D2389" s="190" t="s">
        <v>1582</v>
      </c>
      <c r="E2389" s="190">
        <v>42597</v>
      </c>
      <c r="F2389" s="287" t="s">
        <v>1493</v>
      </c>
      <c r="G2389" s="824" t="s">
        <v>1490</v>
      </c>
      <c r="H2389" s="192" t="s">
        <v>1441</v>
      </c>
      <c r="I2389" s="248">
        <v>172</v>
      </c>
      <c r="J2389" s="248">
        <v>10400</v>
      </c>
      <c r="K2389" s="578">
        <f t="shared" si="294"/>
        <v>1788800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7"/>
      <c r="AB2389" s="570" t="str">
        <f t="shared" si="290"/>
        <v/>
      </c>
    </row>
    <row r="2390" spans="1:30" ht="15.75" hidden="1" customHeight="1">
      <c r="A2390" s="818" t="str">
        <f>IF(B2390&lt;&gt;"",IF(AND(B2390&gt;=_TM1,B2390&lt;=_TM2,OR(TH!L2390="1111",TH!M2390="1111")),TH!D2390,""),"")</f>
        <v/>
      </c>
      <c r="B2390" s="36">
        <f t="shared" si="272"/>
        <v>8</v>
      </c>
      <c r="C2390" s="190">
        <f t="shared" si="273"/>
        <v>42597</v>
      </c>
      <c r="D2390" s="190" t="s">
        <v>1582</v>
      </c>
      <c r="E2390" s="190">
        <v>42597</v>
      </c>
      <c r="F2390" s="287" t="s">
        <v>1495</v>
      </c>
      <c r="G2390" s="824" t="s">
        <v>1490</v>
      </c>
      <c r="H2390" s="192" t="s">
        <v>1441</v>
      </c>
      <c r="I2390" s="248">
        <v>172</v>
      </c>
      <c r="J2390" s="248">
        <v>11390</v>
      </c>
      <c r="K2390" s="578">
        <f t="shared" si="294"/>
        <v>1959080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7"/>
      <c r="AB2390" s="570" t="str">
        <f t="shared" si="290"/>
        <v/>
      </c>
      <c r="AD2390" s="570"/>
    </row>
    <row r="2391" spans="1:30" ht="15.75" hidden="1" customHeight="1">
      <c r="A2391" s="818" t="str">
        <f>IF(B2391&lt;&gt;"",IF(AND(B2391&gt;=_TM1,B2391&lt;=_TM2,OR(TH!L2391="1111",TH!M2391="1111")),TH!D2391,""),"")</f>
        <v/>
      </c>
      <c r="B2391" s="36">
        <f t="shared" si="272"/>
        <v>8</v>
      </c>
      <c r="C2391" s="190">
        <f t="shared" si="273"/>
        <v>42597</v>
      </c>
      <c r="D2391" s="190" t="s">
        <v>1582</v>
      </c>
      <c r="E2391" s="190">
        <v>42597</v>
      </c>
      <c r="F2391" s="287" t="s">
        <v>1496</v>
      </c>
      <c r="G2391" s="824" t="s">
        <v>1490</v>
      </c>
      <c r="H2391" s="192" t="s">
        <v>1441</v>
      </c>
      <c r="I2391" s="248">
        <v>172</v>
      </c>
      <c r="J2391" s="248">
        <v>6990</v>
      </c>
      <c r="K2391" s="578">
        <f t="shared" si="294"/>
        <v>1202280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7"/>
      <c r="AB2391" s="570" t="str">
        <f t="shared" si="290"/>
        <v/>
      </c>
    </row>
    <row r="2392" spans="1:30" ht="15.75" hidden="1" customHeight="1">
      <c r="A2392" s="818" t="str">
        <f>IF(B2392&lt;&gt;"",IF(AND(B2392&gt;=_TM1,B2392&lt;=_TM2,OR(TH!L2392="1111",TH!M2392="1111")),TH!D2392,""),"")</f>
        <v/>
      </c>
      <c r="B2392" s="36">
        <f t="shared" si="272"/>
        <v>8</v>
      </c>
      <c r="C2392" s="190">
        <f t="shared" si="273"/>
        <v>42597</v>
      </c>
      <c r="D2392" s="190" t="s">
        <v>1582</v>
      </c>
      <c r="E2392" s="190">
        <v>42597</v>
      </c>
      <c r="F2392" s="287" t="s">
        <v>1497</v>
      </c>
      <c r="G2392" s="824" t="s">
        <v>1490</v>
      </c>
      <c r="H2392" s="192" t="s">
        <v>1441</v>
      </c>
      <c r="I2392" s="248">
        <v>200</v>
      </c>
      <c r="J2392" s="248">
        <v>9570</v>
      </c>
      <c r="K2392" s="578">
        <f t="shared" si="294"/>
        <v>1914000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7"/>
      <c r="AB2392" s="570" t="str">
        <f t="shared" si="290"/>
        <v/>
      </c>
    </row>
    <row r="2393" spans="1:30" ht="15.75" hidden="1" customHeight="1">
      <c r="A2393" s="818" t="str">
        <f>IF(B2393&lt;&gt;"",IF(AND(B2393&gt;=_TM1,B2393&lt;=_TM2,OR(TH!L2393="1111",TH!M2393="1111")),TH!D2393,""),"")</f>
        <v/>
      </c>
      <c r="B2393" s="36">
        <f t="shared" ref="B2393:B2409" si="295">IF(C2393&lt;&gt;"",MONTH(C2393),"")</f>
        <v>8</v>
      </c>
      <c r="C2393" s="190">
        <f t="shared" ref="C2393:C2409" si="296">E2393</f>
        <v>42597</v>
      </c>
      <c r="D2393" s="190" t="s">
        <v>1582</v>
      </c>
      <c r="E2393" s="190">
        <v>42597</v>
      </c>
      <c r="F2393" s="287" t="s">
        <v>1498</v>
      </c>
      <c r="G2393" s="824" t="s">
        <v>1490</v>
      </c>
      <c r="H2393" s="192" t="s">
        <v>1441</v>
      </c>
      <c r="I2393" s="248">
        <v>200</v>
      </c>
      <c r="J2393" s="248">
        <v>11280</v>
      </c>
      <c r="K2393" s="578">
        <f t="shared" ref="K2393:K2409" si="297">ROUND(I2393*J2393,0)</f>
        <v>2256000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7"/>
      <c r="AB2393" s="570" t="str">
        <f t="shared" si="290"/>
        <v/>
      </c>
      <c r="AD2393" s="570"/>
    </row>
    <row r="2394" spans="1:30" ht="15.75" hidden="1" customHeight="1">
      <c r="A2394" s="818" t="str">
        <f>IF(B2394&lt;&gt;"",IF(AND(B2394&gt;=_TM1,B2394&lt;=_TM2,OR(TH!L2394="1111",TH!M2394="1111")),TH!D2394,""),"")</f>
        <v/>
      </c>
      <c r="B2394" s="36">
        <f t="shared" si="295"/>
        <v>8</v>
      </c>
      <c r="C2394" s="190">
        <f t="shared" si="296"/>
        <v>42597</v>
      </c>
      <c r="D2394" s="190" t="s">
        <v>1582</v>
      </c>
      <c r="E2394" s="190">
        <v>42597</v>
      </c>
      <c r="F2394" s="287" t="s">
        <v>1499</v>
      </c>
      <c r="G2394" s="824" t="s">
        <v>1490</v>
      </c>
      <c r="H2394" s="192" t="s">
        <v>1441</v>
      </c>
      <c r="I2394" s="248">
        <v>200</v>
      </c>
      <c r="J2394" s="248">
        <v>6310</v>
      </c>
      <c r="K2394" s="578">
        <f t="shared" si="297"/>
        <v>1262000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7"/>
      <c r="AB2394" s="570" t="str">
        <f t="shared" si="290"/>
        <v/>
      </c>
    </row>
    <row r="2395" spans="1:30" ht="15.75" hidden="1" customHeight="1">
      <c r="A2395" s="818" t="str">
        <f>IF(B2395&lt;&gt;"",IF(AND(B2395&gt;=_TM1,B2395&lt;=_TM2,OR(TH!L2395="1111",TH!M2395="1111")),TH!D2395,""),"")</f>
        <v/>
      </c>
      <c r="B2395" s="36">
        <f t="shared" si="295"/>
        <v>8</v>
      </c>
      <c r="C2395" s="190">
        <f t="shared" si="296"/>
        <v>42597</v>
      </c>
      <c r="D2395" s="190" t="s">
        <v>1582</v>
      </c>
      <c r="E2395" s="190">
        <v>42597</v>
      </c>
      <c r="F2395" s="287" t="s">
        <v>1482</v>
      </c>
      <c r="G2395" s="824" t="s">
        <v>1490</v>
      </c>
      <c r="H2395" s="192" t="s">
        <v>1441</v>
      </c>
      <c r="I2395" s="248"/>
      <c r="J2395" s="248"/>
      <c r="K2395" s="578">
        <v>1542004</v>
      </c>
      <c r="L2395" s="193" t="s">
        <v>251</v>
      </c>
      <c r="M2395" s="193" t="s">
        <v>354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7"/>
      <c r="AB2395" s="570" t="str">
        <f t="shared" si="290"/>
        <v/>
      </c>
    </row>
    <row r="2396" spans="1:30" ht="15.75" hidden="1" customHeight="1">
      <c r="A2396" s="818" t="str">
        <f>IF(B2396&lt;&gt;"",IF(AND(B2396&gt;=_TM1,B2396&lt;=_TM2,OR(TH!L2396="1111",TH!M2396="1111")),TH!D2396,""),"")</f>
        <v/>
      </c>
      <c r="B2396" s="36">
        <f t="shared" si="295"/>
        <v>8</v>
      </c>
      <c r="C2396" s="190">
        <f t="shared" si="296"/>
        <v>42598</v>
      </c>
      <c r="D2396" s="190" t="s">
        <v>1583</v>
      </c>
      <c r="E2396" s="190">
        <v>42598</v>
      </c>
      <c r="F2396" s="285" t="s">
        <v>438</v>
      </c>
      <c r="G2396" s="824" t="s">
        <v>1500</v>
      </c>
      <c r="H2396" s="192" t="s">
        <v>617</v>
      </c>
      <c r="I2396" s="248">
        <v>460</v>
      </c>
      <c r="J2396" s="248">
        <v>11000</v>
      </c>
      <c r="K2396" s="578">
        <f t="shared" si="297"/>
        <v>5060000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7"/>
      <c r="AB2396" s="570" t="str">
        <f t="shared" si="290"/>
        <v/>
      </c>
    </row>
    <row r="2397" spans="1:30" ht="15.75" hidden="1" customHeight="1">
      <c r="A2397" s="818" t="str">
        <f>IF(B2397&lt;&gt;"",IF(AND(B2397&gt;=_TM1,B2397&lt;=_TM2,OR(TH!L2397="1111",TH!M2397="1111")),TH!D2397,""),"")</f>
        <v/>
      </c>
      <c r="B2397" s="36">
        <f t="shared" si="295"/>
        <v>8</v>
      </c>
      <c r="C2397" s="190">
        <f t="shared" si="296"/>
        <v>42598</v>
      </c>
      <c r="D2397" s="190" t="s">
        <v>1583</v>
      </c>
      <c r="E2397" s="190">
        <v>42598</v>
      </c>
      <c r="F2397" s="287" t="s">
        <v>1482</v>
      </c>
      <c r="G2397" s="824" t="s">
        <v>1500</v>
      </c>
      <c r="H2397" s="192" t="s">
        <v>617</v>
      </c>
      <c r="I2397" s="248"/>
      <c r="J2397" s="248"/>
      <c r="K2397" s="578">
        <v>506000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7"/>
      <c r="AB2397" s="570" t="str">
        <f t="shared" si="290"/>
        <v/>
      </c>
    </row>
    <row r="2398" spans="1:30" ht="15.75" hidden="1" customHeight="1">
      <c r="A2398" s="818" t="str">
        <f>IF(B2398&lt;&gt;"",IF(AND(B2398&gt;=_TM1,B2398&lt;=_TM2,OR(TH!L2398="1111",TH!M2398="1111")),TH!D2398,""),"")</f>
        <v/>
      </c>
      <c r="B2398" s="36">
        <f t="shared" si="295"/>
        <v>8</v>
      </c>
      <c r="C2398" s="190">
        <f t="shared" si="296"/>
        <v>42598</v>
      </c>
      <c r="D2398" s="190" t="s">
        <v>1584</v>
      </c>
      <c r="E2398" s="190">
        <v>42598</v>
      </c>
      <c r="F2398" s="287" t="s">
        <v>1469</v>
      </c>
      <c r="G2398" s="824" t="s">
        <v>1501</v>
      </c>
      <c r="H2398" s="7" t="s">
        <v>730</v>
      </c>
      <c r="I2398" s="248">
        <v>70</v>
      </c>
      <c r="J2398" s="248">
        <v>28118</v>
      </c>
      <c r="K2398" s="578">
        <f t="shared" si="297"/>
        <v>1968260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7"/>
      <c r="AB2398" s="570" t="str">
        <f t="shared" si="290"/>
        <v/>
      </c>
      <c r="AD2398" s="570"/>
    </row>
    <row r="2399" spans="1:30" ht="15.75" hidden="1" customHeight="1">
      <c r="A2399" s="818" t="str">
        <f>IF(B2399&lt;&gt;"",IF(AND(B2399&gt;=_TM1,B2399&lt;=_TM2,OR(TH!L2399="1111",TH!M2399="1111")),TH!D2399,""),"")</f>
        <v/>
      </c>
      <c r="B2399" s="36">
        <f t="shared" si="295"/>
        <v>8</v>
      </c>
      <c r="C2399" s="190">
        <f t="shared" si="296"/>
        <v>42598</v>
      </c>
      <c r="D2399" s="190" t="s">
        <v>1584</v>
      </c>
      <c r="E2399" s="190">
        <v>42598</v>
      </c>
      <c r="F2399" s="287" t="s">
        <v>1470</v>
      </c>
      <c r="G2399" s="824" t="s">
        <v>1501</v>
      </c>
      <c r="H2399" s="7" t="s">
        <v>730</v>
      </c>
      <c r="I2399" s="248">
        <v>90</v>
      </c>
      <c r="J2399" s="248">
        <v>34280</v>
      </c>
      <c r="K2399" s="578">
        <f t="shared" si="297"/>
        <v>3085200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7"/>
      <c r="AB2399" s="570" t="str">
        <f t="shared" si="290"/>
        <v/>
      </c>
    </row>
    <row r="2400" spans="1:30" ht="15.75" hidden="1" customHeight="1">
      <c r="A2400" s="818" t="str">
        <f>IF(B2400&lt;&gt;"",IF(AND(B2400&gt;=_TM1,B2400&lt;=_TM2,OR(TH!L2400="1111",TH!M2400="1111")),TH!D2400,""),"")</f>
        <v/>
      </c>
      <c r="B2400" s="36">
        <f t="shared" si="295"/>
        <v>8</v>
      </c>
      <c r="C2400" s="190">
        <f t="shared" si="296"/>
        <v>42598</v>
      </c>
      <c r="D2400" s="190" t="s">
        <v>1584</v>
      </c>
      <c r="E2400" s="190">
        <v>42598</v>
      </c>
      <c r="F2400" s="287" t="s">
        <v>1471</v>
      </c>
      <c r="G2400" s="824" t="s">
        <v>1501</v>
      </c>
      <c r="H2400" s="7" t="s">
        <v>730</v>
      </c>
      <c r="I2400" s="248">
        <v>150</v>
      </c>
      <c r="J2400" s="248">
        <v>50000</v>
      </c>
      <c r="K2400" s="578">
        <f t="shared" si="297"/>
        <v>7500000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7"/>
      <c r="AB2400" s="570" t="str">
        <f t="shared" si="290"/>
        <v/>
      </c>
    </row>
    <row r="2401" spans="1:30" ht="15.75" hidden="1" customHeight="1">
      <c r="A2401" s="818" t="str">
        <f>IF(B2401&lt;&gt;"",IF(AND(B2401&gt;=_TM1,B2401&lt;=_TM2,OR(TH!L2401="1111",TH!M2401="1111")),TH!D2401,""),"")</f>
        <v/>
      </c>
      <c r="B2401" s="36">
        <f t="shared" si="295"/>
        <v>8</v>
      </c>
      <c r="C2401" s="190">
        <f t="shared" si="296"/>
        <v>42598</v>
      </c>
      <c r="D2401" s="190" t="s">
        <v>1584</v>
      </c>
      <c r="E2401" s="190">
        <v>42598</v>
      </c>
      <c r="F2401" s="287" t="s">
        <v>1472</v>
      </c>
      <c r="G2401" s="824" t="s">
        <v>1501</v>
      </c>
      <c r="H2401" s="7" t="s">
        <v>730</v>
      </c>
      <c r="I2401" s="248">
        <v>210</v>
      </c>
      <c r="J2401" s="248">
        <v>40000</v>
      </c>
      <c r="K2401" s="578">
        <f t="shared" si="297"/>
        <v>8400000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7"/>
      <c r="AB2401" s="570" t="str">
        <f t="shared" si="290"/>
        <v/>
      </c>
      <c r="AD2401" s="570"/>
    </row>
    <row r="2402" spans="1:30" ht="15.75" hidden="1" customHeight="1">
      <c r="A2402" s="818" t="str">
        <f>IF(B2402&lt;&gt;"",IF(AND(B2402&gt;=_TM1,B2402&lt;=_TM2,OR(TH!L2402="1111",TH!M2402="1111")),TH!D2402,""),"")</f>
        <v/>
      </c>
      <c r="B2402" s="36">
        <f t="shared" si="295"/>
        <v>8</v>
      </c>
      <c r="C2402" s="190">
        <f t="shared" si="296"/>
        <v>42598</v>
      </c>
      <c r="D2402" s="190" t="s">
        <v>1584</v>
      </c>
      <c r="E2402" s="190">
        <v>42598</v>
      </c>
      <c r="F2402" s="191" t="s">
        <v>448</v>
      </c>
      <c r="G2402" s="824" t="s">
        <v>1501</v>
      </c>
      <c r="H2402" s="7" t="s">
        <v>730</v>
      </c>
      <c r="I2402" s="248"/>
      <c r="J2402" s="248"/>
      <c r="K2402" s="578">
        <v>2095346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7"/>
      <c r="AB2402" s="570" t="str">
        <f t="shared" si="290"/>
        <v/>
      </c>
    </row>
    <row r="2403" spans="1:30" ht="15.75" hidden="1" customHeight="1">
      <c r="A2403" s="818" t="str">
        <f>IF(B2403&lt;&gt;"",IF(AND(B2403&gt;=_TM1,B2403&lt;=_TM2,OR(TH!L2403="1111",TH!M2403="1111")),TH!D2403,""),"")</f>
        <v/>
      </c>
      <c r="B2403" s="36">
        <f t="shared" si="295"/>
        <v>8</v>
      </c>
      <c r="C2403" s="190">
        <f t="shared" si="296"/>
        <v>42598</v>
      </c>
      <c r="D2403" s="190" t="s">
        <v>1585</v>
      </c>
      <c r="E2403" s="190">
        <v>42598</v>
      </c>
      <c r="F2403" s="287" t="s">
        <v>1504</v>
      </c>
      <c r="G2403" s="824" t="s">
        <v>1503</v>
      </c>
      <c r="H2403" s="192" t="s">
        <v>1502</v>
      </c>
      <c r="I2403" s="248">
        <v>700</v>
      </c>
      <c r="J2403" s="248">
        <v>4655</v>
      </c>
      <c r="K2403" s="578">
        <f t="shared" si="297"/>
        <v>3258500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7"/>
      <c r="AB2403" s="570" t="str">
        <f t="shared" si="290"/>
        <v/>
      </c>
    </row>
    <row r="2404" spans="1:30" ht="15.75" hidden="1" customHeight="1">
      <c r="A2404" s="818" t="str">
        <f>IF(B2404&lt;&gt;"",IF(AND(B2404&gt;=_TM1,B2404&lt;=_TM2,OR(TH!L2404="1111",TH!M2404="1111")),TH!D2404,""),"")</f>
        <v/>
      </c>
      <c r="B2404" s="36">
        <f t="shared" si="295"/>
        <v>8</v>
      </c>
      <c r="C2404" s="190">
        <f t="shared" si="296"/>
        <v>42598</v>
      </c>
      <c r="D2404" s="190" t="s">
        <v>1585</v>
      </c>
      <c r="E2404" s="190">
        <v>42598</v>
      </c>
      <c r="F2404" s="287" t="s">
        <v>1505</v>
      </c>
      <c r="G2404" s="824" t="s">
        <v>1503</v>
      </c>
      <c r="H2404" s="192" t="s">
        <v>1502</v>
      </c>
      <c r="I2404" s="248">
        <v>700</v>
      </c>
      <c r="J2404" s="248">
        <v>405</v>
      </c>
      <c r="K2404" s="578">
        <f t="shared" si="297"/>
        <v>283500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7"/>
      <c r="AB2404" s="570" t="str">
        <f t="shared" si="290"/>
        <v/>
      </c>
      <c r="AD2404" s="570"/>
    </row>
    <row r="2405" spans="1:30" ht="15.75" hidden="1" customHeight="1">
      <c r="A2405" s="818" t="str">
        <f>IF(B2405&lt;&gt;"",IF(AND(B2405&gt;=_TM1,B2405&lt;=_TM2,OR(TH!L2405="1111",TH!M2405="1111")),TH!D2405,""),"")</f>
        <v/>
      </c>
      <c r="B2405" s="36">
        <f t="shared" si="295"/>
        <v>8</v>
      </c>
      <c r="C2405" s="190">
        <f t="shared" si="296"/>
        <v>42598</v>
      </c>
      <c r="D2405" s="190" t="s">
        <v>1585</v>
      </c>
      <c r="E2405" s="190">
        <v>42598</v>
      </c>
      <c r="F2405" s="287" t="s">
        <v>1506</v>
      </c>
      <c r="G2405" s="824" t="s">
        <v>1503</v>
      </c>
      <c r="H2405" s="192" t="s">
        <v>1502</v>
      </c>
      <c r="I2405" s="248">
        <v>3500</v>
      </c>
      <c r="J2405" s="248">
        <v>321</v>
      </c>
      <c r="K2405" s="578">
        <f t="shared" si="297"/>
        <v>1123500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7"/>
      <c r="AB2405" s="570" t="str">
        <f t="shared" si="290"/>
        <v/>
      </c>
    </row>
    <row r="2406" spans="1:30" ht="15.75" hidden="1" customHeight="1">
      <c r="A2406" s="818" t="str">
        <f>IF(B2406&lt;&gt;"",IF(AND(B2406&gt;=_TM1,B2406&lt;=_TM2,OR(TH!L2406="1111",TH!M2406="1111")),TH!D2406,""),"")</f>
        <v/>
      </c>
      <c r="B2406" s="36">
        <f t="shared" si="295"/>
        <v>8</v>
      </c>
      <c r="C2406" s="190">
        <f t="shared" si="296"/>
        <v>42598</v>
      </c>
      <c r="D2406" s="190" t="s">
        <v>1585</v>
      </c>
      <c r="E2406" s="190">
        <v>42598</v>
      </c>
      <c r="F2406" s="191" t="s">
        <v>448</v>
      </c>
      <c r="G2406" s="824" t="s">
        <v>1503</v>
      </c>
      <c r="H2406" s="192" t="s">
        <v>1502</v>
      </c>
      <c r="I2406" s="248"/>
      <c r="J2406" s="248"/>
      <c r="K2406" s="578">
        <v>466550</v>
      </c>
      <c r="L2406" s="193" t="s">
        <v>251</v>
      </c>
      <c r="M2406" s="193" t="s">
        <v>354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7"/>
      <c r="AB2406" s="570" t="str">
        <f t="shared" si="290"/>
        <v/>
      </c>
    </row>
    <row r="2407" spans="1:30" ht="15.75" hidden="1" customHeight="1">
      <c r="A2407" s="818" t="str">
        <f>IF(B2407&lt;&gt;"",IF(AND(B2407&gt;=_TM1,B2407&lt;=_TM2,OR(TH!L2407="1111",TH!M2407="1111")),TH!D2407,""),"")</f>
        <v/>
      </c>
      <c r="B2407" s="36">
        <f t="shared" si="295"/>
        <v>8</v>
      </c>
      <c r="C2407" s="190">
        <f t="shared" si="296"/>
        <v>42601</v>
      </c>
      <c r="D2407" s="190" t="s">
        <v>1586</v>
      </c>
      <c r="E2407" s="190">
        <v>42601</v>
      </c>
      <c r="F2407" s="287" t="s">
        <v>1508</v>
      </c>
      <c r="G2407" s="824" t="s">
        <v>1507</v>
      </c>
      <c r="H2407" s="192" t="s">
        <v>645</v>
      </c>
      <c r="I2407" s="248">
        <v>400</v>
      </c>
      <c r="J2407" s="248">
        <v>9800</v>
      </c>
      <c r="K2407" s="578">
        <f t="shared" si="297"/>
        <v>3920000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7"/>
      <c r="AB2407" s="570" t="str">
        <f t="shared" si="290"/>
        <v/>
      </c>
      <c r="AD2407" s="570"/>
    </row>
    <row r="2408" spans="1:30" ht="15.75" hidden="1" customHeight="1">
      <c r="A2408" s="818" t="str">
        <f>IF(B2408&lt;&gt;"",IF(AND(B2408&gt;=_TM1,B2408&lt;=_TM2,OR(TH!L2408="1111",TH!M2408="1111")),TH!D2408,""),"")</f>
        <v/>
      </c>
      <c r="B2408" s="36">
        <f t="shared" si="295"/>
        <v>8</v>
      </c>
      <c r="C2408" s="190">
        <f t="shared" si="296"/>
        <v>42601</v>
      </c>
      <c r="D2408" s="190" t="s">
        <v>1586</v>
      </c>
      <c r="E2408" s="190">
        <v>42601</v>
      </c>
      <c r="F2408" s="191" t="s">
        <v>448</v>
      </c>
      <c r="G2408" s="824" t="s">
        <v>1507</v>
      </c>
      <c r="H2408" s="192" t="s">
        <v>645</v>
      </c>
      <c r="I2408" s="248"/>
      <c r="J2408" s="248"/>
      <c r="K2408" s="578">
        <v>392000</v>
      </c>
      <c r="L2408" s="193" t="s">
        <v>251</v>
      </c>
      <c r="M2408" s="193" t="s">
        <v>354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7"/>
      <c r="AB2408" s="570" t="str">
        <f t="shared" si="290"/>
        <v/>
      </c>
    </row>
    <row r="2409" spans="1:30" ht="15.75" hidden="1" customHeight="1">
      <c r="A2409" s="818" t="str">
        <f>IF(B2409&lt;&gt;"",IF(AND(B2409&gt;=_TM1,B2409&lt;=_TM2,OR(TH!L2409="1111",TH!M2409="1111")),TH!D2409,""),"")</f>
        <v/>
      </c>
      <c r="B2409" s="36">
        <f t="shared" si="295"/>
        <v>8</v>
      </c>
      <c r="C2409" s="190">
        <f t="shared" si="296"/>
        <v>42601</v>
      </c>
      <c r="D2409" s="190" t="s">
        <v>1587</v>
      </c>
      <c r="E2409" s="190">
        <v>42601</v>
      </c>
      <c r="F2409" s="287" t="s">
        <v>799</v>
      </c>
      <c r="G2409" s="824" t="s">
        <v>1509</v>
      </c>
      <c r="H2409" s="192" t="s">
        <v>1510</v>
      </c>
      <c r="I2409" s="248">
        <v>1990</v>
      </c>
      <c r="J2409" s="248">
        <v>25000</v>
      </c>
      <c r="K2409" s="578">
        <f t="shared" si="297"/>
        <v>49750000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7"/>
      <c r="AB2409" s="570" t="str">
        <f t="shared" si="290"/>
        <v/>
      </c>
    </row>
    <row r="2410" spans="1:30" ht="15.75" hidden="1" customHeight="1">
      <c r="A2410" s="818" t="str">
        <f>IF(B2410&lt;&gt;"",IF(AND(B2410&gt;=_TM1,B2410&lt;=_TM2,OR(TH!L2410="1111",TH!M2410="1111")),TH!D2410,""),"")</f>
        <v/>
      </c>
      <c r="B2410" s="36">
        <f t="shared" si="272"/>
        <v>8</v>
      </c>
      <c r="C2410" s="190">
        <f t="shared" si="273"/>
        <v>42601</v>
      </c>
      <c r="D2410" s="190" t="s">
        <v>1587</v>
      </c>
      <c r="E2410" s="190">
        <v>42601</v>
      </c>
      <c r="F2410" s="191" t="s">
        <v>448</v>
      </c>
      <c r="G2410" s="824" t="s">
        <v>1509</v>
      </c>
      <c r="H2410" s="192" t="s">
        <v>1510</v>
      </c>
      <c r="I2410" s="248"/>
      <c r="J2410" s="248"/>
      <c r="K2410" s="578">
        <v>4975000</v>
      </c>
      <c r="L2410" s="193" t="s">
        <v>251</v>
      </c>
      <c r="M2410" s="193" t="s">
        <v>354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7"/>
      <c r="AB2410" s="570" t="str">
        <f t="shared" si="290"/>
        <v/>
      </c>
      <c r="AD2410" s="570"/>
    </row>
    <row r="2411" spans="1:30" ht="15.75" hidden="1" customHeight="1">
      <c r="A2411" s="818" t="str">
        <f>IF(B2411&lt;&gt;"",IF(AND(B2411&gt;=_TM1,B2411&lt;=_TM2,OR(TH!L2411="1111",TH!M2411="1111")),TH!D2411,""),"")</f>
        <v/>
      </c>
      <c r="B2411" s="36">
        <f t="shared" si="272"/>
        <v>8</v>
      </c>
      <c r="C2411" s="190">
        <f t="shared" si="273"/>
        <v>42601</v>
      </c>
      <c r="D2411" s="190" t="s">
        <v>1588</v>
      </c>
      <c r="E2411" s="190">
        <v>42601</v>
      </c>
      <c r="F2411" s="287" t="s">
        <v>466</v>
      </c>
      <c r="G2411" s="824" t="s">
        <v>1511</v>
      </c>
      <c r="H2411" s="758" t="s">
        <v>626</v>
      </c>
      <c r="I2411" s="248">
        <v>210</v>
      </c>
      <c r="J2411" s="248">
        <v>8030</v>
      </c>
      <c r="K2411" s="578">
        <f t="shared" ref="K2411:K2426" si="298">ROUND(I2411*J2411,0)</f>
        <v>1686300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7"/>
      <c r="AB2411" s="570" t="str">
        <f t="shared" si="290"/>
        <v/>
      </c>
    </row>
    <row r="2412" spans="1:30" ht="15.75" hidden="1" customHeight="1">
      <c r="A2412" s="818" t="str">
        <f>IF(B2412&lt;&gt;"",IF(AND(B2412&gt;=_TM1,B2412&lt;=_TM2,OR(TH!L2412="1111",TH!M2412="1111")),TH!D2412,""),"")</f>
        <v/>
      </c>
      <c r="B2412" s="36">
        <f t="shared" si="272"/>
        <v>8</v>
      </c>
      <c r="C2412" s="190">
        <f t="shared" si="273"/>
        <v>42601</v>
      </c>
      <c r="D2412" s="190" t="s">
        <v>1588</v>
      </c>
      <c r="E2412" s="190">
        <v>42601</v>
      </c>
      <c r="F2412" s="191" t="s">
        <v>448</v>
      </c>
      <c r="G2412" s="824" t="s">
        <v>1511</v>
      </c>
      <c r="H2412" s="758" t="s">
        <v>626</v>
      </c>
      <c r="I2412" s="248"/>
      <c r="J2412" s="248"/>
      <c r="K2412" s="578">
        <v>168630</v>
      </c>
      <c r="L2412" s="193" t="s">
        <v>251</v>
      </c>
      <c r="M2412" s="193" t="s">
        <v>354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7"/>
      <c r="AB2412" s="570" t="str">
        <f t="shared" si="290"/>
        <v/>
      </c>
    </row>
    <row r="2413" spans="1:30" ht="15.75" hidden="1" customHeight="1">
      <c r="A2413" s="818" t="str">
        <f>IF(B2413&lt;&gt;"",IF(AND(B2413&gt;=_TM1,B2413&lt;=_TM2,OR(TH!L2413="1111",TH!M2413="1111")),TH!D2413,""),"")</f>
        <v/>
      </c>
      <c r="B2413" s="36">
        <f t="shared" si="272"/>
        <v>8</v>
      </c>
      <c r="C2413" s="190">
        <f t="shared" si="273"/>
        <v>42602</v>
      </c>
      <c r="D2413" s="190" t="s">
        <v>1589</v>
      </c>
      <c r="E2413" s="190">
        <v>42602</v>
      </c>
      <c r="F2413" s="287" t="s">
        <v>1468</v>
      </c>
      <c r="G2413" s="824" t="s">
        <v>1512</v>
      </c>
      <c r="H2413" s="7" t="s">
        <v>721</v>
      </c>
      <c r="I2413" s="248">
        <v>5000</v>
      </c>
      <c r="J2413" s="248">
        <v>9000</v>
      </c>
      <c r="K2413" s="578">
        <f t="shared" si="298"/>
        <v>45000000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7"/>
      <c r="AB2413" s="570" t="str">
        <f t="shared" ref="AB2413:AB2423" si="299">IF(VLOOKUP(H2413,DS_131,1,0)=H2413,"","x")</f>
        <v/>
      </c>
      <c r="AD2413" s="570"/>
    </row>
    <row r="2414" spans="1:30" ht="15.75" hidden="1" customHeight="1">
      <c r="A2414" s="818" t="str">
        <f>IF(B2414&lt;&gt;"",IF(AND(B2414&gt;=_TM1,B2414&lt;=_TM2,OR(TH!L2414="1111",TH!M2414="1111")),TH!D2414,""),"")</f>
        <v/>
      </c>
      <c r="B2414" s="36">
        <f t="shared" si="272"/>
        <v>8</v>
      </c>
      <c r="C2414" s="190">
        <f t="shared" si="273"/>
        <v>42602</v>
      </c>
      <c r="D2414" s="190" t="s">
        <v>1589</v>
      </c>
      <c r="E2414" s="190">
        <v>42602</v>
      </c>
      <c r="F2414" s="191" t="s">
        <v>448</v>
      </c>
      <c r="G2414" s="824" t="s">
        <v>1512</v>
      </c>
      <c r="H2414" s="7" t="s">
        <v>721</v>
      </c>
      <c r="I2414" s="248"/>
      <c r="J2414" s="248"/>
      <c r="K2414" s="578">
        <v>4500000</v>
      </c>
      <c r="L2414" s="193" t="s">
        <v>251</v>
      </c>
      <c r="M2414" s="193" t="s">
        <v>354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7"/>
      <c r="AB2414" s="570" t="str">
        <f t="shared" si="299"/>
        <v/>
      </c>
    </row>
    <row r="2415" spans="1:30" ht="15.75" hidden="1" customHeight="1">
      <c r="A2415" s="818" t="str">
        <f>IF(B2415&lt;&gt;"",IF(AND(B2415&gt;=_TM1,B2415&lt;=_TM2,OR(TH!L2415="1111",TH!M2415="1111")),TH!D2415,""),"")</f>
        <v/>
      </c>
      <c r="B2415" s="36">
        <f t="shared" si="272"/>
        <v>8</v>
      </c>
      <c r="C2415" s="190">
        <f t="shared" si="273"/>
        <v>42604</v>
      </c>
      <c r="D2415" s="190" t="s">
        <v>1590</v>
      </c>
      <c r="E2415" s="190">
        <v>42604</v>
      </c>
      <c r="F2415" s="287" t="s">
        <v>1165</v>
      </c>
      <c r="G2415" s="824" t="s">
        <v>1513</v>
      </c>
      <c r="H2415" s="192" t="s">
        <v>649</v>
      </c>
      <c r="I2415" s="248">
        <v>1500</v>
      </c>
      <c r="J2415" s="248">
        <v>35000</v>
      </c>
      <c r="K2415" s="578">
        <f t="shared" si="298"/>
        <v>52500000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7"/>
      <c r="AB2415" s="570" t="str">
        <f t="shared" si="299"/>
        <v/>
      </c>
    </row>
    <row r="2416" spans="1:30" ht="15.75" hidden="1" customHeight="1">
      <c r="A2416" s="818" t="str">
        <f>IF(B2416&lt;&gt;"",IF(AND(B2416&gt;=_TM1,B2416&lt;=_TM2,OR(TH!L2416="1111",TH!M2416="1111")),TH!D2416,""),"")</f>
        <v/>
      </c>
      <c r="B2416" s="36">
        <f t="shared" ref="B2416:B2441" si="300">IF(C2416&lt;&gt;"",MONTH(C2416),"")</f>
        <v>8</v>
      </c>
      <c r="C2416" s="190">
        <f t="shared" ref="C2416:C2441" si="301">E2416</f>
        <v>42604</v>
      </c>
      <c r="D2416" s="190" t="s">
        <v>1590</v>
      </c>
      <c r="E2416" s="190">
        <v>42604</v>
      </c>
      <c r="F2416" s="287" t="s">
        <v>1166</v>
      </c>
      <c r="G2416" s="824" t="s">
        <v>1513</v>
      </c>
      <c r="H2416" s="192" t="s">
        <v>649</v>
      </c>
      <c r="I2416" s="248">
        <v>1500</v>
      </c>
      <c r="J2416" s="248">
        <v>32500</v>
      </c>
      <c r="K2416" s="578">
        <f t="shared" si="298"/>
        <v>48750000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7"/>
      <c r="AB2416" s="570" t="str">
        <f t="shared" si="299"/>
        <v/>
      </c>
      <c r="AD2416" s="570"/>
    </row>
    <row r="2417" spans="1:30" ht="15.75" hidden="1" customHeight="1">
      <c r="A2417" s="818" t="str">
        <f>IF(B2417&lt;&gt;"",IF(AND(B2417&gt;=_TM1,B2417&lt;=_TM2,OR(TH!L2417="1111",TH!M2417="1111")),TH!D2417,""),"")</f>
        <v/>
      </c>
      <c r="B2417" s="36">
        <f t="shared" si="300"/>
        <v>8</v>
      </c>
      <c r="C2417" s="190">
        <f t="shared" si="301"/>
        <v>42604</v>
      </c>
      <c r="D2417" s="190" t="s">
        <v>1590</v>
      </c>
      <c r="E2417" s="190">
        <v>42604</v>
      </c>
      <c r="F2417" s="285" t="s">
        <v>438</v>
      </c>
      <c r="G2417" s="824" t="s">
        <v>1513</v>
      </c>
      <c r="H2417" s="192" t="s">
        <v>649</v>
      </c>
      <c r="I2417" s="248">
        <v>4400</v>
      </c>
      <c r="J2417" s="248">
        <v>18500</v>
      </c>
      <c r="K2417" s="578">
        <f t="shared" si="298"/>
        <v>81400000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7"/>
      <c r="AB2417" s="570" t="str">
        <f t="shared" si="299"/>
        <v/>
      </c>
    </row>
    <row r="2418" spans="1:30" ht="15.75" hidden="1" customHeight="1">
      <c r="A2418" s="818" t="str">
        <f>IF(B2418&lt;&gt;"",IF(AND(B2418&gt;=_TM1,B2418&lt;=_TM2,OR(TH!L2418="1111",TH!M2418="1111")),TH!D2418,""),"")</f>
        <v/>
      </c>
      <c r="B2418" s="36">
        <f t="shared" si="300"/>
        <v>8</v>
      </c>
      <c r="C2418" s="190">
        <f t="shared" si="301"/>
        <v>42604</v>
      </c>
      <c r="D2418" s="190" t="s">
        <v>1590</v>
      </c>
      <c r="E2418" s="190">
        <v>42604</v>
      </c>
      <c r="F2418" s="285" t="s">
        <v>437</v>
      </c>
      <c r="G2418" s="824" t="s">
        <v>1513</v>
      </c>
      <c r="H2418" s="192" t="s">
        <v>649</v>
      </c>
      <c r="I2418" s="248">
        <v>4100</v>
      </c>
      <c r="J2418" s="248">
        <v>18500</v>
      </c>
      <c r="K2418" s="578">
        <f t="shared" si="298"/>
        <v>75850000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7"/>
      <c r="AB2418" s="570" t="str">
        <f t="shared" si="299"/>
        <v/>
      </c>
    </row>
    <row r="2419" spans="1:30" ht="15.75" hidden="1" customHeight="1">
      <c r="A2419" s="818" t="str">
        <f>IF(B2419&lt;&gt;"",IF(AND(B2419&gt;=_TM1,B2419&lt;=_TM2,OR(TH!L2419="1111",TH!M2419="1111")),TH!D2419,""),"")</f>
        <v/>
      </c>
      <c r="B2419" s="36">
        <f t="shared" si="300"/>
        <v>8</v>
      </c>
      <c r="C2419" s="190">
        <f t="shared" si="301"/>
        <v>42604</v>
      </c>
      <c r="D2419" s="190" t="s">
        <v>1590</v>
      </c>
      <c r="E2419" s="190">
        <v>42604</v>
      </c>
      <c r="F2419" s="191" t="s">
        <v>448</v>
      </c>
      <c r="G2419" s="824" t="s">
        <v>1513</v>
      </c>
      <c r="H2419" s="192" t="s">
        <v>649</v>
      </c>
      <c r="I2419" s="248"/>
      <c r="J2419" s="248"/>
      <c r="K2419" s="578">
        <v>25850000</v>
      </c>
      <c r="L2419" s="193" t="s">
        <v>251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7"/>
      <c r="AB2419" s="570" t="str">
        <f t="shared" si="299"/>
        <v/>
      </c>
      <c r="AD2419" s="570"/>
    </row>
    <row r="2420" spans="1:30" ht="15.75" hidden="1" customHeight="1">
      <c r="A2420" s="818" t="str">
        <f>IF(B2420&lt;&gt;"",IF(AND(B2420&gt;=_TM1,B2420&lt;=_TM2,OR(TH!L2420="1111",TH!M2420="1111")),TH!D2420,""),"")</f>
        <v/>
      </c>
      <c r="B2420" s="36">
        <f t="shared" si="300"/>
        <v>8</v>
      </c>
      <c r="C2420" s="190">
        <f t="shared" si="301"/>
        <v>42605</v>
      </c>
      <c r="D2420" s="190" t="s">
        <v>1591</v>
      </c>
      <c r="E2420" s="190">
        <v>42605</v>
      </c>
      <c r="F2420" s="287" t="s">
        <v>1516</v>
      </c>
      <c r="G2420" s="824" t="s">
        <v>1514</v>
      </c>
      <c r="H2420" s="192" t="s">
        <v>1515</v>
      </c>
      <c r="I2420" s="248">
        <v>300</v>
      </c>
      <c r="J2420" s="248">
        <v>11000</v>
      </c>
      <c r="K2420" s="578">
        <f t="shared" si="298"/>
        <v>3300000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7"/>
      <c r="AB2420" s="570" t="str">
        <f t="shared" si="299"/>
        <v/>
      </c>
    </row>
    <row r="2421" spans="1:30" ht="15.75" hidden="1" customHeight="1">
      <c r="A2421" s="818" t="str">
        <f>IF(B2421&lt;&gt;"",IF(AND(B2421&gt;=_TM1,B2421&lt;=_TM2,OR(TH!L2421="1111",TH!M2421="1111")),TH!D2421,""),"")</f>
        <v/>
      </c>
      <c r="B2421" s="36">
        <f t="shared" si="300"/>
        <v>8</v>
      </c>
      <c r="C2421" s="190">
        <f t="shared" si="301"/>
        <v>42605</v>
      </c>
      <c r="D2421" s="190" t="s">
        <v>1591</v>
      </c>
      <c r="E2421" s="190">
        <v>42605</v>
      </c>
      <c r="F2421" s="191" t="s">
        <v>448</v>
      </c>
      <c r="G2421" s="824" t="s">
        <v>1514</v>
      </c>
      <c r="H2421" s="192" t="s">
        <v>1515</v>
      </c>
      <c r="I2421" s="248"/>
      <c r="J2421" s="248"/>
      <c r="K2421" s="578">
        <v>330000</v>
      </c>
      <c r="L2421" s="193" t="s">
        <v>251</v>
      </c>
      <c r="M2421" s="193" t="s">
        <v>354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7"/>
      <c r="AB2421" s="570" t="str">
        <f t="shared" si="299"/>
        <v/>
      </c>
    </row>
    <row r="2422" spans="1:30" ht="15.75" hidden="1" customHeight="1">
      <c r="A2422" s="818" t="str">
        <f>IF(B2422&lt;&gt;"",IF(AND(B2422&gt;=_TM1,B2422&lt;=_TM2,OR(TH!L2422="1111",TH!M2422="1111")),TH!D2422,""),"")</f>
        <v/>
      </c>
      <c r="B2422" s="36">
        <f t="shared" si="300"/>
        <v>8</v>
      </c>
      <c r="C2422" s="190">
        <f t="shared" si="301"/>
        <v>42607</v>
      </c>
      <c r="D2422" s="190" t="s">
        <v>1592</v>
      </c>
      <c r="E2422" s="190">
        <v>42607</v>
      </c>
      <c r="F2422" s="287" t="s">
        <v>1519</v>
      </c>
      <c r="G2422" s="824" t="s">
        <v>1517</v>
      </c>
      <c r="H2422" s="192" t="s">
        <v>1518</v>
      </c>
      <c r="I2422" s="248">
        <v>60</v>
      </c>
      <c r="J2422" s="248">
        <v>8623</v>
      </c>
      <c r="K2422" s="578">
        <f t="shared" si="298"/>
        <v>517380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7"/>
      <c r="AB2422" s="570" t="str">
        <f t="shared" si="299"/>
        <v/>
      </c>
      <c r="AD2422" s="570"/>
    </row>
    <row r="2423" spans="1:30" ht="15.75" hidden="1" customHeight="1">
      <c r="A2423" s="818" t="str">
        <f>IF(B2423&lt;&gt;"",IF(AND(B2423&gt;=_TM1,B2423&lt;=_TM2,OR(TH!L2423="1111",TH!M2423="1111")),TH!D2423,""),"")</f>
        <v/>
      </c>
      <c r="B2423" s="36">
        <f t="shared" si="300"/>
        <v>8</v>
      </c>
      <c r="C2423" s="190">
        <f t="shared" si="301"/>
        <v>42607</v>
      </c>
      <c r="D2423" s="190" t="s">
        <v>1592</v>
      </c>
      <c r="E2423" s="190">
        <v>42607</v>
      </c>
      <c r="F2423" s="191" t="s">
        <v>448</v>
      </c>
      <c r="G2423" s="824" t="s">
        <v>1517</v>
      </c>
      <c r="H2423" s="192" t="s">
        <v>1518</v>
      </c>
      <c r="I2423" s="248"/>
      <c r="J2423" s="248"/>
      <c r="K2423" s="578">
        <v>51738</v>
      </c>
      <c r="L2423" s="193" t="s">
        <v>251</v>
      </c>
      <c r="M2423" s="193" t="s">
        <v>354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7"/>
      <c r="AB2423" s="570" t="str">
        <f t="shared" si="299"/>
        <v/>
      </c>
    </row>
    <row r="2424" spans="1:30" ht="15.75" hidden="1" customHeight="1">
      <c r="A2424" s="818" t="str">
        <f>IF(B2424&lt;&gt;"",IF(AND(B2424&gt;=_TM1,B2424&lt;=_TM2,OR(TH!L2424="1111",TH!M2424="1111")),TH!D2424,""),"")</f>
        <v/>
      </c>
      <c r="B2424" s="36">
        <f t="shared" si="300"/>
        <v>8</v>
      </c>
      <c r="C2424" s="190">
        <f t="shared" si="301"/>
        <v>42608</v>
      </c>
      <c r="D2424" s="190"/>
      <c r="E2424" s="190">
        <v>42608</v>
      </c>
      <c r="F2424" s="191" t="s">
        <v>608</v>
      </c>
      <c r="G2424" s="824" t="s">
        <v>1520</v>
      </c>
      <c r="H2424" s="192" t="s">
        <v>666</v>
      </c>
      <c r="I2424" s="248"/>
      <c r="J2424" s="248"/>
      <c r="K2424" s="578">
        <v>4700000</v>
      </c>
      <c r="L2424" s="193" t="s">
        <v>47</v>
      </c>
      <c r="M2424" s="193" t="s">
        <v>610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7"/>
      <c r="AB2424" s="570"/>
    </row>
    <row r="2425" spans="1:30" ht="15.75" hidden="1" customHeight="1">
      <c r="A2425" s="818" t="str">
        <f>IF(B2425&lt;&gt;"",IF(AND(B2425&gt;=_TM1,B2425&lt;=_TM2,OR(TH!L2425="1111",TH!M2425="1111")),TH!D2425,""),"")</f>
        <v/>
      </c>
      <c r="B2425" s="36">
        <f t="shared" si="300"/>
        <v>8</v>
      </c>
      <c r="C2425" s="190">
        <f t="shared" si="301"/>
        <v>42608</v>
      </c>
      <c r="D2425" s="190"/>
      <c r="E2425" s="190">
        <v>42608</v>
      </c>
      <c r="F2425" s="191" t="s">
        <v>609</v>
      </c>
      <c r="G2425" s="824" t="s">
        <v>1520</v>
      </c>
      <c r="H2425" s="192" t="s">
        <v>666</v>
      </c>
      <c r="I2425" s="248"/>
      <c r="J2425" s="248"/>
      <c r="K2425" s="578">
        <v>470000</v>
      </c>
      <c r="L2425" s="193" t="s">
        <v>47</v>
      </c>
      <c r="M2425" s="193" t="s">
        <v>354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7"/>
      <c r="AB2425" s="570"/>
      <c r="AD2425" s="570"/>
    </row>
    <row r="2426" spans="1:30" ht="15.75" hidden="1" customHeight="1">
      <c r="A2426" s="818" t="str">
        <f>IF(B2426&lt;&gt;"",IF(AND(B2426&gt;=_TM1,B2426&lt;=_TM2,OR(TH!L2426="1111",TH!M2426="1111")),TH!D2426,""),"")</f>
        <v/>
      </c>
      <c r="B2426" s="36">
        <f t="shared" si="300"/>
        <v>8</v>
      </c>
      <c r="C2426" s="190">
        <f t="shared" si="301"/>
        <v>42609</v>
      </c>
      <c r="D2426" s="190" t="s">
        <v>1593</v>
      </c>
      <c r="E2426" s="190">
        <v>42609</v>
      </c>
      <c r="F2426" s="287" t="s">
        <v>1522</v>
      </c>
      <c r="G2426" s="824" t="s">
        <v>1521</v>
      </c>
      <c r="H2426" s="7" t="s">
        <v>730</v>
      </c>
      <c r="I2426" s="248">
        <v>10</v>
      </c>
      <c r="J2426" s="248">
        <v>18630</v>
      </c>
      <c r="K2426" s="578">
        <f t="shared" si="298"/>
        <v>186300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7"/>
      <c r="AB2426" s="570" t="str">
        <f t="shared" ref="AB2426:AB2457" si="302">IF(VLOOKUP(H2426,DS_131,1,0)=H2426,"","x")</f>
        <v/>
      </c>
    </row>
    <row r="2427" spans="1:30" ht="15.75" hidden="1" customHeight="1">
      <c r="A2427" s="818" t="str">
        <f>IF(B2427&lt;&gt;"",IF(AND(B2427&gt;=_TM1,B2427&lt;=_TM2,OR(TH!L2427="1111",TH!M2427="1111")),TH!D2427,""),"")</f>
        <v/>
      </c>
      <c r="B2427" s="36">
        <f t="shared" si="300"/>
        <v>8</v>
      </c>
      <c r="C2427" s="190">
        <f t="shared" si="301"/>
        <v>42609</v>
      </c>
      <c r="D2427" s="190" t="s">
        <v>1593</v>
      </c>
      <c r="E2427" s="190">
        <v>42609</v>
      </c>
      <c r="F2427" s="191" t="s">
        <v>448</v>
      </c>
      <c r="G2427" s="824" t="s">
        <v>1521</v>
      </c>
      <c r="H2427" s="7" t="s">
        <v>730</v>
      </c>
      <c r="I2427" s="248"/>
      <c r="J2427" s="248"/>
      <c r="K2427" s="578">
        <v>18630</v>
      </c>
      <c r="L2427" s="193" t="s">
        <v>251</v>
      </c>
      <c r="M2427" s="193" t="s">
        <v>354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7"/>
      <c r="AB2427" s="570" t="str">
        <f t="shared" si="302"/>
        <v/>
      </c>
    </row>
    <row r="2428" spans="1:30" ht="15.75" hidden="1" customHeight="1">
      <c r="A2428" s="818" t="str">
        <f>IF(B2428&lt;&gt;"",IF(AND(B2428&gt;=_TM1,B2428&lt;=_TM2,OR(TH!L2428="1111",TH!M2428="1111")),TH!D2428,""),"")</f>
        <v/>
      </c>
      <c r="B2428" s="36">
        <f t="shared" si="300"/>
        <v>8</v>
      </c>
      <c r="C2428" s="190">
        <f t="shared" si="301"/>
        <v>42611</v>
      </c>
      <c r="D2428" s="190" t="s">
        <v>1594</v>
      </c>
      <c r="E2428" s="190">
        <v>42611</v>
      </c>
      <c r="F2428" s="287" t="s">
        <v>1526</v>
      </c>
      <c r="G2428" s="824" t="s">
        <v>1523</v>
      </c>
      <c r="H2428" s="192" t="s">
        <v>1424</v>
      </c>
      <c r="I2428" s="248">
        <v>26</v>
      </c>
      <c r="J2428" s="248">
        <v>115858</v>
      </c>
      <c r="K2428" s="578">
        <f t="shared" ref="K2428:K2441" si="303">ROUND(I2428*J2428,0)</f>
        <v>3012308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7"/>
      <c r="AB2428" s="570" t="str">
        <f t="shared" si="302"/>
        <v/>
      </c>
      <c r="AD2428" s="570"/>
    </row>
    <row r="2429" spans="1:30" ht="15.75" hidden="1" customHeight="1">
      <c r="A2429" s="818" t="str">
        <f>IF(B2429&lt;&gt;"",IF(AND(B2429&gt;=_TM1,B2429&lt;=_TM2,OR(TH!L2429="1111",TH!M2429="1111")),TH!D2429,""),"")</f>
        <v/>
      </c>
      <c r="B2429" s="36">
        <f t="shared" si="300"/>
        <v>8</v>
      </c>
      <c r="C2429" s="190">
        <f t="shared" si="301"/>
        <v>42611</v>
      </c>
      <c r="D2429" s="190" t="s">
        <v>1594</v>
      </c>
      <c r="E2429" s="190">
        <v>42611</v>
      </c>
      <c r="F2429" s="287" t="s">
        <v>1525</v>
      </c>
      <c r="G2429" s="824" t="s">
        <v>1524</v>
      </c>
      <c r="H2429" s="192" t="s">
        <v>1424</v>
      </c>
      <c r="I2429" s="248">
        <v>26</v>
      </c>
      <c r="J2429" s="248">
        <v>8265</v>
      </c>
      <c r="K2429" s="578">
        <f t="shared" si="303"/>
        <v>214890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7"/>
      <c r="AB2429" s="570" t="str">
        <f t="shared" si="302"/>
        <v/>
      </c>
    </row>
    <row r="2430" spans="1:30" ht="15.75" hidden="1" customHeight="1">
      <c r="A2430" s="818" t="str">
        <f>IF(B2430&lt;&gt;"",IF(AND(B2430&gt;=_TM1,B2430&lt;=_TM2,OR(TH!L2430="1111",TH!M2430="1111")),TH!D2430,""),"")</f>
        <v/>
      </c>
      <c r="B2430" s="36">
        <f t="shared" si="300"/>
        <v>8</v>
      </c>
      <c r="C2430" s="190">
        <f t="shared" si="301"/>
        <v>42611</v>
      </c>
      <c r="D2430" s="190" t="s">
        <v>1594</v>
      </c>
      <c r="E2430" s="190">
        <v>42611</v>
      </c>
      <c r="F2430" s="287" t="s">
        <v>1527</v>
      </c>
      <c r="G2430" s="824" t="s">
        <v>1524</v>
      </c>
      <c r="H2430" s="192" t="s">
        <v>1424</v>
      </c>
      <c r="I2430" s="248">
        <v>35</v>
      </c>
      <c r="J2430" s="248">
        <v>51433</v>
      </c>
      <c r="K2430" s="578">
        <f t="shared" si="303"/>
        <v>1800155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7"/>
      <c r="AB2430" s="570" t="str">
        <f t="shared" si="302"/>
        <v/>
      </c>
      <c r="AD2430" s="570"/>
    </row>
    <row r="2431" spans="1:30" ht="15.75" hidden="1" customHeight="1">
      <c r="A2431" s="818" t="str">
        <f>IF(B2431&lt;&gt;"",IF(AND(B2431&gt;=_TM1,B2431&lt;=_TM2,OR(TH!L2431="1111",TH!M2431="1111")),TH!D2431,""),"")</f>
        <v/>
      </c>
      <c r="B2431" s="36">
        <f t="shared" si="300"/>
        <v>8</v>
      </c>
      <c r="C2431" s="190">
        <f t="shared" si="301"/>
        <v>42611</v>
      </c>
      <c r="D2431" s="190" t="s">
        <v>1594</v>
      </c>
      <c r="E2431" s="190">
        <v>42611</v>
      </c>
      <c r="F2431" s="287" t="s">
        <v>1528</v>
      </c>
      <c r="G2431" s="824" t="s">
        <v>1524</v>
      </c>
      <c r="H2431" s="192" t="s">
        <v>1424</v>
      </c>
      <c r="I2431" s="248">
        <v>5</v>
      </c>
      <c r="J2431" s="248">
        <v>107276</v>
      </c>
      <c r="K2431" s="578">
        <f t="shared" si="303"/>
        <v>536380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7"/>
      <c r="AB2431" s="570" t="str">
        <f t="shared" si="302"/>
        <v/>
      </c>
    </row>
    <row r="2432" spans="1:30" ht="15.75" hidden="1" customHeight="1">
      <c r="A2432" s="818" t="str">
        <f>IF(B2432&lt;&gt;"",IF(AND(B2432&gt;=_TM1,B2432&lt;=_TM2,OR(TH!L2432="1111",TH!M2432="1111")),TH!D2432,""),"")</f>
        <v/>
      </c>
      <c r="B2432" s="36">
        <f t="shared" si="300"/>
        <v>8</v>
      </c>
      <c r="C2432" s="190">
        <f t="shared" si="301"/>
        <v>42611</v>
      </c>
      <c r="D2432" s="190" t="s">
        <v>1594</v>
      </c>
      <c r="E2432" s="190">
        <v>42611</v>
      </c>
      <c r="F2432" s="287" t="s">
        <v>1529</v>
      </c>
      <c r="G2432" s="824" t="s">
        <v>1524</v>
      </c>
      <c r="H2432" s="192" t="s">
        <v>1424</v>
      </c>
      <c r="I2432" s="248">
        <v>26</v>
      </c>
      <c r="J2432" s="248">
        <v>60452</v>
      </c>
      <c r="K2432" s="578">
        <f t="shared" si="303"/>
        <v>1571752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7"/>
      <c r="AB2432" s="570" t="str">
        <f t="shared" si="302"/>
        <v/>
      </c>
    </row>
    <row r="2433" spans="1:30" ht="15.75" hidden="1" customHeight="1">
      <c r="A2433" s="818" t="str">
        <f>IF(B2433&lt;&gt;"",IF(AND(B2433&gt;=_TM1,B2433&lt;=_TM2,OR(TH!L2433="1111",TH!M2433="1111")),TH!D2433,""),"")</f>
        <v/>
      </c>
      <c r="B2433" s="36">
        <f t="shared" si="300"/>
        <v>8</v>
      </c>
      <c r="C2433" s="190">
        <f t="shared" si="301"/>
        <v>42611</v>
      </c>
      <c r="D2433" s="190" t="s">
        <v>1594</v>
      </c>
      <c r="E2433" s="190">
        <v>42611</v>
      </c>
      <c r="F2433" s="287" t="s">
        <v>1530</v>
      </c>
      <c r="G2433" s="824" t="s">
        <v>1524</v>
      </c>
      <c r="H2433" s="192" t="s">
        <v>1424</v>
      </c>
      <c r="I2433" s="248">
        <v>20</v>
      </c>
      <c r="J2433" s="248">
        <v>31752</v>
      </c>
      <c r="K2433" s="578">
        <f t="shared" si="303"/>
        <v>635040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7"/>
      <c r="AB2433" s="570" t="str">
        <f t="shared" si="302"/>
        <v/>
      </c>
      <c r="AD2433" s="570"/>
    </row>
    <row r="2434" spans="1:30" ht="15.75" hidden="1" customHeight="1">
      <c r="A2434" s="818" t="str">
        <f>IF(B2434&lt;&gt;"",IF(AND(B2434&gt;=_TM1,B2434&lt;=_TM2,OR(TH!L2434="1111",TH!M2434="1111")),TH!D2434,""),"")</f>
        <v/>
      </c>
      <c r="B2434" s="36">
        <f t="shared" si="300"/>
        <v>8</v>
      </c>
      <c r="C2434" s="190">
        <f t="shared" si="301"/>
        <v>42611</v>
      </c>
      <c r="D2434" s="190" t="s">
        <v>1594</v>
      </c>
      <c r="E2434" s="190">
        <v>42611</v>
      </c>
      <c r="F2434" s="287" t="s">
        <v>1531</v>
      </c>
      <c r="G2434" s="824" t="s">
        <v>1524</v>
      </c>
      <c r="H2434" s="192" t="s">
        <v>1424</v>
      </c>
      <c r="I2434" s="248">
        <v>2</v>
      </c>
      <c r="J2434" s="248">
        <v>39866</v>
      </c>
      <c r="K2434" s="578">
        <f t="shared" si="303"/>
        <v>79732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7"/>
      <c r="AB2434" s="570" t="str">
        <f t="shared" si="302"/>
        <v/>
      </c>
    </row>
    <row r="2435" spans="1:30" ht="15.75" hidden="1" customHeight="1">
      <c r="A2435" s="818" t="str">
        <f>IF(B2435&lt;&gt;"",IF(AND(B2435&gt;=_TM1,B2435&lt;=_TM2,OR(TH!L2435="1111",TH!M2435="1111")),TH!D2435,""),"")</f>
        <v/>
      </c>
      <c r="B2435" s="36">
        <f t="shared" si="300"/>
        <v>8</v>
      </c>
      <c r="C2435" s="190">
        <f t="shared" si="301"/>
        <v>42611</v>
      </c>
      <c r="D2435" s="190" t="s">
        <v>1594</v>
      </c>
      <c r="E2435" s="190">
        <v>42611</v>
      </c>
      <c r="F2435" s="287" t="s">
        <v>1532</v>
      </c>
      <c r="G2435" s="824" t="s">
        <v>1524</v>
      </c>
      <c r="H2435" s="192" t="s">
        <v>1424</v>
      </c>
      <c r="I2435" s="248">
        <v>1</v>
      </c>
      <c r="J2435" s="248">
        <v>36702</v>
      </c>
      <c r="K2435" s="578">
        <f t="shared" si="303"/>
        <v>36702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7"/>
      <c r="AB2435" s="570" t="str">
        <f t="shared" si="302"/>
        <v/>
      </c>
    </row>
    <row r="2436" spans="1:30" ht="15.75" hidden="1" customHeight="1">
      <c r="A2436" s="818" t="str">
        <f>IF(B2436&lt;&gt;"",IF(AND(B2436&gt;=_TM1,B2436&lt;=_TM2,OR(TH!L2436="1111",TH!M2436="1111")),TH!D2436,""),"")</f>
        <v/>
      </c>
      <c r="B2436" s="36">
        <f t="shared" si="300"/>
        <v>8</v>
      </c>
      <c r="C2436" s="190">
        <f t="shared" si="301"/>
        <v>42611</v>
      </c>
      <c r="D2436" s="190" t="s">
        <v>1594</v>
      </c>
      <c r="E2436" s="190">
        <v>42611</v>
      </c>
      <c r="F2436" s="287" t="s">
        <v>1533</v>
      </c>
      <c r="G2436" s="824" t="s">
        <v>1524</v>
      </c>
      <c r="H2436" s="192" t="s">
        <v>1424</v>
      </c>
      <c r="I2436" s="248">
        <v>3</v>
      </c>
      <c r="J2436" s="248">
        <v>75272</v>
      </c>
      <c r="K2436" s="578">
        <f t="shared" si="303"/>
        <v>225816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7"/>
      <c r="AB2436" s="570" t="str">
        <f t="shared" si="302"/>
        <v/>
      </c>
      <c r="AD2436" s="570"/>
    </row>
    <row r="2437" spans="1:30" ht="15.75" hidden="1" customHeight="1">
      <c r="A2437" s="818" t="str">
        <f>IF(B2437&lt;&gt;"",IF(AND(B2437&gt;=_TM1,B2437&lt;=_TM2,OR(TH!L2437="1111",TH!M2437="1111")),TH!D2437,""),"")</f>
        <v/>
      </c>
      <c r="B2437" s="36">
        <f t="shared" si="300"/>
        <v>8</v>
      </c>
      <c r="C2437" s="190">
        <f t="shared" si="301"/>
        <v>42611</v>
      </c>
      <c r="D2437" s="190" t="s">
        <v>1594</v>
      </c>
      <c r="E2437" s="190">
        <v>42611</v>
      </c>
      <c r="F2437" s="287" t="s">
        <v>1534</v>
      </c>
      <c r="G2437" s="824" t="s">
        <v>1524</v>
      </c>
      <c r="H2437" s="192" t="s">
        <v>1424</v>
      </c>
      <c r="I2437" s="248">
        <v>2</v>
      </c>
      <c r="J2437" s="248">
        <v>93018</v>
      </c>
      <c r="K2437" s="578">
        <f t="shared" si="303"/>
        <v>186036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7"/>
      <c r="AB2437" s="570" t="str">
        <f t="shared" si="302"/>
        <v/>
      </c>
    </row>
    <row r="2438" spans="1:30" ht="15.75" hidden="1" customHeight="1">
      <c r="A2438" s="818" t="str">
        <f>IF(B2438&lt;&gt;"",IF(AND(B2438&gt;=_TM1,B2438&lt;=_TM2,OR(TH!L2438="1111",TH!M2438="1111")),TH!D2438,""),"")</f>
        <v/>
      </c>
      <c r="B2438" s="36">
        <f t="shared" si="300"/>
        <v>8</v>
      </c>
      <c r="C2438" s="190">
        <f t="shared" si="301"/>
        <v>42611</v>
      </c>
      <c r="D2438" s="190" t="s">
        <v>1594</v>
      </c>
      <c r="E2438" s="190">
        <v>42611</v>
      </c>
      <c r="F2438" s="287" t="s">
        <v>1535</v>
      </c>
      <c r="G2438" s="824" t="s">
        <v>1524</v>
      </c>
      <c r="H2438" s="192" t="s">
        <v>1424</v>
      </c>
      <c r="I2438" s="248">
        <v>5</v>
      </c>
      <c r="J2438" s="248">
        <v>60569</v>
      </c>
      <c r="K2438" s="578">
        <f t="shared" si="303"/>
        <v>302845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7"/>
      <c r="AB2438" s="570" t="str">
        <f t="shared" si="302"/>
        <v/>
      </c>
    </row>
    <row r="2439" spans="1:30" ht="15.75" hidden="1" customHeight="1">
      <c r="A2439" s="818" t="str">
        <f>IF(B2439&lt;&gt;"",IF(AND(B2439&gt;=_TM1,B2439&lt;=_TM2,OR(TH!L2439="1111",TH!M2439="1111")),TH!D2439,""),"")</f>
        <v/>
      </c>
      <c r="B2439" s="36">
        <f t="shared" si="300"/>
        <v>8</v>
      </c>
      <c r="C2439" s="190">
        <f t="shared" si="301"/>
        <v>42611</v>
      </c>
      <c r="D2439" s="190" t="s">
        <v>1594</v>
      </c>
      <c r="E2439" s="190">
        <v>42611</v>
      </c>
      <c r="F2439" s="287" t="s">
        <v>1536</v>
      </c>
      <c r="G2439" s="824" t="s">
        <v>1524</v>
      </c>
      <c r="H2439" s="192" t="s">
        <v>1424</v>
      </c>
      <c r="I2439" s="248">
        <v>6</v>
      </c>
      <c r="J2439" s="248">
        <v>59158</v>
      </c>
      <c r="K2439" s="578">
        <f t="shared" si="303"/>
        <v>354948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7"/>
      <c r="AB2439" s="570" t="str">
        <f t="shared" si="302"/>
        <v/>
      </c>
      <c r="AD2439" s="570"/>
    </row>
    <row r="2440" spans="1:30" ht="15.75" hidden="1" customHeight="1">
      <c r="A2440" s="818" t="str">
        <f>IF(B2440&lt;&gt;"",IF(AND(B2440&gt;=_TM1,B2440&lt;=_TM2,OR(TH!L2440="1111",TH!M2440="1111")),TH!D2440,""),"")</f>
        <v/>
      </c>
      <c r="B2440" s="36">
        <f t="shared" si="300"/>
        <v>8</v>
      </c>
      <c r="C2440" s="190">
        <f t="shared" si="301"/>
        <v>42611</v>
      </c>
      <c r="D2440" s="190" t="s">
        <v>1594</v>
      </c>
      <c r="E2440" s="190">
        <v>42611</v>
      </c>
      <c r="F2440" s="287" t="s">
        <v>1537</v>
      </c>
      <c r="G2440" s="824" t="s">
        <v>1524</v>
      </c>
      <c r="H2440" s="192" t="s">
        <v>1424</v>
      </c>
      <c r="I2440" s="248">
        <v>2</v>
      </c>
      <c r="J2440" s="248">
        <v>111328</v>
      </c>
      <c r="K2440" s="578">
        <f t="shared" si="303"/>
        <v>222656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7"/>
      <c r="AB2440" s="570" t="str">
        <f t="shared" si="302"/>
        <v/>
      </c>
    </row>
    <row r="2441" spans="1:30" ht="15.75" hidden="1" customHeight="1">
      <c r="A2441" s="818" t="str">
        <f>IF(B2441&lt;&gt;"",IF(AND(B2441&gt;=_TM1,B2441&lt;=_TM2,OR(TH!L2441="1111",TH!M2441="1111")),TH!D2441,""),"")</f>
        <v/>
      </c>
      <c r="B2441" s="36">
        <f t="shared" si="300"/>
        <v>8</v>
      </c>
      <c r="C2441" s="190">
        <f t="shared" si="301"/>
        <v>42611</v>
      </c>
      <c r="D2441" s="190" t="s">
        <v>1594</v>
      </c>
      <c r="E2441" s="190">
        <v>42611</v>
      </c>
      <c r="F2441" s="287" t="s">
        <v>1538</v>
      </c>
      <c r="G2441" s="824" t="s">
        <v>1524</v>
      </c>
      <c r="H2441" s="192" t="s">
        <v>1424</v>
      </c>
      <c r="I2441" s="248">
        <v>50</v>
      </c>
      <c r="J2441" s="248">
        <v>46446</v>
      </c>
      <c r="K2441" s="578">
        <f t="shared" si="303"/>
        <v>2322300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7"/>
      <c r="AB2441" s="570" t="str">
        <f t="shared" si="302"/>
        <v/>
      </c>
    </row>
    <row r="2442" spans="1:30" ht="15.75" hidden="1" customHeight="1">
      <c r="A2442" s="818" t="str">
        <f>IF(B2442&lt;&gt;"",IF(AND(B2442&gt;=_TM1,B2442&lt;=_TM2,OR(TH!L2442="1111",TH!M2442="1111")),TH!D2442,""),"")</f>
        <v/>
      </c>
      <c r="B2442" s="36">
        <f t="shared" ref="B2442:B2497" si="304">IF(C2442&lt;&gt;"",MONTH(C2442),"")</f>
        <v>8</v>
      </c>
      <c r="C2442" s="190">
        <f t="shared" ref="C2442:C2497" si="305">E2442</f>
        <v>42611</v>
      </c>
      <c r="D2442" s="190" t="s">
        <v>1594</v>
      </c>
      <c r="E2442" s="190">
        <v>42611</v>
      </c>
      <c r="F2442" s="287" t="s">
        <v>1539</v>
      </c>
      <c r="G2442" s="824" t="s">
        <v>1523</v>
      </c>
      <c r="H2442" s="192" t="s">
        <v>1424</v>
      </c>
      <c r="I2442" s="248">
        <v>3</v>
      </c>
      <c r="J2442" s="248">
        <v>17922</v>
      </c>
      <c r="K2442" s="578">
        <f t="shared" ref="K2442:K2451" si="306">ROUND(I2442*J2442,0)</f>
        <v>53766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7"/>
      <c r="AB2442" s="570" t="str">
        <f t="shared" si="302"/>
        <v/>
      </c>
      <c r="AD2442" s="570"/>
    </row>
    <row r="2443" spans="1:30" ht="15.75" hidden="1" customHeight="1">
      <c r="A2443" s="818" t="str">
        <f>IF(B2443&lt;&gt;"",IF(AND(B2443&gt;=_TM1,B2443&lt;=_TM2,OR(TH!L2443="1111",TH!M2443="1111")),TH!D2443,""),"")</f>
        <v/>
      </c>
      <c r="B2443" s="36">
        <f t="shared" ref="B2443:B2451" si="307">IF(C2443&lt;&gt;"",MONTH(C2443),"")</f>
        <v>8</v>
      </c>
      <c r="C2443" s="190">
        <f t="shared" ref="C2443:C2451" si="308">E2443</f>
        <v>42611</v>
      </c>
      <c r="D2443" s="190" t="s">
        <v>1594</v>
      </c>
      <c r="E2443" s="190">
        <v>42611</v>
      </c>
      <c r="F2443" s="287" t="s">
        <v>1540</v>
      </c>
      <c r="G2443" s="824" t="s">
        <v>1524</v>
      </c>
      <c r="H2443" s="192" t="s">
        <v>1424</v>
      </c>
      <c r="I2443" s="248">
        <v>3</v>
      </c>
      <c r="J2443" s="248">
        <v>86360</v>
      </c>
      <c r="K2443" s="578">
        <f t="shared" si="306"/>
        <v>259080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7"/>
      <c r="AB2443" s="570" t="str">
        <f t="shared" si="302"/>
        <v/>
      </c>
    </row>
    <row r="2444" spans="1:30" ht="15.75" hidden="1" customHeight="1">
      <c r="A2444" s="818" t="str">
        <f>IF(B2444&lt;&gt;"",IF(AND(B2444&gt;=_TM1,B2444&lt;=_TM2,OR(TH!L2444="1111",TH!M2444="1111")),TH!D2444,""),"")</f>
        <v/>
      </c>
      <c r="B2444" s="36">
        <f t="shared" si="307"/>
        <v>8</v>
      </c>
      <c r="C2444" s="190">
        <f t="shared" si="308"/>
        <v>42611</v>
      </c>
      <c r="D2444" s="190" t="s">
        <v>1594</v>
      </c>
      <c r="E2444" s="190">
        <v>42611</v>
      </c>
      <c r="F2444" s="287" t="s">
        <v>1541</v>
      </c>
      <c r="G2444" s="824" t="s">
        <v>1524</v>
      </c>
      <c r="H2444" s="192" t="s">
        <v>1424</v>
      </c>
      <c r="I2444" s="248">
        <v>4</v>
      </c>
      <c r="J2444" s="248">
        <v>35123</v>
      </c>
      <c r="K2444" s="578">
        <f t="shared" si="306"/>
        <v>140492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7"/>
      <c r="AB2444" s="570" t="str">
        <f t="shared" si="302"/>
        <v/>
      </c>
      <c r="AD2444" s="570"/>
    </row>
    <row r="2445" spans="1:30" ht="15.75" hidden="1" customHeight="1">
      <c r="A2445" s="818" t="str">
        <f>IF(B2445&lt;&gt;"",IF(AND(B2445&gt;=_TM1,B2445&lt;=_TM2,OR(TH!L2445="1111",TH!M2445="1111")),TH!D2445,""),"")</f>
        <v/>
      </c>
      <c r="B2445" s="36">
        <f t="shared" si="307"/>
        <v>8</v>
      </c>
      <c r="C2445" s="190">
        <f t="shared" si="308"/>
        <v>42611</v>
      </c>
      <c r="D2445" s="190" t="s">
        <v>1594</v>
      </c>
      <c r="E2445" s="190">
        <v>42611</v>
      </c>
      <c r="F2445" s="287" t="s">
        <v>1542</v>
      </c>
      <c r="G2445" s="824" t="s">
        <v>1524</v>
      </c>
      <c r="H2445" s="192" t="s">
        <v>1424</v>
      </c>
      <c r="I2445" s="248">
        <v>4</v>
      </c>
      <c r="J2445" s="248">
        <v>47432</v>
      </c>
      <c r="K2445" s="578">
        <f t="shared" si="306"/>
        <v>189728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7"/>
      <c r="AB2445" s="570" t="str">
        <f t="shared" si="302"/>
        <v/>
      </c>
    </row>
    <row r="2446" spans="1:30" ht="15.75" hidden="1" customHeight="1">
      <c r="A2446" s="818" t="str">
        <f>IF(B2446&lt;&gt;"",IF(AND(B2446&gt;=_TM1,B2446&lt;=_TM2,OR(TH!L2446="1111",TH!M2446="1111")),TH!D2446,""),"")</f>
        <v/>
      </c>
      <c r="B2446" s="36">
        <f t="shared" si="307"/>
        <v>8</v>
      </c>
      <c r="C2446" s="190">
        <f t="shared" si="308"/>
        <v>42611</v>
      </c>
      <c r="D2446" s="190" t="s">
        <v>1594</v>
      </c>
      <c r="E2446" s="190">
        <v>42611</v>
      </c>
      <c r="F2446" s="287" t="s">
        <v>1543</v>
      </c>
      <c r="G2446" s="824" t="s">
        <v>1524</v>
      </c>
      <c r="H2446" s="192" t="s">
        <v>1424</v>
      </c>
      <c r="I2446" s="248">
        <v>20</v>
      </c>
      <c r="J2446" s="248">
        <v>48081</v>
      </c>
      <c r="K2446" s="578">
        <f t="shared" si="306"/>
        <v>961620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7"/>
      <c r="AB2446" s="570" t="str">
        <f t="shared" si="302"/>
        <v/>
      </c>
    </row>
    <row r="2447" spans="1:30" ht="15.75" hidden="1" customHeight="1">
      <c r="A2447" s="818" t="str">
        <f>IF(B2447&lt;&gt;"",IF(AND(B2447&gt;=_TM1,B2447&lt;=_TM2,OR(TH!L2447="1111",TH!M2447="1111")),TH!D2447,""),"")</f>
        <v/>
      </c>
      <c r="B2447" s="36">
        <f t="shared" si="307"/>
        <v>8</v>
      </c>
      <c r="C2447" s="190">
        <f t="shared" si="308"/>
        <v>42611</v>
      </c>
      <c r="D2447" s="190" t="s">
        <v>1594</v>
      </c>
      <c r="E2447" s="190">
        <v>42611</v>
      </c>
      <c r="F2447" s="287" t="s">
        <v>1530</v>
      </c>
      <c r="G2447" s="824" t="s">
        <v>1524</v>
      </c>
      <c r="H2447" s="192" t="s">
        <v>1424</v>
      </c>
      <c r="I2447" s="248">
        <v>1</v>
      </c>
      <c r="J2447" s="248">
        <v>31752</v>
      </c>
      <c r="K2447" s="578">
        <f t="shared" si="306"/>
        <v>31752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7"/>
      <c r="AB2447" s="570" t="str">
        <f t="shared" si="302"/>
        <v/>
      </c>
      <c r="AD2447" s="570"/>
    </row>
    <row r="2448" spans="1:30" ht="15.75" hidden="1" customHeight="1">
      <c r="A2448" s="818" t="str">
        <f>IF(B2448&lt;&gt;"",IF(AND(B2448&gt;=_TM1,B2448&lt;=_TM2,OR(TH!L2448="1111",TH!M2448="1111")),TH!D2448,""),"")</f>
        <v/>
      </c>
      <c r="B2448" s="36">
        <f t="shared" si="307"/>
        <v>8</v>
      </c>
      <c r="C2448" s="190">
        <f t="shared" si="308"/>
        <v>42611</v>
      </c>
      <c r="D2448" s="190" t="s">
        <v>1594</v>
      </c>
      <c r="E2448" s="190">
        <v>42611</v>
      </c>
      <c r="F2448" s="287" t="s">
        <v>1538</v>
      </c>
      <c r="G2448" s="824" t="s">
        <v>1524</v>
      </c>
      <c r="H2448" s="192" t="s">
        <v>1424</v>
      </c>
      <c r="I2448" s="248">
        <v>2</v>
      </c>
      <c r="J2448" s="248">
        <v>46446</v>
      </c>
      <c r="K2448" s="578">
        <f t="shared" si="306"/>
        <v>92892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7"/>
      <c r="AB2448" s="570" t="str">
        <f t="shared" si="302"/>
        <v/>
      </c>
    </row>
    <row r="2449" spans="1:30" ht="15.75" hidden="1" customHeight="1">
      <c r="A2449" s="818" t="str">
        <f>IF(B2449&lt;&gt;"",IF(AND(B2449&gt;=_TM1,B2449&lt;=_TM2,OR(TH!L2449="1111",TH!M2449="1111")),TH!D2449,""),"")</f>
        <v/>
      </c>
      <c r="B2449" s="36">
        <f t="shared" si="307"/>
        <v>8</v>
      </c>
      <c r="C2449" s="190">
        <f t="shared" si="308"/>
        <v>42611</v>
      </c>
      <c r="D2449" s="190" t="s">
        <v>1594</v>
      </c>
      <c r="E2449" s="190">
        <v>42611</v>
      </c>
      <c r="F2449" s="287" t="s">
        <v>1544</v>
      </c>
      <c r="G2449" s="824" t="s">
        <v>1524</v>
      </c>
      <c r="H2449" s="192" t="s">
        <v>1424</v>
      </c>
      <c r="I2449" s="248">
        <v>10</v>
      </c>
      <c r="J2449" s="248">
        <v>162435</v>
      </c>
      <c r="K2449" s="578">
        <f t="shared" si="306"/>
        <v>1624350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7"/>
      <c r="AB2449" s="570" t="str">
        <f t="shared" si="302"/>
        <v/>
      </c>
    </row>
    <row r="2450" spans="1:30" ht="15.75" hidden="1" customHeight="1">
      <c r="A2450" s="818" t="str">
        <f>IF(B2450&lt;&gt;"",IF(AND(B2450&gt;=_TM1,B2450&lt;=_TM2,OR(TH!L2450="1111",TH!M2450="1111")),TH!D2450,""),"")</f>
        <v/>
      </c>
      <c r="B2450" s="36">
        <f t="shared" si="307"/>
        <v>8</v>
      </c>
      <c r="C2450" s="190">
        <f t="shared" si="308"/>
        <v>42611</v>
      </c>
      <c r="D2450" s="190" t="s">
        <v>1594</v>
      </c>
      <c r="E2450" s="190">
        <v>42611</v>
      </c>
      <c r="F2450" s="287" t="s">
        <v>1545</v>
      </c>
      <c r="G2450" s="824" t="s">
        <v>1524</v>
      </c>
      <c r="H2450" s="192" t="s">
        <v>1424</v>
      </c>
      <c r="I2450" s="248">
        <v>10</v>
      </c>
      <c r="J2450" s="248">
        <v>27300</v>
      </c>
      <c r="K2450" s="578">
        <f t="shared" si="306"/>
        <v>273000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7"/>
      <c r="AB2450" s="570" t="str">
        <f t="shared" si="302"/>
        <v/>
      </c>
      <c r="AD2450" s="570"/>
    </row>
    <row r="2451" spans="1:30" ht="15.75" hidden="1" customHeight="1">
      <c r="A2451" s="818" t="str">
        <f>IF(B2451&lt;&gt;"",IF(AND(B2451&gt;=_TM1,B2451&lt;=_TM2,OR(TH!L2451="1111",TH!M2451="1111")),TH!D2451,""),"")</f>
        <v/>
      </c>
      <c r="B2451" s="36">
        <f t="shared" si="307"/>
        <v>8</v>
      </c>
      <c r="C2451" s="190">
        <f t="shared" si="308"/>
        <v>42611</v>
      </c>
      <c r="D2451" s="190" t="s">
        <v>1594</v>
      </c>
      <c r="E2451" s="190">
        <v>42611</v>
      </c>
      <c r="F2451" s="287" t="s">
        <v>1546</v>
      </c>
      <c r="G2451" s="824" t="s">
        <v>1524</v>
      </c>
      <c r="H2451" s="192" t="s">
        <v>1424</v>
      </c>
      <c r="I2451" s="248">
        <v>1</v>
      </c>
      <c r="J2451" s="248">
        <v>60100</v>
      </c>
      <c r="K2451" s="578">
        <f t="shared" si="306"/>
        <v>60100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7"/>
      <c r="AB2451" s="570" t="str">
        <f t="shared" si="302"/>
        <v/>
      </c>
    </row>
    <row r="2452" spans="1:30" ht="15.75" hidden="1" customHeight="1">
      <c r="A2452" s="818" t="str">
        <f>IF(B2452&lt;&gt;"",IF(AND(B2452&gt;=_TM1,B2452&lt;=_TM2,OR(TH!L2452="1111",TH!M2452="1111")),TH!D2452,""),"")</f>
        <v/>
      </c>
      <c r="B2452" s="36">
        <f t="shared" si="304"/>
        <v>8</v>
      </c>
      <c r="C2452" s="190">
        <f t="shared" si="305"/>
        <v>42611</v>
      </c>
      <c r="D2452" s="190" t="s">
        <v>1594</v>
      </c>
      <c r="E2452" s="190">
        <v>42611</v>
      </c>
      <c r="F2452" s="191" t="s">
        <v>448</v>
      </c>
      <c r="G2452" s="824" t="s">
        <v>1523</v>
      </c>
      <c r="H2452" s="192" t="s">
        <v>1424</v>
      </c>
      <c r="I2452" s="248"/>
      <c r="J2452" s="248"/>
      <c r="K2452" s="578">
        <v>1518834</v>
      </c>
      <c r="L2452" s="193" t="s">
        <v>251</v>
      </c>
      <c r="M2452" s="193" t="s">
        <v>354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7"/>
      <c r="AB2452" s="570" t="str">
        <f t="shared" si="302"/>
        <v/>
      </c>
    </row>
    <row r="2453" spans="1:30" ht="15.75" hidden="1" customHeight="1">
      <c r="A2453" s="818" t="str">
        <f>IF(B2453&lt;&gt;"",IF(AND(B2453&gt;=_TM1,B2453&lt;=_TM2,OR(TH!L2453="1111",TH!M2453="1111")),TH!D2453,""),"")</f>
        <v/>
      </c>
      <c r="B2453" s="36">
        <f t="shared" si="304"/>
        <v>8</v>
      </c>
      <c r="C2453" s="190">
        <f t="shared" si="305"/>
        <v>42612</v>
      </c>
      <c r="D2453" s="190" t="s">
        <v>1595</v>
      </c>
      <c r="E2453" s="190">
        <v>42612</v>
      </c>
      <c r="F2453" s="287" t="s">
        <v>862</v>
      </c>
      <c r="G2453" s="824" t="s">
        <v>1524</v>
      </c>
      <c r="H2453" s="192" t="s">
        <v>665</v>
      </c>
      <c r="I2453" s="248">
        <v>12</v>
      </c>
      <c r="J2453" s="248">
        <v>50190</v>
      </c>
      <c r="K2453" s="578">
        <f t="shared" ref="K2453:K2477" si="309">ROUND(I2453*J2453,0)</f>
        <v>602280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7"/>
      <c r="AB2453" s="570" t="str">
        <f t="shared" si="302"/>
        <v/>
      </c>
    </row>
    <row r="2454" spans="1:30" ht="15.75" hidden="1" customHeight="1">
      <c r="A2454" s="818" t="str">
        <f>IF(B2454&lt;&gt;"",IF(AND(B2454&gt;=_TM1,B2454&lt;=_TM2,OR(TH!L2454="1111",TH!M2454="1111")),TH!D2454,""),"")</f>
        <v/>
      </c>
      <c r="B2454" s="36">
        <f t="shared" si="304"/>
        <v>8</v>
      </c>
      <c r="C2454" s="190">
        <f t="shared" si="305"/>
        <v>42612</v>
      </c>
      <c r="D2454" s="190" t="s">
        <v>1595</v>
      </c>
      <c r="E2454" s="190">
        <v>42612</v>
      </c>
      <c r="F2454" s="287" t="s">
        <v>480</v>
      </c>
      <c r="G2454" s="824" t="s">
        <v>1524</v>
      </c>
      <c r="H2454" s="192" t="s">
        <v>665</v>
      </c>
      <c r="I2454" s="248">
        <v>28</v>
      </c>
      <c r="J2454" s="248">
        <v>50190</v>
      </c>
      <c r="K2454" s="578">
        <f t="shared" si="309"/>
        <v>1405320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7"/>
      <c r="AB2454" s="570" t="str">
        <f t="shared" si="302"/>
        <v/>
      </c>
      <c r="AD2454" s="570"/>
    </row>
    <row r="2455" spans="1:30" ht="15.75" hidden="1" customHeight="1">
      <c r="A2455" s="818" t="str">
        <f>IF(B2455&lt;&gt;"",IF(AND(B2455&gt;=_TM1,B2455&lt;=_TM2,OR(TH!L2455="1111",TH!M2455="1111")),TH!D2455,""),"")</f>
        <v/>
      </c>
      <c r="B2455" s="36">
        <f t="shared" si="304"/>
        <v>8</v>
      </c>
      <c r="C2455" s="190">
        <f t="shared" si="305"/>
        <v>42612</v>
      </c>
      <c r="D2455" s="190" t="s">
        <v>1595</v>
      </c>
      <c r="E2455" s="190">
        <v>42612</v>
      </c>
      <c r="F2455" s="287" t="s">
        <v>455</v>
      </c>
      <c r="G2455" s="824" t="s">
        <v>1524</v>
      </c>
      <c r="H2455" s="192" t="s">
        <v>665</v>
      </c>
      <c r="I2455" s="248">
        <v>75</v>
      </c>
      <c r="J2455" s="248">
        <v>69654</v>
      </c>
      <c r="K2455" s="578">
        <f t="shared" si="309"/>
        <v>5224050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7"/>
      <c r="AB2455" s="570" t="str">
        <f t="shared" si="302"/>
        <v/>
      </c>
    </row>
    <row r="2456" spans="1:30" ht="15.75" hidden="1" customHeight="1">
      <c r="A2456" s="818" t="str">
        <f>IF(B2456&lt;&gt;"",IF(AND(B2456&gt;=_TM1,B2456&lt;=_TM2,OR(TH!L2456="1111",TH!M2456="1111")),TH!D2456,""),"")</f>
        <v/>
      </c>
      <c r="B2456" s="36">
        <f t="shared" si="304"/>
        <v>8</v>
      </c>
      <c r="C2456" s="190">
        <f t="shared" si="305"/>
        <v>42612</v>
      </c>
      <c r="D2456" s="190" t="s">
        <v>1595</v>
      </c>
      <c r="E2456" s="190">
        <v>42612</v>
      </c>
      <c r="F2456" s="287" t="s">
        <v>692</v>
      </c>
      <c r="G2456" s="824" t="s">
        <v>1524</v>
      </c>
      <c r="H2456" s="192" t="s">
        <v>665</v>
      </c>
      <c r="I2456" s="248">
        <v>56</v>
      </c>
      <c r="J2456" s="248">
        <v>40018</v>
      </c>
      <c r="K2456" s="578">
        <f t="shared" si="309"/>
        <v>2241008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7"/>
      <c r="AB2456" s="570" t="str">
        <f t="shared" si="302"/>
        <v/>
      </c>
    </row>
    <row r="2457" spans="1:30" ht="15.75" hidden="1" customHeight="1">
      <c r="A2457" s="818" t="str">
        <f>IF(B2457&lt;&gt;"",IF(AND(B2457&gt;=_TM1,B2457&lt;=_TM2,OR(TH!L2457="1111",TH!M2457="1111")),TH!D2457,""),"")</f>
        <v/>
      </c>
      <c r="B2457" s="36">
        <f t="shared" si="304"/>
        <v>8</v>
      </c>
      <c r="C2457" s="190">
        <f t="shared" si="305"/>
        <v>42612</v>
      </c>
      <c r="D2457" s="190" t="s">
        <v>1595</v>
      </c>
      <c r="E2457" s="190">
        <v>42612</v>
      </c>
      <c r="F2457" s="287" t="s">
        <v>457</v>
      </c>
      <c r="G2457" s="824" t="s">
        <v>1524</v>
      </c>
      <c r="H2457" s="192" t="s">
        <v>665</v>
      </c>
      <c r="I2457" s="248">
        <v>12</v>
      </c>
      <c r="J2457" s="248">
        <v>88115</v>
      </c>
      <c r="K2457" s="578">
        <f t="shared" si="309"/>
        <v>1057380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7"/>
      <c r="AB2457" s="570" t="str">
        <f t="shared" si="302"/>
        <v/>
      </c>
      <c r="AD2457" s="570"/>
    </row>
    <row r="2458" spans="1:30" ht="15.75" hidden="1" customHeight="1">
      <c r="A2458" s="818" t="str">
        <f>IF(B2458&lt;&gt;"",IF(AND(B2458&gt;=_TM1,B2458&lt;=_TM2,OR(TH!L2458="1111",TH!M2458="1111")),TH!D2458,""),"")</f>
        <v/>
      </c>
      <c r="B2458" s="36">
        <f t="shared" si="304"/>
        <v>8</v>
      </c>
      <c r="C2458" s="190">
        <f t="shared" si="305"/>
        <v>42612</v>
      </c>
      <c r="D2458" s="190" t="s">
        <v>1595</v>
      </c>
      <c r="E2458" s="190">
        <v>42612</v>
      </c>
      <c r="F2458" s="287" t="s">
        <v>451</v>
      </c>
      <c r="G2458" s="824" t="s">
        <v>1524</v>
      </c>
      <c r="H2458" s="192" t="s">
        <v>665</v>
      </c>
      <c r="I2458" s="248">
        <v>24</v>
      </c>
      <c r="J2458" s="248">
        <v>140025</v>
      </c>
      <c r="K2458" s="578">
        <f t="shared" si="309"/>
        <v>3360600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7"/>
      <c r="AB2458" s="570" t="str">
        <f t="shared" ref="AB2458:AB2489" si="310">IF(VLOOKUP(H2458,DS_131,1,0)=H2458,"","x")</f>
        <v/>
      </c>
    </row>
    <row r="2459" spans="1:30" ht="15.75" hidden="1" customHeight="1">
      <c r="A2459" s="818" t="str">
        <f>IF(B2459&lt;&gt;"",IF(AND(B2459&gt;=_TM1,B2459&lt;=_TM2,OR(TH!L2459="1111",TH!M2459="1111")),TH!D2459,""),"")</f>
        <v/>
      </c>
      <c r="B2459" s="36">
        <f t="shared" ref="B2459:B2467" si="311">IF(C2459&lt;&gt;"",MONTH(C2459),"")</f>
        <v>8</v>
      </c>
      <c r="C2459" s="190">
        <f t="shared" ref="C2459:C2467" si="312">E2459</f>
        <v>42612</v>
      </c>
      <c r="D2459" s="190" t="s">
        <v>1595</v>
      </c>
      <c r="E2459" s="190">
        <v>42612</v>
      </c>
      <c r="F2459" s="287" t="s">
        <v>1547</v>
      </c>
      <c r="G2459" s="824" t="s">
        <v>1524</v>
      </c>
      <c r="H2459" s="192" t="s">
        <v>665</v>
      </c>
      <c r="I2459" s="248">
        <v>40</v>
      </c>
      <c r="J2459" s="248">
        <v>54424</v>
      </c>
      <c r="K2459" s="578">
        <f t="shared" ref="K2459:K2467" si="313">ROUND(I2459*J2459,0)</f>
        <v>2176960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7"/>
      <c r="AB2459" s="570" t="str">
        <f t="shared" si="310"/>
        <v/>
      </c>
    </row>
    <row r="2460" spans="1:30" ht="15.75" hidden="1" customHeight="1">
      <c r="A2460" s="818" t="str">
        <f>IF(B2460&lt;&gt;"",IF(AND(B2460&gt;=_TM1,B2460&lt;=_TM2,OR(TH!L2460="1111",TH!M2460="1111")),TH!D2460,""),"")</f>
        <v/>
      </c>
      <c r="B2460" s="36">
        <f t="shared" si="311"/>
        <v>8</v>
      </c>
      <c r="C2460" s="190">
        <f t="shared" si="312"/>
        <v>42612</v>
      </c>
      <c r="D2460" s="190" t="s">
        <v>1595</v>
      </c>
      <c r="E2460" s="190">
        <v>42612</v>
      </c>
      <c r="F2460" s="287" t="s">
        <v>539</v>
      </c>
      <c r="G2460" s="824" t="s">
        <v>1524</v>
      </c>
      <c r="H2460" s="192" t="s">
        <v>665</v>
      </c>
      <c r="I2460" s="248">
        <v>24</v>
      </c>
      <c r="J2460" s="248">
        <v>36391</v>
      </c>
      <c r="K2460" s="578">
        <f t="shared" si="313"/>
        <v>873384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7"/>
      <c r="AB2460" s="570" t="str">
        <f t="shared" si="310"/>
        <v/>
      </c>
      <c r="AD2460" s="570"/>
    </row>
    <row r="2461" spans="1:30" ht="15.75" hidden="1" customHeight="1">
      <c r="A2461" s="818" t="str">
        <f>IF(B2461&lt;&gt;"",IF(AND(B2461&gt;=_TM1,B2461&lt;=_TM2,OR(TH!L2461="1111",TH!M2461="1111")),TH!D2461,""),"")</f>
        <v/>
      </c>
      <c r="B2461" s="36">
        <f t="shared" si="311"/>
        <v>8</v>
      </c>
      <c r="C2461" s="190">
        <f t="shared" si="312"/>
        <v>42612</v>
      </c>
      <c r="D2461" s="190" t="s">
        <v>1595</v>
      </c>
      <c r="E2461" s="190">
        <v>42612</v>
      </c>
      <c r="F2461" s="287" t="s">
        <v>540</v>
      </c>
      <c r="G2461" s="824" t="s">
        <v>1524</v>
      </c>
      <c r="H2461" s="192" t="s">
        <v>665</v>
      </c>
      <c r="I2461" s="248">
        <v>24</v>
      </c>
      <c r="J2461" s="248">
        <v>41174</v>
      </c>
      <c r="K2461" s="578">
        <f t="shared" si="313"/>
        <v>988176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7"/>
      <c r="AB2461" s="570" t="str">
        <f t="shared" si="310"/>
        <v/>
      </c>
    </row>
    <row r="2462" spans="1:30" ht="15.75" hidden="1" customHeight="1">
      <c r="A2462" s="818" t="str">
        <f>IF(B2462&lt;&gt;"",IF(AND(B2462&gt;=_TM1,B2462&lt;=_TM2,OR(TH!L2462="1111",TH!M2462="1111")),TH!D2462,""),"")</f>
        <v/>
      </c>
      <c r="B2462" s="36">
        <f t="shared" si="311"/>
        <v>8</v>
      </c>
      <c r="C2462" s="190">
        <f t="shared" si="312"/>
        <v>42612</v>
      </c>
      <c r="D2462" s="190" t="s">
        <v>1595</v>
      </c>
      <c r="E2462" s="190">
        <v>42612</v>
      </c>
      <c r="F2462" s="287" t="s">
        <v>687</v>
      </c>
      <c r="G2462" s="824" t="s">
        <v>1524</v>
      </c>
      <c r="H2462" s="192" t="s">
        <v>665</v>
      </c>
      <c r="I2462" s="248">
        <v>36</v>
      </c>
      <c r="J2462" s="248">
        <v>20772</v>
      </c>
      <c r="K2462" s="578">
        <f t="shared" si="313"/>
        <v>747792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7"/>
      <c r="AB2462" s="570" t="str">
        <f t="shared" si="310"/>
        <v/>
      </c>
    </row>
    <row r="2463" spans="1:30" ht="15.75" hidden="1" customHeight="1">
      <c r="A2463" s="818" t="str">
        <f>IF(B2463&lt;&gt;"",IF(AND(B2463&gt;=_TM1,B2463&lt;=_TM2,OR(TH!L2463="1111",TH!M2463="1111")),TH!D2463,""),"")</f>
        <v/>
      </c>
      <c r="B2463" s="36">
        <f t="shared" si="311"/>
        <v>8</v>
      </c>
      <c r="C2463" s="190">
        <f t="shared" si="312"/>
        <v>42612</v>
      </c>
      <c r="D2463" s="190" t="s">
        <v>1595</v>
      </c>
      <c r="E2463" s="190">
        <v>42612</v>
      </c>
      <c r="F2463" s="287" t="s">
        <v>1548</v>
      </c>
      <c r="G2463" s="824" t="s">
        <v>1524</v>
      </c>
      <c r="H2463" s="192" t="s">
        <v>665</v>
      </c>
      <c r="I2463" s="248">
        <v>18</v>
      </c>
      <c r="J2463" s="248">
        <v>20993</v>
      </c>
      <c r="K2463" s="578">
        <f t="shared" si="313"/>
        <v>377874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7"/>
      <c r="AB2463" s="570" t="str">
        <f t="shared" si="310"/>
        <v/>
      </c>
      <c r="AD2463" s="570"/>
    </row>
    <row r="2464" spans="1:30" ht="15.75" hidden="1" customHeight="1">
      <c r="A2464" s="818" t="str">
        <f>IF(B2464&lt;&gt;"",IF(AND(B2464&gt;=_TM1,B2464&lt;=_TM2,OR(TH!L2464="1111",TH!M2464="1111")),TH!D2464,""),"")</f>
        <v/>
      </c>
      <c r="B2464" s="36">
        <f t="shared" si="311"/>
        <v>8</v>
      </c>
      <c r="C2464" s="190">
        <f t="shared" si="312"/>
        <v>42612</v>
      </c>
      <c r="D2464" s="190" t="s">
        <v>1595</v>
      </c>
      <c r="E2464" s="190">
        <v>42612</v>
      </c>
      <c r="F2464" s="287" t="s">
        <v>552</v>
      </c>
      <c r="G2464" s="824" t="s">
        <v>1524</v>
      </c>
      <c r="H2464" s="192" t="s">
        <v>665</v>
      </c>
      <c r="I2464" s="248">
        <v>24</v>
      </c>
      <c r="J2464" s="248">
        <v>9919</v>
      </c>
      <c r="K2464" s="578">
        <f t="shared" si="313"/>
        <v>238056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7"/>
      <c r="AB2464" s="570" t="str">
        <f t="shared" si="310"/>
        <v/>
      </c>
    </row>
    <row r="2465" spans="1:30" ht="15.75" hidden="1" customHeight="1">
      <c r="A2465" s="818" t="str">
        <f>IF(B2465&lt;&gt;"",IF(AND(B2465&gt;=_TM1,B2465&lt;=_TM2,OR(TH!L2465="1111",TH!M2465="1111")),TH!D2465,""),"")</f>
        <v/>
      </c>
      <c r="B2465" s="36">
        <f t="shared" si="311"/>
        <v>8</v>
      </c>
      <c r="C2465" s="190">
        <f t="shared" si="312"/>
        <v>42612</v>
      </c>
      <c r="D2465" s="190" t="s">
        <v>1595</v>
      </c>
      <c r="E2465" s="190">
        <v>42612</v>
      </c>
      <c r="F2465" s="287" t="s">
        <v>794</v>
      </c>
      <c r="G2465" s="824" t="s">
        <v>1524</v>
      </c>
      <c r="H2465" s="192" t="s">
        <v>665</v>
      </c>
      <c r="I2465" s="248">
        <v>12</v>
      </c>
      <c r="J2465" s="248">
        <v>7963</v>
      </c>
      <c r="K2465" s="578">
        <f t="shared" si="313"/>
        <v>95556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7"/>
      <c r="AB2465" s="570" t="str">
        <f t="shared" si="310"/>
        <v/>
      </c>
    </row>
    <row r="2466" spans="1:30" ht="15.75" hidden="1" customHeight="1">
      <c r="A2466" s="818" t="str">
        <f>IF(B2466&lt;&gt;"",IF(AND(B2466&gt;=_TM1,B2466&lt;=_TM2,OR(TH!L2466="1111",TH!M2466="1111")),TH!D2466,""),"")</f>
        <v/>
      </c>
      <c r="B2466" s="36">
        <f t="shared" si="311"/>
        <v>8</v>
      </c>
      <c r="C2466" s="190">
        <f t="shared" si="312"/>
        <v>42612</v>
      </c>
      <c r="D2466" s="190" t="s">
        <v>1595</v>
      </c>
      <c r="E2466" s="190">
        <v>42612</v>
      </c>
      <c r="F2466" s="287" t="s">
        <v>1549</v>
      </c>
      <c r="G2466" s="824" t="s">
        <v>1524</v>
      </c>
      <c r="H2466" s="192" t="s">
        <v>665</v>
      </c>
      <c r="I2466" s="248">
        <v>12</v>
      </c>
      <c r="J2466" s="248">
        <v>10721</v>
      </c>
      <c r="K2466" s="578">
        <f t="shared" si="313"/>
        <v>128652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7"/>
      <c r="AB2466" s="570" t="str">
        <f t="shared" si="310"/>
        <v/>
      </c>
      <c r="AD2466" s="570"/>
    </row>
    <row r="2467" spans="1:30" ht="15.75" hidden="1" customHeight="1">
      <c r="A2467" s="818" t="str">
        <f>IF(B2467&lt;&gt;"",IF(AND(B2467&gt;=_TM1,B2467&lt;=_TM2,OR(TH!L2467="1111",TH!M2467="1111")),TH!D2467,""),"")</f>
        <v/>
      </c>
      <c r="B2467" s="36">
        <f t="shared" si="311"/>
        <v>8</v>
      </c>
      <c r="C2467" s="190">
        <f t="shared" si="312"/>
        <v>42612</v>
      </c>
      <c r="D2467" s="190" t="s">
        <v>1595</v>
      </c>
      <c r="E2467" s="190">
        <v>42612</v>
      </c>
      <c r="F2467" s="287" t="s">
        <v>1550</v>
      </c>
      <c r="G2467" s="824" t="s">
        <v>1524</v>
      </c>
      <c r="H2467" s="192" t="s">
        <v>665</v>
      </c>
      <c r="I2467" s="248">
        <v>18</v>
      </c>
      <c r="J2467" s="248">
        <v>7998</v>
      </c>
      <c r="K2467" s="578">
        <f t="shared" si="313"/>
        <v>143964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7"/>
      <c r="AB2467" s="570" t="str">
        <f t="shared" si="310"/>
        <v/>
      </c>
    </row>
    <row r="2468" spans="1:30" ht="15.75" hidden="1" customHeight="1">
      <c r="A2468" s="818" t="str">
        <f>IF(B2468&lt;&gt;"",IF(AND(B2468&gt;=_TM1,B2468&lt;=_TM2,OR(TH!L2468="1111",TH!M2468="1111")),TH!D2468,""),"")</f>
        <v/>
      </c>
      <c r="B2468" s="36">
        <f t="shared" si="304"/>
        <v>8</v>
      </c>
      <c r="C2468" s="190">
        <f t="shared" si="305"/>
        <v>42612</v>
      </c>
      <c r="D2468" s="190" t="s">
        <v>1595</v>
      </c>
      <c r="E2468" s="190">
        <v>42612</v>
      </c>
      <c r="F2468" s="287" t="s">
        <v>1551</v>
      </c>
      <c r="G2468" s="824" t="s">
        <v>1524</v>
      </c>
      <c r="H2468" s="192" t="s">
        <v>665</v>
      </c>
      <c r="I2468" s="248">
        <v>25</v>
      </c>
      <c r="J2468" s="248">
        <v>8656</v>
      </c>
      <c r="K2468" s="578">
        <f t="shared" si="309"/>
        <v>216400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7"/>
      <c r="AB2468" s="570" t="str">
        <f t="shared" si="310"/>
        <v/>
      </c>
    </row>
    <row r="2469" spans="1:30" ht="15.75" hidden="1" customHeight="1">
      <c r="A2469" s="818" t="str">
        <f>IF(B2469&lt;&gt;"",IF(AND(B2469&gt;=_TM1,B2469&lt;=_TM2,OR(TH!L2469="1111",TH!M2469="1111")),TH!D2469,""),"")</f>
        <v/>
      </c>
      <c r="B2469" s="36">
        <f t="shared" si="304"/>
        <v>8</v>
      </c>
      <c r="C2469" s="190">
        <f t="shared" si="305"/>
        <v>42612</v>
      </c>
      <c r="D2469" s="190" t="s">
        <v>1595</v>
      </c>
      <c r="E2469" s="190">
        <v>42612</v>
      </c>
      <c r="F2469" s="287" t="s">
        <v>1552</v>
      </c>
      <c r="G2469" s="824" t="s">
        <v>1524</v>
      </c>
      <c r="H2469" s="192" t="s">
        <v>665</v>
      </c>
      <c r="I2469" s="248">
        <v>10</v>
      </c>
      <c r="J2469" s="248">
        <v>75286</v>
      </c>
      <c r="K2469" s="578">
        <f t="shared" si="309"/>
        <v>752860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7"/>
      <c r="AB2469" s="570" t="str">
        <f t="shared" si="310"/>
        <v/>
      </c>
      <c r="AD2469" s="570"/>
    </row>
    <row r="2470" spans="1:30" ht="15.75" hidden="1" customHeight="1">
      <c r="A2470" s="818" t="str">
        <f>IF(B2470&lt;&gt;"",IF(AND(B2470&gt;=_TM1,B2470&lt;=_TM2,OR(TH!L2470="1111",TH!M2470="1111")),TH!D2470,""),"")</f>
        <v/>
      </c>
      <c r="B2470" s="36">
        <f t="shared" si="304"/>
        <v>8</v>
      </c>
      <c r="C2470" s="190">
        <f t="shared" si="305"/>
        <v>42612</v>
      </c>
      <c r="D2470" s="190" t="s">
        <v>1595</v>
      </c>
      <c r="E2470" s="190">
        <v>42612</v>
      </c>
      <c r="F2470" s="287" t="s">
        <v>490</v>
      </c>
      <c r="G2470" s="824" t="s">
        <v>1524</v>
      </c>
      <c r="H2470" s="192" t="s">
        <v>665</v>
      </c>
      <c r="I2470" s="248">
        <v>30</v>
      </c>
      <c r="J2470" s="248">
        <v>25481</v>
      </c>
      <c r="K2470" s="578">
        <f t="shared" si="309"/>
        <v>764430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7"/>
      <c r="AB2470" s="570" t="str">
        <f t="shared" si="310"/>
        <v/>
      </c>
    </row>
    <row r="2471" spans="1:30" ht="15.75" hidden="1" customHeight="1">
      <c r="A2471" s="818" t="str">
        <f>IF(B2471&lt;&gt;"",IF(AND(B2471&gt;=_TM1,B2471&lt;=_TM2,OR(TH!L2471="1111",TH!M2471="1111")),TH!D2471,""),"")</f>
        <v/>
      </c>
      <c r="B2471" s="36">
        <f t="shared" si="304"/>
        <v>8</v>
      </c>
      <c r="C2471" s="190">
        <f t="shared" si="305"/>
        <v>42612</v>
      </c>
      <c r="D2471" s="190" t="s">
        <v>1595</v>
      </c>
      <c r="E2471" s="190">
        <v>42612</v>
      </c>
      <c r="F2471" s="191" t="s">
        <v>498</v>
      </c>
      <c r="G2471" s="824" t="s">
        <v>1524</v>
      </c>
      <c r="H2471" s="192" t="s">
        <v>665</v>
      </c>
      <c r="I2471" s="248">
        <v>64</v>
      </c>
      <c r="J2471" s="248">
        <v>20239</v>
      </c>
      <c r="K2471" s="578">
        <f t="shared" si="309"/>
        <v>1295296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7"/>
      <c r="AB2471" s="570" t="str">
        <f t="shared" si="310"/>
        <v/>
      </c>
    </row>
    <row r="2472" spans="1:30" ht="15.75" hidden="1" customHeight="1">
      <c r="A2472" s="818" t="str">
        <f>IF(B2472&lt;&gt;"",IF(AND(B2472&gt;=_TM1,B2472&lt;=_TM2,OR(TH!L2472="1111",TH!M2472="1111")),TH!D2472,""),"")</f>
        <v/>
      </c>
      <c r="B2472" s="36">
        <f t="shared" si="304"/>
        <v>8</v>
      </c>
      <c r="C2472" s="190">
        <f t="shared" si="305"/>
        <v>42612</v>
      </c>
      <c r="D2472" s="190" t="s">
        <v>1595</v>
      </c>
      <c r="E2472" s="190">
        <v>42612</v>
      </c>
      <c r="F2472" s="287" t="s">
        <v>1553</v>
      </c>
      <c r="G2472" s="824" t="s">
        <v>1524</v>
      </c>
      <c r="H2472" s="192" t="s">
        <v>665</v>
      </c>
      <c r="I2472" s="248">
        <v>20</v>
      </c>
      <c r="J2472" s="248">
        <v>51595</v>
      </c>
      <c r="K2472" s="578">
        <f t="shared" si="309"/>
        <v>1031900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7"/>
      <c r="AB2472" s="570" t="str">
        <f t="shared" si="310"/>
        <v/>
      </c>
      <c r="AD2472" s="570"/>
    </row>
    <row r="2473" spans="1:30" ht="15.75" hidden="1" customHeight="1">
      <c r="A2473" s="818" t="str">
        <f>IF(B2473&lt;&gt;"",IF(AND(B2473&gt;=_TM1,B2473&lt;=_TM2,OR(TH!L2473="1111",TH!M2473="1111")),TH!D2473,""),"")</f>
        <v/>
      </c>
      <c r="B2473" s="36">
        <f t="shared" si="304"/>
        <v>8</v>
      </c>
      <c r="C2473" s="190">
        <f t="shared" si="305"/>
        <v>42612</v>
      </c>
      <c r="D2473" s="190" t="s">
        <v>1595</v>
      </c>
      <c r="E2473" s="190">
        <v>42612</v>
      </c>
      <c r="F2473" s="287" t="s">
        <v>1554</v>
      </c>
      <c r="G2473" s="824" t="s">
        <v>1524</v>
      </c>
      <c r="H2473" s="192" t="s">
        <v>665</v>
      </c>
      <c r="I2473" s="248">
        <v>53</v>
      </c>
      <c r="J2473" s="248">
        <v>26873</v>
      </c>
      <c r="K2473" s="578">
        <f t="shared" si="309"/>
        <v>1424269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7"/>
      <c r="AB2473" s="570" t="str">
        <f t="shared" si="310"/>
        <v/>
      </c>
    </row>
    <row r="2474" spans="1:30" ht="15.75" hidden="1" customHeight="1">
      <c r="A2474" s="818" t="str">
        <f>IF(B2474&lt;&gt;"",IF(AND(B2474&gt;=_TM1,B2474&lt;=_TM2,OR(TH!L2474="1111",TH!M2474="1111")),TH!D2474,""),"")</f>
        <v/>
      </c>
      <c r="B2474" s="36">
        <f t="shared" si="304"/>
        <v>8</v>
      </c>
      <c r="C2474" s="190">
        <f t="shared" si="305"/>
        <v>42612</v>
      </c>
      <c r="D2474" s="190" t="s">
        <v>1595</v>
      </c>
      <c r="E2474" s="190">
        <v>42612</v>
      </c>
      <c r="F2474" s="287" t="s">
        <v>476</v>
      </c>
      <c r="G2474" s="824" t="s">
        <v>1524</v>
      </c>
      <c r="H2474" s="192" t="s">
        <v>665</v>
      </c>
      <c r="I2474" s="248">
        <v>18</v>
      </c>
      <c r="J2474" s="248">
        <v>38130</v>
      </c>
      <c r="K2474" s="578">
        <f t="shared" si="309"/>
        <v>686340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7"/>
      <c r="AB2474" s="570" t="str">
        <f t="shared" si="310"/>
        <v/>
      </c>
    </row>
    <row r="2475" spans="1:30" ht="15.75" hidden="1" customHeight="1">
      <c r="A2475" s="818" t="str">
        <f>IF(B2475&lt;&gt;"",IF(AND(B2475&gt;=_TM1,B2475&lt;=_TM2,OR(TH!L2475="1111",TH!M2475="1111")),TH!D2475,""),"")</f>
        <v/>
      </c>
      <c r="B2475" s="36">
        <f t="shared" si="304"/>
        <v>8</v>
      </c>
      <c r="C2475" s="190">
        <f t="shared" si="305"/>
        <v>42612</v>
      </c>
      <c r="D2475" s="190" t="s">
        <v>1595</v>
      </c>
      <c r="E2475" s="190">
        <v>42612</v>
      </c>
      <c r="F2475" s="287" t="s">
        <v>858</v>
      </c>
      <c r="G2475" s="824" t="s">
        <v>1524</v>
      </c>
      <c r="H2475" s="192" t="s">
        <v>665</v>
      </c>
      <c r="I2475" s="248">
        <v>10</v>
      </c>
      <c r="J2475" s="248">
        <v>40602</v>
      </c>
      <c r="K2475" s="578">
        <f t="shared" si="309"/>
        <v>406020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7"/>
      <c r="AB2475" s="570" t="str">
        <f t="shared" si="310"/>
        <v/>
      </c>
      <c r="AD2475" s="570"/>
    </row>
    <row r="2476" spans="1:30" ht="15.75" hidden="1" customHeight="1">
      <c r="A2476" s="818" t="str">
        <f>IF(B2476&lt;&gt;"",IF(AND(B2476&gt;=_TM1,B2476&lt;=_TM2,OR(TH!L2476="1111",TH!M2476="1111")),TH!D2476,""),"")</f>
        <v/>
      </c>
      <c r="B2476" s="36">
        <f t="shared" si="304"/>
        <v>8</v>
      </c>
      <c r="C2476" s="190">
        <f t="shared" si="305"/>
        <v>42612</v>
      </c>
      <c r="D2476" s="190" t="s">
        <v>1595</v>
      </c>
      <c r="E2476" s="190">
        <v>42612</v>
      </c>
      <c r="F2476" s="287" t="s">
        <v>991</v>
      </c>
      <c r="G2476" s="824" t="s">
        <v>1524</v>
      </c>
      <c r="H2476" s="192" t="s">
        <v>665</v>
      </c>
      <c r="I2476" s="248">
        <v>50</v>
      </c>
      <c r="J2476" s="248">
        <v>41758</v>
      </c>
      <c r="K2476" s="578">
        <f t="shared" si="309"/>
        <v>2087900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7"/>
      <c r="AB2476" s="570" t="str">
        <f t="shared" si="310"/>
        <v/>
      </c>
    </row>
    <row r="2477" spans="1:30" ht="15.75" hidden="1" customHeight="1">
      <c r="A2477" s="818" t="str">
        <f>IF(B2477&lt;&gt;"",IF(AND(B2477&gt;=_TM1,B2477&lt;=_TM2,OR(TH!L2477="1111",TH!M2477="1111")),TH!D2477,""),"")</f>
        <v/>
      </c>
      <c r="B2477" s="36">
        <f t="shared" si="304"/>
        <v>8</v>
      </c>
      <c r="C2477" s="190">
        <f t="shared" si="305"/>
        <v>42612</v>
      </c>
      <c r="D2477" s="190" t="s">
        <v>1595</v>
      </c>
      <c r="E2477" s="190">
        <v>42612</v>
      </c>
      <c r="F2477" s="287" t="s">
        <v>991</v>
      </c>
      <c r="G2477" s="824" t="s">
        <v>1524</v>
      </c>
      <c r="H2477" s="192" t="s">
        <v>665</v>
      </c>
      <c r="I2477" s="248">
        <v>24</v>
      </c>
      <c r="J2477" s="248">
        <v>41758</v>
      </c>
      <c r="K2477" s="578">
        <f t="shared" si="309"/>
        <v>1002192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7"/>
      <c r="AB2477" s="570" t="str">
        <f t="shared" si="310"/>
        <v/>
      </c>
    </row>
    <row r="2478" spans="1:30" ht="15.75" hidden="1" customHeight="1">
      <c r="A2478" s="818" t="str">
        <f>IF(B2478&lt;&gt;"",IF(AND(B2478&gt;=_TM1,B2478&lt;=_TM2,OR(TH!L2478="1111",TH!M2478="1111")),TH!D2478,""),"")</f>
        <v/>
      </c>
      <c r="B2478" s="36">
        <f t="shared" ref="B2478:B2493" si="314">IF(C2478&lt;&gt;"",MONTH(C2478),"")</f>
        <v>8</v>
      </c>
      <c r="C2478" s="190">
        <f t="shared" ref="C2478:C2493" si="315">E2478</f>
        <v>42612</v>
      </c>
      <c r="D2478" s="190" t="s">
        <v>1595</v>
      </c>
      <c r="E2478" s="190">
        <v>42612</v>
      </c>
      <c r="F2478" s="287" t="s">
        <v>1555</v>
      </c>
      <c r="G2478" s="824" t="s">
        <v>1524</v>
      </c>
      <c r="H2478" s="192" t="s">
        <v>665</v>
      </c>
      <c r="I2478" s="248">
        <v>18</v>
      </c>
      <c r="J2478" s="248">
        <v>74012</v>
      </c>
      <c r="K2478" s="578">
        <f t="shared" ref="K2478:K2493" si="316">ROUND(I2478*J2478,0)</f>
        <v>1332216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7"/>
      <c r="AB2478" s="570" t="str">
        <f t="shared" si="310"/>
        <v/>
      </c>
    </row>
    <row r="2479" spans="1:30" ht="15.75" hidden="1" customHeight="1">
      <c r="A2479" s="818" t="str">
        <f>IF(B2479&lt;&gt;"",IF(AND(B2479&gt;=_TM1,B2479&lt;=_TM2,OR(TH!L2479="1111",TH!M2479="1111")),TH!D2479,""),"")</f>
        <v/>
      </c>
      <c r="B2479" s="36">
        <f t="shared" si="314"/>
        <v>8</v>
      </c>
      <c r="C2479" s="190">
        <f t="shared" si="315"/>
        <v>42612</v>
      </c>
      <c r="D2479" s="190" t="s">
        <v>1595</v>
      </c>
      <c r="E2479" s="190">
        <v>42612</v>
      </c>
      <c r="F2479" s="287" t="s">
        <v>1555</v>
      </c>
      <c r="G2479" s="824" t="s">
        <v>1524</v>
      </c>
      <c r="H2479" s="192" t="s">
        <v>665</v>
      </c>
      <c r="I2479" s="248">
        <v>20</v>
      </c>
      <c r="J2479" s="248">
        <v>75012</v>
      </c>
      <c r="K2479" s="578">
        <f t="shared" si="316"/>
        <v>1500240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7"/>
      <c r="AB2479" s="570" t="str">
        <f t="shared" si="310"/>
        <v/>
      </c>
      <c r="AD2479" s="570"/>
    </row>
    <row r="2480" spans="1:30" ht="15.75" hidden="1" customHeight="1">
      <c r="A2480" s="818" t="str">
        <f>IF(B2480&lt;&gt;"",IF(AND(B2480&gt;=_TM1,B2480&lt;=_TM2,OR(TH!L2480="1111",TH!M2480="1111")),TH!D2480,""),"")</f>
        <v/>
      </c>
      <c r="B2480" s="36">
        <f t="shared" si="314"/>
        <v>8</v>
      </c>
      <c r="C2480" s="190">
        <f t="shared" si="315"/>
        <v>42612</v>
      </c>
      <c r="D2480" s="190" t="s">
        <v>1595</v>
      </c>
      <c r="E2480" s="190">
        <v>42612</v>
      </c>
      <c r="F2480" s="287" t="s">
        <v>1556</v>
      </c>
      <c r="G2480" s="824" t="s">
        <v>1524</v>
      </c>
      <c r="H2480" s="192" t="s">
        <v>665</v>
      </c>
      <c r="I2480" s="248">
        <v>10</v>
      </c>
      <c r="J2480" s="248">
        <v>56003</v>
      </c>
      <c r="K2480" s="578">
        <f t="shared" si="316"/>
        <v>560030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7"/>
      <c r="AB2480" s="570" t="str">
        <f t="shared" si="310"/>
        <v/>
      </c>
    </row>
    <row r="2481" spans="1:30" ht="15.75" hidden="1" customHeight="1">
      <c r="A2481" s="818" t="str">
        <f>IF(B2481&lt;&gt;"",IF(AND(B2481&gt;=_TM1,B2481&lt;=_TM2,OR(TH!L2481="1111",TH!M2481="1111")),TH!D2481,""),"")</f>
        <v/>
      </c>
      <c r="B2481" s="36">
        <f t="shared" si="314"/>
        <v>8</v>
      </c>
      <c r="C2481" s="190">
        <f t="shared" si="315"/>
        <v>42612</v>
      </c>
      <c r="D2481" s="190" t="s">
        <v>1595</v>
      </c>
      <c r="E2481" s="190">
        <v>42612</v>
      </c>
      <c r="F2481" s="287" t="s">
        <v>529</v>
      </c>
      <c r="G2481" s="824" t="s">
        <v>1524</v>
      </c>
      <c r="H2481" s="192" t="s">
        <v>665</v>
      </c>
      <c r="I2481" s="248">
        <v>8</v>
      </c>
      <c r="J2481" s="248">
        <v>46570</v>
      </c>
      <c r="K2481" s="578">
        <f t="shared" si="316"/>
        <v>372560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7"/>
      <c r="AB2481" s="570" t="str">
        <f t="shared" si="310"/>
        <v/>
      </c>
    </row>
    <row r="2482" spans="1:30" ht="15.75" hidden="1" customHeight="1">
      <c r="A2482" s="818" t="str">
        <f>IF(B2482&lt;&gt;"",IF(AND(B2482&gt;=_TM1,B2482&lt;=_TM2,OR(TH!L2482="1111",TH!M2482="1111")),TH!D2482,""),"")</f>
        <v/>
      </c>
      <c r="B2482" s="36">
        <f t="shared" si="314"/>
        <v>8</v>
      </c>
      <c r="C2482" s="190">
        <f t="shared" si="315"/>
        <v>42612</v>
      </c>
      <c r="D2482" s="190" t="s">
        <v>1595</v>
      </c>
      <c r="E2482" s="190">
        <v>42612</v>
      </c>
      <c r="F2482" s="287" t="s">
        <v>1557</v>
      </c>
      <c r="G2482" s="824" t="s">
        <v>1524</v>
      </c>
      <c r="H2482" s="192" t="s">
        <v>665</v>
      </c>
      <c r="I2482" s="248">
        <v>8</v>
      </c>
      <c r="J2482" s="248">
        <v>43924</v>
      </c>
      <c r="K2482" s="578">
        <f t="shared" si="316"/>
        <v>351392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7"/>
      <c r="AB2482" s="570" t="str">
        <f t="shared" si="310"/>
        <v/>
      </c>
      <c r="AD2482" s="570"/>
    </row>
    <row r="2483" spans="1:30" ht="15.75" hidden="1" customHeight="1">
      <c r="A2483" s="818" t="str">
        <f>IF(B2483&lt;&gt;"",IF(AND(B2483&gt;=_TM1,B2483&lt;=_TM2,OR(TH!L2483="1111",TH!M2483="1111")),TH!D2483,""),"")</f>
        <v/>
      </c>
      <c r="B2483" s="36">
        <f t="shared" si="314"/>
        <v>8</v>
      </c>
      <c r="C2483" s="190">
        <f t="shared" si="315"/>
        <v>42612</v>
      </c>
      <c r="D2483" s="190" t="s">
        <v>1595</v>
      </c>
      <c r="E2483" s="190">
        <v>42612</v>
      </c>
      <c r="F2483" s="287" t="s">
        <v>1558</v>
      </c>
      <c r="G2483" s="824" t="s">
        <v>1524</v>
      </c>
      <c r="H2483" s="192" t="s">
        <v>665</v>
      </c>
      <c r="I2483" s="248">
        <v>14</v>
      </c>
      <c r="J2483" s="248">
        <v>43472</v>
      </c>
      <c r="K2483" s="578">
        <f t="shared" si="316"/>
        <v>608608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7"/>
      <c r="AB2483" s="570" t="str">
        <f t="shared" si="310"/>
        <v/>
      </c>
    </row>
    <row r="2484" spans="1:30" ht="15.75" hidden="1" customHeight="1">
      <c r="A2484" s="818" t="str">
        <f>IF(B2484&lt;&gt;"",IF(AND(B2484&gt;=_TM1,B2484&lt;=_TM2,OR(TH!L2484="1111",TH!M2484="1111")),TH!D2484,""),"")</f>
        <v/>
      </c>
      <c r="B2484" s="36">
        <f t="shared" si="314"/>
        <v>8</v>
      </c>
      <c r="C2484" s="190">
        <f t="shared" si="315"/>
        <v>42612</v>
      </c>
      <c r="D2484" s="190" t="s">
        <v>1595</v>
      </c>
      <c r="E2484" s="190">
        <v>42612</v>
      </c>
      <c r="F2484" s="287" t="s">
        <v>1558</v>
      </c>
      <c r="G2484" s="824" t="s">
        <v>1524</v>
      </c>
      <c r="H2484" s="192" t="s">
        <v>665</v>
      </c>
      <c r="I2484" s="248">
        <v>40</v>
      </c>
      <c r="J2484" s="248">
        <v>43472</v>
      </c>
      <c r="K2484" s="578">
        <f t="shared" si="316"/>
        <v>1738880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7"/>
      <c r="AB2484" s="570" t="str">
        <f t="shared" si="310"/>
        <v/>
      </c>
    </row>
    <row r="2485" spans="1:30" ht="15.75" hidden="1" customHeight="1">
      <c r="A2485" s="818" t="str">
        <f>IF(B2485&lt;&gt;"",IF(AND(B2485&gt;=_TM1,B2485&lt;=_TM2,OR(TH!L2485="1111",TH!M2485="1111")),TH!D2485,""),"")</f>
        <v/>
      </c>
      <c r="B2485" s="36">
        <f t="shared" si="314"/>
        <v>8</v>
      </c>
      <c r="C2485" s="190">
        <f t="shared" si="315"/>
        <v>42612</v>
      </c>
      <c r="D2485" s="190" t="s">
        <v>1595</v>
      </c>
      <c r="E2485" s="190">
        <v>42612</v>
      </c>
      <c r="F2485" s="287" t="s">
        <v>1559</v>
      </c>
      <c r="G2485" s="824" t="s">
        <v>1524</v>
      </c>
      <c r="H2485" s="192" t="s">
        <v>665</v>
      </c>
      <c r="I2485" s="248">
        <v>4</v>
      </c>
      <c r="J2485" s="248">
        <v>72059</v>
      </c>
      <c r="K2485" s="578">
        <f t="shared" si="316"/>
        <v>288236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7"/>
      <c r="AB2485" s="570" t="str">
        <f t="shared" si="310"/>
        <v/>
      </c>
      <c r="AD2485" s="570"/>
    </row>
    <row r="2486" spans="1:30" ht="15.75" hidden="1" customHeight="1">
      <c r="A2486" s="818" t="str">
        <f>IF(B2486&lt;&gt;"",IF(AND(B2486&gt;=_TM1,B2486&lt;=_TM2,OR(TH!L2486="1111",TH!M2486="1111")),TH!D2486,""),"")</f>
        <v/>
      </c>
      <c r="B2486" s="36">
        <f t="shared" si="314"/>
        <v>8</v>
      </c>
      <c r="C2486" s="190">
        <f t="shared" si="315"/>
        <v>42612</v>
      </c>
      <c r="D2486" s="190" t="s">
        <v>1595</v>
      </c>
      <c r="E2486" s="190">
        <v>42612</v>
      </c>
      <c r="F2486" s="287" t="s">
        <v>1560</v>
      </c>
      <c r="G2486" s="824" t="s">
        <v>1524</v>
      </c>
      <c r="H2486" s="192" t="s">
        <v>665</v>
      </c>
      <c r="I2486" s="248">
        <v>6</v>
      </c>
      <c r="J2486" s="248">
        <v>94815</v>
      </c>
      <c r="K2486" s="578">
        <f t="shared" si="316"/>
        <v>568890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7"/>
      <c r="AB2486" s="570" t="str">
        <f t="shared" si="310"/>
        <v/>
      </c>
    </row>
    <row r="2487" spans="1:30" ht="15.75" hidden="1" customHeight="1">
      <c r="A2487" s="818" t="str">
        <f>IF(B2487&lt;&gt;"",IF(AND(B2487&gt;=_TM1,B2487&lt;=_TM2,OR(TH!L2487="1111",TH!M2487="1111")),TH!D2487,""),"")</f>
        <v/>
      </c>
      <c r="B2487" s="36">
        <f t="shared" si="314"/>
        <v>8</v>
      </c>
      <c r="C2487" s="190">
        <f t="shared" si="315"/>
        <v>42612</v>
      </c>
      <c r="D2487" s="190" t="s">
        <v>1595</v>
      </c>
      <c r="E2487" s="190">
        <v>42612</v>
      </c>
      <c r="F2487" s="287" t="s">
        <v>1561</v>
      </c>
      <c r="G2487" s="824" t="s">
        <v>1524</v>
      </c>
      <c r="H2487" s="192" t="s">
        <v>665</v>
      </c>
      <c r="I2487" s="248">
        <v>8</v>
      </c>
      <c r="J2487" s="248">
        <v>25194</v>
      </c>
      <c r="K2487" s="578">
        <f t="shared" si="316"/>
        <v>201552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7"/>
      <c r="AB2487" s="570" t="str">
        <f t="shared" si="310"/>
        <v/>
      </c>
    </row>
    <row r="2488" spans="1:30" ht="15.75" hidden="1" customHeight="1">
      <c r="A2488" s="818" t="str">
        <f>IF(B2488&lt;&gt;"",IF(AND(B2488&gt;=_TM1,B2488&lt;=_TM2,OR(TH!L2488="1111",TH!M2488="1111")),TH!D2488,""),"")</f>
        <v/>
      </c>
      <c r="B2488" s="36">
        <f t="shared" si="314"/>
        <v>8</v>
      </c>
      <c r="C2488" s="190">
        <f t="shared" si="315"/>
        <v>42612</v>
      </c>
      <c r="D2488" s="190" t="s">
        <v>1595</v>
      </c>
      <c r="E2488" s="190">
        <v>42612</v>
      </c>
      <c r="F2488" s="287" t="s">
        <v>712</v>
      </c>
      <c r="G2488" s="824" t="s">
        <v>1524</v>
      </c>
      <c r="H2488" s="192" t="s">
        <v>665</v>
      </c>
      <c r="I2488" s="248">
        <v>16</v>
      </c>
      <c r="J2488" s="248">
        <v>19606</v>
      </c>
      <c r="K2488" s="578">
        <f t="shared" si="316"/>
        <v>313696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7"/>
      <c r="AB2488" s="570" t="str">
        <f t="shared" si="310"/>
        <v/>
      </c>
      <c r="AD2488" s="570"/>
    </row>
    <row r="2489" spans="1:30" ht="15.75" hidden="1" customHeight="1">
      <c r="A2489" s="818" t="str">
        <f>IF(B2489&lt;&gt;"",IF(AND(B2489&gt;=_TM1,B2489&lt;=_TM2,OR(TH!L2489="1111",TH!M2489="1111")),TH!D2489,""),"")</f>
        <v/>
      </c>
      <c r="B2489" s="36">
        <f t="shared" si="314"/>
        <v>8</v>
      </c>
      <c r="C2489" s="190">
        <f t="shared" si="315"/>
        <v>42612</v>
      </c>
      <c r="D2489" s="190" t="s">
        <v>1595</v>
      </c>
      <c r="E2489" s="190">
        <v>42612</v>
      </c>
      <c r="F2489" s="287" t="s">
        <v>463</v>
      </c>
      <c r="G2489" s="824" t="s">
        <v>1524</v>
      </c>
      <c r="H2489" s="192" t="s">
        <v>665</v>
      </c>
      <c r="I2489" s="248">
        <v>13</v>
      </c>
      <c r="J2489" s="248">
        <v>40310</v>
      </c>
      <c r="K2489" s="578">
        <f t="shared" si="316"/>
        <v>524030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7"/>
      <c r="AB2489" s="570" t="str">
        <f t="shared" si="310"/>
        <v/>
      </c>
    </row>
    <row r="2490" spans="1:30" ht="15.75" hidden="1" customHeight="1">
      <c r="A2490" s="818" t="str">
        <f>IF(B2490&lt;&gt;"",IF(AND(B2490&gt;=_TM1,B2490&lt;=_TM2,OR(TH!L2490="1111",TH!M2490="1111")),TH!D2490,""),"")</f>
        <v/>
      </c>
      <c r="B2490" s="36">
        <f t="shared" si="314"/>
        <v>8</v>
      </c>
      <c r="C2490" s="190">
        <f t="shared" si="315"/>
        <v>42612</v>
      </c>
      <c r="D2490" s="190" t="s">
        <v>1595</v>
      </c>
      <c r="E2490" s="190">
        <v>42612</v>
      </c>
      <c r="F2490" s="287" t="s">
        <v>451</v>
      </c>
      <c r="G2490" s="824" t="s">
        <v>1524</v>
      </c>
      <c r="H2490" s="192" t="s">
        <v>665</v>
      </c>
      <c r="I2490" s="248">
        <v>10</v>
      </c>
      <c r="J2490" s="248">
        <v>147063</v>
      </c>
      <c r="K2490" s="578">
        <f t="shared" si="316"/>
        <v>1470630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7"/>
      <c r="AB2490" s="570" t="str">
        <f t="shared" ref="AB2490:AB2521" si="317">IF(VLOOKUP(H2490,DS_131,1,0)=H2490,"","x")</f>
        <v/>
      </c>
    </row>
    <row r="2491" spans="1:30" ht="15.75" hidden="1" customHeight="1">
      <c r="A2491" s="818" t="str">
        <f>IF(B2491&lt;&gt;"",IF(AND(B2491&gt;=_TM1,B2491&lt;=_TM2,OR(TH!L2491="1111",TH!M2491="1111")),TH!D2491,""),"")</f>
        <v/>
      </c>
      <c r="B2491" s="36">
        <f t="shared" si="314"/>
        <v>8</v>
      </c>
      <c r="C2491" s="190">
        <f t="shared" si="315"/>
        <v>42612</v>
      </c>
      <c r="D2491" s="190" t="s">
        <v>1595</v>
      </c>
      <c r="E2491" s="190">
        <v>42612</v>
      </c>
      <c r="F2491" s="287" t="s">
        <v>472</v>
      </c>
      <c r="G2491" s="824" t="s">
        <v>1524</v>
      </c>
      <c r="H2491" s="192" t="s">
        <v>665</v>
      </c>
      <c r="I2491" s="248">
        <v>10</v>
      </c>
      <c r="J2491" s="248">
        <v>46851</v>
      </c>
      <c r="K2491" s="578">
        <f t="shared" si="316"/>
        <v>468510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7"/>
      <c r="AB2491" s="570" t="str">
        <f t="shared" si="317"/>
        <v/>
      </c>
      <c r="AD2491" s="570"/>
    </row>
    <row r="2492" spans="1:30" ht="15.75" hidden="1" customHeight="1">
      <c r="A2492" s="818" t="str">
        <f>IF(B2492&lt;&gt;"",IF(AND(B2492&gt;=_TM1,B2492&lt;=_TM2,OR(TH!L2492="1111",TH!M2492="1111")),TH!D2492,""),"")</f>
        <v/>
      </c>
      <c r="B2492" s="36">
        <f t="shared" si="314"/>
        <v>8</v>
      </c>
      <c r="C2492" s="190">
        <f t="shared" si="315"/>
        <v>42612</v>
      </c>
      <c r="D2492" s="190" t="s">
        <v>1595</v>
      </c>
      <c r="E2492" s="190">
        <v>42612</v>
      </c>
      <c r="F2492" s="287" t="s">
        <v>707</v>
      </c>
      <c r="G2492" s="824" t="s">
        <v>1524</v>
      </c>
      <c r="H2492" s="192" t="s">
        <v>665</v>
      </c>
      <c r="I2492" s="248">
        <v>16</v>
      </c>
      <c r="J2492" s="248">
        <v>84672</v>
      </c>
      <c r="K2492" s="578">
        <f t="shared" si="316"/>
        <v>1354752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7"/>
      <c r="AB2492" s="570" t="str">
        <f t="shared" si="317"/>
        <v/>
      </c>
    </row>
    <row r="2493" spans="1:30" ht="15.75" hidden="1" customHeight="1">
      <c r="A2493" s="818" t="str">
        <f>IF(B2493&lt;&gt;"",IF(AND(B2493&gt;=_TM1,B2493&lt;=_TM2,OR(TH!L2493="1111",TH!M2493="1111")),TH!D2493,""),"")</f>
        <v/>
      </c>
      <c r="B2493" s="36">
        <f t="shared" si="314"/>
        <v>8</v>
      </c>
      <c r="C2493" s="190">
        <f t="shared" si="315"/>
        <v>42612</v>
      </c>
      <c r="D2493" s="190" t="s">
        <v>1595</v>
      </c>
      <c r="E2493" s="190">
        <v>42612</v>
      </c>
      <c r="F2493" s="191" t="s">
        <v>498</v>
      </c>
      <c r="G2493" s="824" t="s">
        <v>1524</v>
      </c>
      <c r="H2493" s="192" t="s">
        <v>665</v>
      </c>
      <c r="I2493" s="248">
        <v>60</v>
      </c>
      <c r="J2493" s="248">
        <v>30278</v>
      </c>
      <c r="K2493" s="578">
        <f t="shared" si="316"/>
        <v>1816680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7"/>
      <c r="AB2493" s="570" t="str">
        <f t="shared" si="317"/>
        <v/>
      </c>
    </row>
    <row r="2494" spans="1:30" ht="15.75" hidden="1" customHeight="1">
      <c r="A2494" s="818" t="str">
        <f>IF(B2494&lt;&gt;"",IF(AND(B2494&gt;=_TM1,B2494&lt;=_TM2,OR(TH!L2494="1111",TH!M2494="1111")),TH!D2494,""),"")</f>
        <v/>
      </c>
      <c r="B2494" s="36">
        <f t="shared" si="304"/>
        <v>8</v>
      </c>
      <c r="C2494" s="190">
        <f t="shared" si="305"/>
        <v>42612</v>
      </c>
      <c r="D2494" s="190" t="s">
        <v>1595</v>
      </c>
      <c r="E2494" s="190">
        <v>42612</v>
      </c>
      <c r="F2494" s="287" t="s">
        <v>455</v>
      </c>
      <c r="G2494" s="824" t="s">
        <v>1524</v>
      </c>
      <c r="H2494" s="192" t="s">
        <v>665</v>
      </c>
      <c r="I2494" s="248">
        <v>25</v>
      </c>
      <c r="J2494" s="248">
        <v>73302</v>
      </c>
      <c r="K2494" s="578">
        <f t="shared" ref="K2494:K2497" si="318">ROUND(I2494*J2494,0)</f>
        <v>1832550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7"/>
      <c r="AB2494" s="570" t="str">
        <f t="shared" si="317"/>
        <v/>
      </c>
    </row>
    <row r="2495" spans="1:30" ht="15.75" hidden="1" customHeight="1">
      <c r="A2495" s="818" t="str">
        <f>IF(B2495&lt;&gt;"",IF(AND(B2495&gt;=_TM1,B2495&lt;=_TM2,OR(TH!L2495="1111",TH!M2495="1111")),TH!D2495,""),"")</f>
        <v/>
      </c>
      <c r="B2495" s="36">
        <f t="shared" si="304"/>
        <v>8</v>
      </c>
      <c r="C2495" s="190">
        <f t="shared" si="305"/>
        <v>42612</v>
      </c>
      <c r="D2495" s="190" t="s">
        <v>1595</v>
      </c>
      <c r="E2495" s="190">
        <v>42612</v>
      </c>
      <c r="F2495" s="287" t="s">
        <v>462</v>
      </c>
      <c r="G2495" s="824" t="s">
        <v>1524</v>
      </c>
      <c r="H2495" s="192" t="s">
        <v>665</v>
      </c>
      <c r="I2495" s="248">
        <v>8</v>
      </c>
      <c r="J2495" s="248">
        <v>88115</v>
      </c>
      <c r="K2495" s="578">
        <f t="shared" si="318"/>
        <v>704920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7"/>
      <c r="AB2495" s="570" t="str">
        <f t="shared" si="317"/>
        <v/>
      </c>
      <c r="AD2495" s="570"/>
    </row>
    <row r="2496" spans="1:30" ht="15.75" hidden="1" customHeight="1">
      <c r="A2496" s="818" t="str">
        <f>IF(B2496&lt;&gt;"",IF(AND(B2496&gt;=_TM1,B2496&lt;=_TM2,OR(TH!L2496="1111",TH!M2496="1111")),TH!D2496,""),"")</f>
        <v/>
      </c>
      <c r="B2496" s="36">
        <f t="shared" si="304"/>
        <v>8</v>
      </c>
      <c r="C2496" s="190">
        <f t="shared" si="305"/>
        <v>42612</v>
      </c>
      <c r="D2496" s="190" t="s">
        <v>1595</v>
      </c>
      <c r="E2496" s="190">
        <v>42612</v>
      </c>
      <c r="F2496" s="287" t="s">
        <v>856</v>
      </c>
      <c r="G2496" s="824" t="s">
        <v>1524</v>
      </c>
      <c r="H2496" s="192" t="s">
        <v>665</v>
      </c>
      <c r="I2496" s="248">
        <v>40</v>
      </c>
      <c r="J2496" s="248">
        <v>19395</v>
      </c>
      <c r="K2496" s="578">
        <f t="shared" si="318"/>
        <v>775800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7"/>
      <c r="AB2496" s="570" t="str">
        <f t="shared" si="317"/>
        <v/>
      </c>
    </row>
    <row r="2497" spans="1:30" ht="15.75" hidden="1" customHeight="1">
      <c r="A2497" s="818" t="str">
        <f>IF(B2497&lt;&gt;"",IF(AND(B2497&gt;=_TM1,B2497&lt;=_TM2,OR(TH!L2497="1111",TH!M2497="1111")),TH!D2497,""),"")</f>
        <v/>
      </c>
      <c r="B2497" s="36">
        <f t="shared" si="304"/>
        <v>8</v>
      </c>
      <c r="C2497" s="190">
        <f t="shared" si="305"/>
        <v>42612</v>
      </c>
      <c r="D2497" s="190" t="s">
        <v>1595</v>
      </c>
      <c r="E2497" s="190">
        <v>42612</v>
      </c>
      <c r="F2497" s="287" t="s">
        <v>850</v>
      </c>
      <c r="G2497" s="824" t="s">
        <v>1524</v>
      </c>
      <c r="H2497" s="192" t="s">
        <v>665</v>
      </c>
      <c r="I2497" s="248">
        <v>40</v>
      </c>
      <c r="J2497" s="248">
        <v>20295</v>
      </c>
      <c r="K2497" s="578">
        <f t="shared" si="318"/>
        <v>811800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7"/>
      <c r="AB2497" s="570" t="str">
        <f t="shared" si="317"/>
        <v/>
      </c>
    </row>
    <row r="2498" spans="1:30" ht="15.75" hidden="1" customHeight="1">
      <c r="A2498" s="818" t="str">
        <f>IF(B2498&lt;&gt;"",IF(AND(B2498&gt;=_TM1,B2498&lt;=_TM2,OR(TH!L2498="1111",TH!M2498="1111")),TH!D2498,""),"")</f>
        <v/>
      </c>
      <c r="B2498" s="36">
        <f t="shared" si="272"/>
        <v>8</v>
      </c>
      <c r="C2498" s="190">
        <f t="shared" si="273"/>
        <v>42612</v>
      </c>
      <c r="D2498" s="190" t="s">
        <v>1595</v>
      </c>
      <c r="E2498" s="190">
        <v>42612</v>
      </c>
      <c r="F2498" s="287" t="s">
        <v>501</v>
      </c>
      <c r="G2498" s="824" t="s">
        <v>1524</v>
      </c>
      <c r="H2498" s="192" t="s">
        <v>665</v>
      </c>
      <c r="I2498" s="248">
        <v>30</v>
      </c>
      <c r="J2498" s="248">
        <v>29812</v>
      </c>
      <c r="K2498" s="578">
        <f t="shared" ref="K2498:K2503" si="319">ROUND(I2498*J2498,0)</f>
        <v>894360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7"/>
      <c r="AB2498" s="570" t="str">
        <f t="shared" si="317"/>
        <v/>
      </c>
      <c r="AD2498" s="570"/>
    </row>
    <row r="2499" spans="1:30" ht="15.75" hidden="1" customHeight="1">
      <c r="A2499" s="818" t="str">
        <f>IF(B2499&lt;&gt;"",IF(AND(B2499&gt;=_TM1,B2499&lt;=_TM2,OR(TH!L2499="1111",TH!M2499="1111")),TH!D2499,""),"")</f>
        <v/>
      </c>
      <c r="B2499" s="36">
        <f t="shared" si="272"/>
        <v>8</v>
      </c>
      <c r="C2499" s="190">
        <f t="shared" si="273"/>
        <v>42612</v>
      </c>
      <c r="D2499" s="190" t="s">
        <v>1595</v>
      </c>
      <c r="E2499" s="190">
        <v>42612</v>
      </c>
      <c r="F2499" s="287" t="s">
        <v>800</v>
      </c>
      <c r="G2499" s="824" t="s">
        <v>1524</v>
      </c>
      <c r="H2499" s="192" t="s">
        <v>665</v>
      </c>
      <c r="I2499" s="248">
        <v>50</v>
      </c>
      <c r="J2499" s="248">
        <v>49818</v>
      </c>
      <c r="K2499" s="578">
        <f t="shared" si="319"/>
        <v>2490900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7"/>
      <c r="AB2499" s="570" t="str">
        <f t="shared" si="317"/>
        <v/>
      </c>
    </row>
    <row r="2500" spans="1:30" ht="15.75" hidden="1" customHeight="1">
      <c r="A2500" s="818" t="str">
        <f>IF(B2500&lt;&gt;"",IF(AND(B2500&gt;=_TM1,B2500&lt;=_TM2,OR(TH!L2500="1111",TH!M2500="1111")),TH!D2500,""),"")</f>
        <v/>
      </c>
      <c r="B2500" s="36">
        <f t="shared" si="272"/>
        <v>8</v>
      </c>
      <c r="C2500" s="190">
        <f t="shared" si="273"/>
        <v>42612</v>
      </c>
      <c r="D2500" s="190" t="s">
        <v>1595</v>
      </c>
      <c r="E2500" s="190">
        <v>42612</v>
      </c>
      <c r="F2500" s="287" t="s">
        <v>1562</v>
      </c>
      <c r="G2500" s="824" t="s">
        <v>1524</v>
      </c>
      <c r="H2500" s="192" t="s">
        <v>665</v>
      </c>
      <c r="I2500" s="248">
        <v>8</v>
      </c>
      <c r="J2500" s="248">
        <v>51773</v>
      </c>
      <c r="K2500" s="578">
        <f t="shared" si="319"/>
        <v>414184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7"/>
      <c r="AB2500" s="570" t="str">
        <f t="shared" si="317"/>
        <v/>
      </c>
    </row>
    <row r="2501" spans="1:30" ht="15.75" hidden="1" customHeight="1">
      <c r="A2501" s="818" t="str">
        <f>IF(B2501&lt;&gt;"",IF(AND(B2501&gt;=_TM1,B2501&lt;=_TM2,OR(TH!L2501="1111",TH!M2501="1111")),TH!D2501,""),"")</f>
        <v/>
      </c>
      <c r="B2501" s="36">
        <f t="shared" ref="B2501:B2503" si="320">IF(C2501&lt;&gt;"",MONTH(C2501),"")</f>
        <v>8</v>
      </c>
      <c r="C2501" s="190">
        <f t="shared" ref="C2501:C2503" si="321">E2501</f>
        <v>42612</v>
      </c>
      <c r="D2501" s="190" t="s">
        <v>1595</v>
      </c>
      <c r="E2501" s="190">
        <v>42612</v>
      </c>
      <c r="F2501" s="287" t="s">
        <v>1563</v>
      </c>
      <c r="G2501" s="824" t="s">
        <v>1524</v>
      </c>
      <c r="H2501" s="192" t="s">
        <v>665</v>
      </c>
      <c r="I2501" s="248">
        <v>8</v>
      </c>
      <c r="J2501" s="248">
        <v>49721</v>
      </c>
      <c r="K2501" s="578">
        <f t="shared" si="319"/>
        <v>397768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7"/>
      <c r="AB2501" s="570" t="str">
        <f t="shared" si="317"/>
        <v/>
      </c>
      <c r="AD2501" s="570"/>
    </row>
    <row r="2502" spans="1:30" ht="15.75" hidden="1" customHeight="1">
      <c r="A2502" s="818" t="str">
        <f>IF(B2502&lt;&gt;"",IF(AND(B2502&gt;=_TM1,B2502&lt;=_TM2,OR(TH!L2502="1111",TH!M2502="1111")),TH!D2502,""),"")</f>
        <v/>
      </c>
      <c r="B2502" s="36">
        <f t="shared" si="320"/>
        <v>8</v>
      </c>
      <c r="C2502" s="190">
        <f t="shared" si="321"/>
        <v>42612</v>
      </c>
      <c r="D2502" s="190" t="s">
        <v>1595</v>
      </c>
      <c r="E2502" s="190">
        <v>42612</v>
      </c>
      <c r="F2502" s="287" t="s">
        <v>1564</v>
      </c>
      <c r="G2502" s="824" t="s">
        <v>1524</v>
      </c>
      <c r="H2502" s="192" t="s">
        <v>665</v>
      </c>
      <c r="I2502" s="248">
        <v>8</v>
      </c>
      <c r="J2502" s="248">
        <v>131580</v>
      </c>
      <c r="K2502" s="578">
        <f t="shared" si="319"/>
        <v>1052640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7"/>
      <c r="AB2502" s="570" t="str">
        <f t="shared" si="317"/>
        <v/>
      </c>
    </row>
    <row r="2503" spans="1:30" ht="15.75" hidden="1" customHeight="1">
      <c r="A2503" s="818" t="str">
        <f>IF(B2503&lt;&gt;"",IF(AND(B2503&gt;=_TM1,B2503&lt;=_TM2,OR(TH!L2503="1111",TH!M2503="1111")),TH!D2503,""),"")</f>
        <v/>
      </c>
      <c r="B2503" s="36">
        <f t="shared" si="320"/>
        <v>8</v>
      </c>
      <c r="C2503" s="190">
        <f t="shared" si="321"/>
        <v>42612</v>
      </c>
      <c r="D2503" s="190" t="s">
        <v>1595</v>
      </c>
      <c r="E2503" s="190">
        <v>42612</v>
      </c>
      <c r="F2503" s="287" t="s">
        <v>850</v>
      </c>
      <c r="G2503" s="824" t="s">
        <v>1524</v>
      </c>
      <c r="H2503" s="192" t="s">
        <v>665</v>
      </c>
      <c r="I2503" s="248">
        <v>16</v>
      </c>
      <c r="J2503" s="248">
        <v>20295</v>
      </c>
      <c r="K2503" s="578">
        <f t="shared" si="319"/>
        <v>324720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7"/>
      <c r="AB2503" s="570" t="str">
        <f t="shared" si="317"/>
        <v/>
      </c>
    </row>
    <row r="2504" spans="1:30" ht="15.75" hidden="1" customHeight="1">
      <c r="A2504" s="818" t="str">
        <f>IF(B2504&lt;&gt;"",IF(AND(B2504&gt;=_TM1,B2504&lt;=_TM2,OR(TH!L2504="1111",TH!M2504="1111")),TH!D2504,""),"")</f>
        <v/>
      </c>
      <c r="B2504" s="36">
        <f t="shared" ref="B2504:B2506" si="322">IF(C2504&lt;&gt;"",MONTH(C2504),"")</f>
        <v>8</v>
      </c>
      <c r="C2504" s="190">
        <f t="shared" ref="C2504:C2506" si="323">E2504</f>
        <v>42612</v>
      </c>
      <c r="D2504" s="190" t="s">
        <v>1595</v>
      </c>
      <c r="E2504" s="190">
        <v>42612</v>
      </c>
      <c r="F2504" s="287" t="s">
        <v>1552</v>
      </c>
      <c r="G2504" s="824" t="s">
        <v>1524</v>
      </c>
      <c r="H2504" s="192" t="s">
        <v>665</v>
      </c>
      <c r="I2504" s="248">
        <v>10</v>
      </c>
      <c r="J2504" s="248">
        <v>75286</v>
      </c>
      <c r="K2504" s="578">
        <f t="shared" ref="K2504:K2505" si="324">ROUND(I2504*J2504,0)</f>
        <v>752860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7"/>
      <c r="AB2504" s="570" t="str">
        <f t="shared" si="317"/>
        <v/>
      </c>
      <c r="AD2504" s="570"/>
    </row>
    <row r="2505" spans="1:30" ht="15.75" hidden="1" customHeight="1">
      <c r="A2505" s="818" t="str">
        <f>IF(B2505&lt;&gt;"",IF(AND(B2505&gt;=_TM1,B2505&lt;=_TM2,OR(TH!L2505="1111",TH!M2505="1111")),TH!D2505,""),"")</f>
        <v/>
      </c>
      <c r="B2505" s="36">
        <f t="shared" si="322"/>
        <v>8</v>
      </c>
      <c r="C2505" s="190">
        <f t="shared" si="323"/>
        <v>42612</v>
      </c>
      <c r="D2505" s="190" t="s">
        <v>1595</v>
      </c>
      <c r="E2505" s="190">
        <v>42612</v>
      </c>
      <c r="F2505" s="287" t="s">
        <v>486</v>
      </c>
      <c r="G2505" s="824" t="s">
        <v>1524</v>
      </c>
      <c r="H2505" s="192" t="s">
        <v>665</v>
      </c>
      <c r="I2505" s="248">
        <v>24</v>
      </c>
      <c r="J2505" s="248">
        <v>35387</v>
      </c>
      <c r="K2505" s="578">
        <f t="shared" si="324"/>
        <v>849288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7"/>
      <c r="AB2505" s="570" t="str">
        <f t="shared" si="317"/>
        <v/>
      </c>
    </row>
    <row r="2506" spans="1:30" ht="15.75" hidden="1" customHeight="1">
      <c r="A2506" s="818" t="str">
        <f>IF(B2506&lt;&gt;"",IF(AND(B2506&gt;=_TM1,B2506&lt;=_TM2,OR(TH!L2506="1111",TH!M2506="1111")),TH!D2506,""),"")</f>
        <v/>
      </c>
      <c r="B2506" s="36">
        <f t="shared" si="322"/>
        <v>8</v>
      </c>
      <c r="C2506" s="190">
        <f t="shared" si="323"/>
        <v>42612</v>
      </c>
      <c r="D2506" s="190" t="s">
        <v>1595</v>
      </c>
      <c r="E2506" s="190">
        <v>42612</v>
      </c>
      <c r="F2506" s="287" t="s">
        <v>521</v>
      </c>
      <c r="G2506" s="824" t="s">
        <v>1524</v>
      </c>
      <c r="H2506" s="192" t="s">
        <v>665</v>
      </c>
      <c r="I2506" s="248">
        <v>16</v>
      </c>
      <c r="J2506" s="248">
        <v>90277</v>
      </c>
      <c r="K2506" s="578">
        <f>ROUND(I2506*J2506,0)</f>
        <v>1444432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7"/>
      <c r="AB2506" s="570" t="str">
        <f t="shared" si="317"/>
        <v/>
      </c>
    </row>
    <row r="2507" spans="1:30" ht="15.75" hidden="1" customHeight="1">
      <c r="A2507" s="818" t="str">
        <f>IF(B2507&lt;&gt;"",IF(AND(B2507&gt;=_TM1,B2507&lt;=_TM2,OR(TH!L2507="1111",TH!M2507="1111")),TH!D2507,""),"")</f>
        <v/>
      </c>
      <c r="B2507" s="36">
        <f t="shared" ref="B2507:B2524" si="325">IF(C2507&lt;&gt;"",MONTH(C2507),"")</f>
        <v>8</v>
      </c>
      <c r="C2507" s="190">
        <f t="shared" si="273"/>
        <v>42612</v>
      </c>
      <c r="D2507" s="190" t="s">
        <v>1595</v>
      </c>
      <c r="E2507" s="190">
        <v>42612</v>
      </c>
      <c r="F2507" s="191" t="s">
        <v>448</v>
      </c>
      <c r="G2507" s="824" t="s">
        <v>1524</v>
      </c>
      <c r="H2507" s="192" t="s">
        <v>665</v>
      </c>
      <c r="I2507" s="248"/>
      <c r="J2507" s="248"/>
      <c r="K2507" s="578">
        <v>5554578</v>
      </c>
      <c r="L2507" s="193" t="s">
        <v>251</v>
      </c>
      <c r="M2507" s="193" t="s">
        <v>354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7"/>
      <c r="AB2507" s="570" t="str">
        <f t="shared" si="317"/>
        <v/>
      </c>
    </row>
    <row r="2508" spans="1:30" ht="15.75" hidden="1" customHeight="1">
      <c r="A2508" s="818" t="str">
        <f>IF(B2508&lt;&gt;"",IF(AND(B2508&gt;=_TM1,B2508&lt;=_TM2,OR(TH!L2508="1111",TH!M2508="1111")),TH!D2508,""),"")</f>
        <v/>
      </c>
      <c r="B2508" s="36">
        <f t="shared" si="325"/>
        <v>9</v>
      </c>
      <c r="C2508" s="190">
        <f t="shared" ref="C2508:C2524" si="326">E2508</f>
        <v>42619</v>
      </c>
      <c r="D2508" s="190" t="s">
        <v>1596</v>
      </c>
      <c r="E2508" s="190">
        <v>42619</v>
      </c>
      <c r="F2508" s="287" t="s">
        <v>1656</v>
      </c>
      <c r="G2508" s="824" t="s">
        <v>1655</v>
      </c>
      <c r="H2508" s="192" t="s">
        <v>1657</v>
      </c>
      <c r="I2508" s="248">
        <v>500</v>
      </c>
      <c r="J2508" s="248">
        <v>12960</v>
      </c>
      <c r="K2508" s="578">
        <f t="shared" ref="K2508:K2514" si="327">ROUND(I2508*J2508,0)</f>
        <v>6480000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7"/>
      <c r="AB2508" s="570" t="str">
        <f t="shared" si="317"/>
        <v/>
      </c>
    </row>
    <row r="2509" spans="1:30" ht="15.75" hidden="1" customHeight="1">
      <c r="A2509" s="818" t="str">
        <f>IF(B2509&lt;&gt;"",IF(AND(B2509&gt;=_TM1,B2509&lt;=_TM2,OR(TH!L2509="1111",TH!M2509="1111")),TH!D2509,""),"")</f>
        <v/>
      </c>
      <c r="B2509" s="36">
        <f t="shared" si="325"/>
        <v>9</v>
      </c>
      <c r="C2509" s="190">
        <f t="shared" si="326"/>
        <v>42619</v>
      </c>
      <c r="D2509" s="190" t="s">
        <v>1596</v>
      </c>
      <c r="E2509" s="190">
        <v>42619</v>
      </c>
      <c r="F2509" s="287" t="s">
        <v>1482</v>
      </c>
      <c r="G2509" s="824" t="s">
        <v>1655</v>
      </c>
      <c r="H2509" s="192" t="s">
        <v>1657</v>
      </c>
      <c r="I2509" s="248"/>
      <c r="J2509" s="248"/>
      <c r="K2509" s="578">
        <v>648000</v>
      </c>
      <c r="L2509" s="193" t="s">
        <v>251</v>
      </c>
      <c r="M2509" s="193" t="s">
        <v>354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7"/>
      <c r="AB2509" s="570" t="str">
        <f t="shared" si="317"/>
        <v/>
      </c>
      <c r="AD2509" s="570"/>
    </row>
    <row r="2510" spans="1:30" ht="15.75" hidden="1" customHeight="1">
      <c r="A2510" s="818" t="str">
        <f>IF(B2510&lt;&gt;"",IF(AND(B2510&gt;=_TM1,B2510&lt;=_TM2,OR(TH!L2510="1111",TH!M2510="1111")),TH!D2510,""),"")</f>
        <v/>
      </c>
      <c r="B2510" s="36">
        <f t="shared" si="325"/>
        <v>9</v>
      </c>
      <c r="C2510" s="190">
        <f t="shared" si="326"/>
        <v>42622</v>
      </c>
      <c r="D2510" s="190" t="s">
        <v>1597</v>
      </c>
      <c r="E2510" s="190">
        <v>42622</v>
      </c>
      <c r="F2510" s="287" t="s">
        <v>438</v>
      </c>
      <c r="G2510" s="824" t="s">
        <v>1658</v>
      </c>
      <c r="H2510" s="192" t="s">
        <v>1659</v>
      </c>
      <c r="I2510" s="248">
        <v>1000</v>
      </c>
      <c r="J2510" s="248">
        <v>10500</v>
      </c>
      <c r="K2510" s="578">
        <f t="shared" si="327"/>
        <v>10500000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7"/>
      <c r="AB2510" s="570" t="str">
        <f t="shared" si="317"/>
        <v/>
      </c>
    </row>
    <row r="2511" spans="1:30" ht="15.75" hidden="1" customHeight="1">
      <c r="A2511" s="818" t="str">
        <f>IF(B2511&lt;&gt;"",IF(AND(B2511&gt;=_TM1,B2511&lt;=_TM2,OR(TH!L2511="1111",TH!M2511="1111")),TH!D2511,""),"")</f>
        <v/>
      </c>
      <c r="B2511" s="36">
        <f t="shared" si="325"/>
        <v>9</v>
      </c>
      <c r="C2511" s="190">
        <f t="shared" si="326"/>
        <v>42622</v>
      </c>
      <c r="D2511" s="190" t="s">
        <v>1597</v>
      </c>
      <c r="E2511" s="190">
        <v>42622</v>
      </c>
      <c r="F2511" s="287" t="s">
        <v>619</v>
      </c>
      <c r="G2511" s="824" t="s">
        <v>1658</v>
      </c>
      <c r="H2511" s="192" t="s">
        <v>1659</v>
      </c>
      <c r="I2511" s="248"/>
      <c r="J2511" s="248"/>
      <c r="K2511" s="578">
        <v>1050000</v>
      </c>
      <c r="L2511" s="193" t="s">
        <v>251</v>
      </c>
      <c r="M2511" s="193" t="s">
        <v>354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7"/>
      <c r="AB2511" s="570" t="str">
        <f t="shared" si="317"/>
        <v/>
      </c>
    </row>
    <row r="2512" spans="1:30" ht="15.75" hidden="1" customHeight="1">
      <c r="A2512" s="818" t="str">
        <f>IF(B2512&lt;&gt;"",IF(AND(B2512&gt;=_TM1,B2512&lt;=_TM2,OR(TH!L2512="1111",TH!M2512="1111")),TH!D2512,""),"")</f>
        <v/>
      </c>
      <c r="B2512" s="36">
        <f t="shared" si="325"/>
        <v>9</v>
      </c>
      <c r="C2512" s="190">
        <f t="shared" si="326"/>
        <v>42623</v>
      </c>
      <c r="D2512" s="190" t="s">
        <v>1598</v>
      </c>
      <c r="E2512" s="190">
        <v>42623</v>
      </c>
      <c r="F2512" s="287" t="s">
        <v>1661</v>
      </c>
      <c r="G2512" s="824" t="s">
        <v>1660</v>
      </c>
      <c r="H2512" s="192" t="s">
        <v>1800</v>
      </c>
      <c r="I2512" s="248">
        <v>980</v>
      </c>
      <c r="J2512" s="248">
        <v>12450</v>
      </c>
      <c r="K2512" s="578">
        <f t="shared" si="327"/>
        <v>12201000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7"/>
      <c r="AB2512" s="570" t="str">
        <f t="shared" si="317"/>
        <v/>
      </c>
      <c r="AD2512" s="570"/>
    </row>
    <row r="2513" spans="1:30" ht="15.75" hidden="1" customHeight="1">
      <c r="A2513" s="818" t="str">
        <f>IF(B2513&lt;&gt;"",IF(AND(B2513&gt;=_TM1,B2513&lt;=_TM2,OR(TH!L2513="1111",TH!M2513="1111")),TH!D2513,""),"")</f>
        <v/>
      </c>
      <c r="B2513" s="36">
        <f t="shared" si="325"/>
        <v>9</v>
      </c>
      <c r="C2513" s="190">
        <f t="shared" si="326"/>
        <v>42623</v>
      </c>
      <c r="D2513" s="190" t="s">
        <v>1598</v>
      </c>
      <c r="E2513" s="190">
        <v>42623</v>
      </c>
      <c r="F2513" s="287" t="s">
        <v>448</v>
      </c>
      <c r="G2513" s="824" t="s">
        <v>1660</v>
      </c>
      <c r="H2513" s="192" t="s">
        <v>1800</v>
      </c>
      <c r="I2513" s="248"/>
      <c r="J2513" s="248"/>
      <c r="K2513" s="578">
        <v>1220100</v>
      </c>
      <c r="L2513" s="193" t="s">
        <v>251</v>
      </c>
      <c r="M2513" s="193" t="s">
        <v>354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7"/>
      <c r="AB2513" s="570" t="str">
        <f t="shared" si="317"/>
        <v/>
      </c>
    </row>
    <row r="2514" spans="1:30" ht="15.75" hidden="1" customHeight="1">
      <c r="A2514" s="818" t="str">
        <f>IF(B2514&lt;&gt;"",IF(AND(B2514&gt;=_TM1,B2514&lt;=_TM2,OR(TH!L2514="1111",TH!M2514="1111")),TH!D2514,""),"")</f>
        <v/>
      </c>
      <c r="B2514" s="36">
        <f t="shared" si="325"/>
        <v>9</v>
      </c>
      <c r="C2514" s="190">
        <f t="shared" si="326"/>
        <v>42625</v>
      </c>
      <c r="D2514" s="190" t="s">
        <v>1599</v>
      </c>
      <c r="E2514" s="190">
        <v>42625</v>
      </c>
      <c r="F2514" s="287" t="s">
        <v>1663</v>
      </c>
      <c r="G2514" s="824" t="s">
        <v>1662</v>
      </c>
      <c r="H2514" s="192" t="s">
        <v>1048</v>
      </c>
      <c r="I2514" s="248">
        <v>1000</v>
      </c>
      <c r="J2514" s="248">
        <v>16950</v>
      </c>
      <c r="K2514" s="578">
        <f t="shared" si="327"/>
        <v>16950000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7"/>
      <c r="AB2514" s="570" t="str">
        <f t="shared" si="317"/>
        <v/>
      </c>
    </row>
    <row r="2515" spans="1:30" ht="15.75" hidden="1" customHeight="1">
      <c r="A2515" s="818" t="str">
        <f>IF(B2515&lt;&gt;"",IF(AND(B2515&gt;=_TM1,B2515&lt;=_TM2,OR(TH!L2515="1111",TH!M2515="1111")),TH!D2515,""),"")</f>
        <v/>
      </c>
      <c r="B2515" s="36">
        <f t="shared" si="325"/>
        <v>9</v>
      </c>
      <c r="C2515" s="190">
        <f t="shared" si="326"/>
        <v>42625</v>
      </c>
      <c r="D2515" s="190" t="s">
        <v>1599</v>
      </c>
      <c r="E2515" s="190">
        <v>42625</v>
      </c>
      <c r="F2515" s="287" t="s">
        <v>1482</v>
      </c>
      <c r="G2515" s="824" t="s">
        <v>1662</v>
      </c>
      <c r="H2515" s="192" t="s">
        <v>1048</v>
      </c>
      <c r="I2515" s="248"/>
      <c r="J2515" s="248"/>
      <c r="K2515" s="578">
        <v>1695000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7"/>
      <c r="AB2515" s="570" t="str">
        <f t="shared" si="317"/>
        <v/>
      </c>
      <c r="AD2515" s="570"/>
    </row>
    <row r="2516" spans="1:30" ht="15.75" hidden="1" customHeight="1">
      <c r="A2516" s="818" t="str">
        <f>IF(B2516&lt;&gt;"",IF(AND(B2516&gt;=_TM1,B2516&lt;=_TM2,OR(TH!L2516="1111",TH!M2516="1111")),TH!D2516,""),"")</f>
        <v/>
      </c>
      <c r="B2516" s="36">
        <f t="shared" ref="B2516:B2521" si="328">IF(C2516&lt;&gt;"",MONTH(C2516),"")</f>
        <v>9</v>
      </c>
      <c r="C2516" s="190">
        <f t="shared" ref="C2516:C2521" si="329">E2516</f>
        <v>42626</v>
      </c>
      <c r="D2516" s="190" t="s">
        <v>1600</v>
      </c>
      <c r="E2516" s="190">
        <v>42626</v>
      </c>
      <c r="F2516" s="287" t="s">
        <v>438</v>
      </c>
      <c r="G2516" s="824" t="s">
        <v>1664</v>
      </c>
      <c r="H2516" s="192" t="s">
        <v>617</v>
      </c>
      <c r="I2516" s="248">
        <v>490</v>
      </c>
      <c r="J2516" s="248">
        <v>11000</v>
      </c>
      <c r="K2516" s="578">
        <f t="shared" ref="K2516" si="330">ROUND(I2516*J2516,0)</f>
        <v>5390000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7"/>
      <c r="AB2516" s="570" t="str">
        <f t="shared" si="317"/>
        <v/>
      </c>
    </row>
    <row r="2517" spans="1:30" ht="15.75" hidden="1" customHeight="1">
      <c r="A2517" s="818" t="str">
        <f>IF(B2517&lt;&gt;"",IF(AND(B2517&gt;=_TM1,B2517&lt;=_TM2,OR(TH!L2517="1111",TH!M2517="1111")),TH!D2517,""),"")</f>
        <v/>
      </c>
      <c r="B2517" s="36">
        <f t="shared" si="328"/>
        <v>9</v>
      </c>
      <c r="C2517" s="190">
        <f t="shared" si="329"/>
        <v>42626</v>
      </c>
      <c r="D2517" s="190" t="s">
        <v>1600</v>
      </c>
      <c r="E2517" s="190">
        <v>42626</v>
      </c>
      <c r="F2517" s="287" t="s">
        <v>619</v>
      </c>
      <c r="G2517" s="824" t="s">
        <v>1664</v>
      </c>
      <c r="H2517" s="192" t="s">
        <v>617</v>
      </c>
      <c r="I2517" s="248"/>
      <c r="J2517" s="248"/>
      <c r="K2517" s="578">
        <v>539000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7"/>
      <c r="AB2517" s="570" t="str">
        <f t="shared" si="317"/>
        <v/>
      </c>
    </row>
    <row r="2518" spans="1:30" ht="15.75" hidden="1" customHeight="1">
      <c r="A2518" s="818" t="str">
        <f>IF(B2518&lt;&gt;"",IF(AND(B2518&gt;=_TM1,B2518&lt;=_TM2,OR(TH!L2518="1111",TH!M2518="1111")),TH!D2518,""),"")</f>
        <v/>
      </c>
      <c r="B2518" s="36">
        <f t="shared" si="328"/>
        <v>9</v>
      </c>
      <c r="C2518" s="190">
        <f t="shared" si="329"/>
        <v>42629</v>
      </c>
      <c r="D2518" s="190" t="s">
        <v>1601</v>
      </c>
      <c r="E2518" s="190">
        <v>42629</v>
      </c>
      <c r="F2518" s="287" t="s">
        <v>1668</v>
      </c>
      <c r="G2518" s="824" t="s">
        <v>1665</v>
      </c>
      <c r="H2518" s="192" t="s">
        <v>1424</v>
      </c>
      <c r="I2518" s="248">
        <v>6</v>
      </c>
      <c r="J2518" s="248">
        <v>44968</v>
      </c>
      <c r="K2518" s="578">
        <f t="shared" ref="K2518" si="331">ROUND(I2518*J2518,0)</f>
        <v>269808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7"/>
      <c r="AB2518" s="570" t="str">
        <f t="shared" si="317"/>
        <v/>
      </c>
    </row>
    <row r="2519" spans="1:30" ht="15.75" hidden="1" customHeight="1">
      <c r="A2519" s="818" t="str">
        <f>IF(B2519&lt;&gt;"",IF(AND(B2519&gt;=_TM1,B2519&lt;=_TM2,OR(TH!L2519="1111",TH!M2519="1111")),TH!D2519,""),"")</f>
        <v/>
      </c>
      <c r="B2519" s="36">
        <f t="shared" si="328"/>
        <v>9</v>
      </c>
      <c r="C2519" s="190">
        <f t="shared" si="329"/>
        <v>42629</v>
      </c>
      <c r="D2519" s="190" t="s">
        <v>1601</v>
      </c>
      <c r="E2519" s="190">
        <v>42629</v>
      </c>
      <c r="F2519" s="287" t="s">
        <v>1669</v>
      </c>
      <c r="G2519" s="824" t="s">
        <v>1665</v>
      </c>
      <c r="H2519" s="192" t="s">
        <v>1424</v>
      </c>
      <c r="I2519" s="248">
        <v>1</v>
      </c>
      <c r="J2519" s="248">
        <v>64691</v>
      </c>
      <c r="K2519" s="578">
        <f t="shared" ref="K2519:K2520" si="332">ROUND(I2519*J2519,0)</f>
        <v>64691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7"/>
      <c r="AB2519" s="570" t="str">
        <f t="shared" si="317"/>
        <v/>
      </c>
    </row>
    <row r="2520" spans="1:30" ht="15.75" hidden="1" customHeight="1">
      <c r="A2520" s="818" t="str">
        <f>IF(B2520&lt;&gt;"",IF(AND(B2520&gt;=_TM1,B2520&lt;=_TM2,OR(TH!L2520="1111",TH!M2520="1111")),TH!D2520,""),"")</f>
        <v/>
      </c>
      <c r="B2520" s="36">
        <f t="shared" si="328"/>
        <v>9</v>
      </c>
      <c r="C2520" s="190">
        <f t="shared" si="329"/>
        <v>42629</v>
      </c>
      <c r="D2520" s="190" t="s">
        <v>1601</v>
      </c>
      <c r="E2520" s="190">
        <v>42629</v>
      </c>
      <c r="F2520" s="287" t="s">
        <v>1670</v>
      </c>
      <c r="G2520" s="824" t="s">
        <v>1665</v>
      </c>
      <c r="H2520" s="192" t="s">
        <v>1424</v>
      </c>
      <c r="I2520" s="248">
        <v>1</v>
      </c>
      <c r="J2520" s="248">
        <v>97843</v>
      </c>
      <c r="K2520" s="578">
        <f t="shared" si="332"/>
        <v>97843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7"/>
      <c r="AB2520" s="570" t="str">
        <f t="shared" si="317"/>
        <v/>
      </c>
    </row>
    <row r="2521" spans="1:30" ht="15.75" hidden="1" customHeight="1">
      <c r="A2521" s="818" t="str">
        <f>IF(B2521&lt;&gt;"",IF(AND(B2521&gt;=_TM1,B2521&lt;=_TM2,OR(TH!L2521="1111",TH!M2521="1111")),TH!D2521,""),"")</f>
        <v/>
      </c>
      <c r="B2521" s="36">
        <f t="shared" si="328"/>
        <v>9</v>
      </c>
      <c r="C2521" s="190">
        <f t="shared" si="329"/>
        <v>42629</v>
      </c>
      <c r="D2521" s="190" t="s">
        <v>1601</v>
      </c>
      <c r="E2521" s="190">
        <v>42629</v>
      </c>
      <c r="F2521" s="287" t="s">
        <v>706</v>
      </c>
      <c r="G2521" s="824" t="s">
        <v>1665</v>
      </c>
      <c r="H2521" s="192" t="s">
        <v>1424</v>
      </c>
      <c r="I2521" s="248">
        <v>4</v>
      </c>
      <c r="J2521" s="248">
        <v>27862</v>
      </c>
      <c r="K2521" s="578">
        <f t="shared" ref="K2521:K2522" si="333">ROUND(I2521*J2521,0)</f>
        <v>111448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7"/>
      <c r="AB2521" s="570" t="str">
        <f t="shared" si="317"/>
        <v/>
      </c>
    </row>
    <row r="2522" spans="1:30" ht="15.75" hidden="1" customHeight="1">
      <c r="A2522" s="818" t="str">
        <f>IF(B2522&lt;&gt;"",IF(AND(B2522&gt;=_TM1,B2522&lt;=_TM2,OR(TH!L2522="1111",TH!M2522="1111")),TH!D2522,""),"")</f>
        <v/>
      </c>
      <c r="B2522" s="36">
        <f t="shared" si="325"/>
        <v>9</v>
      </c>
      <c r="C2522" s="190">
        <f t="shared" si="326"/>
        <v>42629</v>
      </c>
      <c r="D2522" s="190" t="s">
        <v>1601</v>
      </c>
      <c r="E2522" s="190">
        <v>42629</v>
      </c>
      <c r="F2522" s="287" t="s">
        <v>1671</v>
      </c>
      <c r="G2522" s="824" t="s">
        <v>1665</v>
      </c>
      <c r="H2522" s="192" t="s">
        <v>1424</v>
      </c>
      <c r="I2522" s="248">
        <v>1</v>
      </c>
      <c r="J2522" s="248">
        <v>78260</v>
      </c>
      <c r="K2522" s="578">
        <f t="shared" si="333"/>
        <v>78260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7"/>
      <c r="AB2522" s="570" t="str">
        <f t="shared" ref="AB2522:AB2546" si="334">IF(VLOOKUP(H2522,DS_131,1,0)=H2522,"","x")</f>
        <v/>
      </c>
    </row>
    <row r="2523" spans="1:30" ht="15.75" hidden="1" customHeight="1">
      <c r="A2523" s="818" t="str">
        <f>IF(B2523&lt;&gt;"",IF(AND(B2523&gt;=_TM1,B2523&lt;=_TM2,OR(TH!L2523="1111",TH!M2523="1111")),TH!D2523,""),"")</f>
        <v/>
      </c>
      <c r="B2523" s="36">
        <f t="shared" si="325"/>
        <v>9</v>
      </c>
      <c r="C2523" s="190">
        <f t="shared" si="326"/>
        <v>42629</v>
      </c>
      <c r="D2523" s="190" t="s">
        <v>1601</v>
      </c>
      <c r="E2523" s="190">
        <v>42629</v>
      </c>
      <c r="F2523" s="287" t="s">
        <v>448</v>
      </c>
      <c r="G2523" s="824" t="s">
        <v>1665</v>
      </c>
      <c r="H2523" s="192" t="s">
        <v>1424</v>
      </c>
      <c r="I2523" s="248"/>
      <c r="J2523" s="248"/>
      <c r="K2523" s="578">
        <v>62205</v>
      </c>
      <c r="L2523" s="193" t="s">
        <v>251</v>
      </c>
      <c r="M2523" s="193" t="s">
        <v>354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7"/>
      <c r="AB2523" s="570" t="str">
        <f t="shared" si="334"/>
        <v/>
      </c>
    </row>
    <row r="2524" spans="1:30" ht="15.75" hidden="1" customHeight="1">
      <c r="A2524" s="818" t="str">
        <f>IF(B2524&lt;&gt;"",IF(AND(B2524&gt;=_TM1,B2524&lt;=_TM2,OR(TH!L2524="1111",TH!M2524="1111")),TH!D2524,""),"")</f>
        <v/>
      </c>
      <c r="B2524" s="36">
        <f t="shared" si="325"/>
        <v>9</v>
      </c>
      <c r="C2524" s="190">
        <f t="shared" si="326"/>
        <v>42630</v>
      </c>
      <c r="D2524" s="190" t="s">
        <v>1602</v>
      </c>
      <c r="E2524" s="190">
        <v>42630</v>
      </c>
      <c r="F2524" s="287" t="s">
        <v>1667</v>
      </c>
      <c r="G2524" s="824" t="s">
        <v>1666</v>
      </c>
      <c r="H2524" s="192" t="s">
        <v>1441</v>
      </c>
      <c r="I2524" s="248">
        <v>570</v>
      </c>
      <c r="J2524" s="248">
        <v>10500</v>
      </c>
      <c r="K2524" s="578">
        <f t="shared" ref="K2524" si="335">ROUND(I2524*J2524,0)</f>
        <v>5985000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7"/>
      <c r="AB2524" s="570" t="str">
        <f t="shared" si="334"/>
        <v/>
      </c>
    </row>
    <row r="2525" spans="1:30" ht="15.75" hidden="1" customHeight="1">
      <c r="A2525" s="818" t="str">
        <f>IF(B2525&lt;&gt;"",IF(AND(B2525&gt;=_TM1,B2525&lt;=_TM2,OR(TH!L2525="1111",TH!M2525="1111")),TH!D2525,""),"")</f>
        <v/>
      </c>
      <c r="B2525" s="36">
        <f t="shared" ref="B2525:B2527" si="336">IF(C2525&lt;&gt;"",MONTH(C2525),"")</f>
        <v>9</v>
      </c>
      <c r="C2525" s="190">
        <f t="shared" ref="C2525:C2527" si="337">E2525</f>
        <v>42630</v>
      </c>
      <c r="D2525" s="190" t="s">
        <v>1602</v>
      </c>
      <c r="E2525" s="190">
        <v>42630</v>
      </c>
      <c r="F2525" s="287" t="s">
        <v>448</v>
      </c>
      <c r="G2525" s="824" t="s">
        <v>1666</v>
      </c>
      <c r="H2525" s="192" t="s">
        <v>1441</v>
      </c>
      <c r="I2525" s="248"/>
      <c r="J2525" s="248"/>
      <c r="K2525" s="578">
        <v>598500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7"/>
      <c r="AB2525" s="570" t="str">
        <f t="shared" si="334"/>
        <v/>
      </c>
    </row>
    <row r="2526" spans="1:30" ht="15.75" hidden="1" customHeight="1">
      <c r="A2526" s="818" t="str">
        <f>IF(B2526&lt;&gt;"",IF(AND(B2526&gt;=_TM1,B2526&lt;=_TM2,OR(TH!L2526="1111",TH!M2526="1111")),TH!D2526,""),"")</f>
        <v/>
      </c>
      <c r="B2526" s="36">
        <f t="shared" si="336"/>
        <v>9</v>
      </c>
      <c r="C2526" s="190">
        <f t="shared" si="337"/>
        <v>42633</v>
      </c>
      <c r="D2526" s="190" t="s">
        <v>1603</v>
      </c>
      <c r="E2526" s="190">
        <v>42633</v>
      </c>
      <c r="F2526" s="287" t="s">
        <v>1673</v>
      </c>
      <c r="G2526" s="824" t="s">
        <v>1672</v>
      </c>
      <c r="H2526" s="192" t="s">
        <v>772</v>
      </c>
      <c r="I2526" s="248">
        <v>4950</v>
      </c>
      <c r="J2526" s="248">
        <v>9000</v>
      </c>
      <c r="K2526" s="578">
        <f t="shared" ref="K2526" si="338">ROUND(I2526*J2526,0)</f>
        <v>44550000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7"/>
      <c r="AB2526" s="570" t="str">
        <f t="shared" si="334"/>
        <v/>
      </c>
    </row>
    <row r="2527" spans="1:30" ht="15.75" hidden="1" customHeight="1">
      <c r="A2527" s="818" t="str">
        <f>IF(B2527&lt;&gt;"",IF(AND(B2527&gt;=_TM1,B2527&lt;=_TM2,OR(TH!L2527="1111",TH!M2527="1111")),TH!D2527,""),"")</f>
        <v/>
      </c>
      <c r="B2527" s="36">
        <f t="shared" si="336"/>
        <v>9</v>
      </c>
      <c r="C2527" s="190">
        <f t="shared" si="337"/>
        <v>42633</v>
      </c>
      <c r="D2527" s="190" t="s">
        <v>1603</v>
      </c>
      <c r="E2527" s="190">
        <v>42633</v>
      </c>
      <c r="F2527" s="287" t="s">
        <v>448</v>
      </c>
      <c r="G2527" s="824" t="s">
        <v>1672</v>
      </c>
      <c r="H2527" s="192" t="s">
        <v>772</v>
      </c>
      <c r="I2527" s="248"/>
      <c r="J2527" s="248"/>
      <c r="K2527" s="578">
        <v>4455000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7"/>
      <c r="AB2527" s="570" t="str">
        <f t="shared" si="334"/>
        <v/>
      </c>
    </row>
    <row r="2528" spans="1:30" ht="15.75" hidden="1" customHeight="1">
      <c r="A2528" s="818" t="str">
        <f>IF(B2528&lt;&gt;"",IF(AND(B2528&gt;=_TM1,B2528&lt;=_TM2,OR(TH!L2528="1111",TH!M2528="1111")),TH!D2528,""),"")</f>
        <v/>
      </c>
      <c r="B2528" s="36">
        <f t="shared" ref="B2528:B2644" si="339">IF(C2528&lt;&gt;"",MONTH(C2528),"")</f>
        <v>9</v>
      </c>
      <c r="C2528" s="190">
        <f t="shared" ref="C2528:C2644" si="340">E2528</f>
        <v>42634</v>
      </c>
      <c r="D2528" s="190" t="s">
        <v>1604</v>
      </c>
      <c r="E2528" s="190">
        <v>42634</v>
      </c>
      <c r="F2528" s="287" t="s">
        <v>1165</v>
      </c>
      <c r="G2528" s="824" t="s">
        <v>1674</v>
      </c>
      <c r="H2528" s="192" t="s">
        <v>649</v>
      </c>
      <c r="I2528" s="248">
        <v>1550</v>
      </c>
      <c r="J2528" s="248">
        <v>35000</v>
      </c>
      <c r="K2528" s="578">
        <f t="shared" ref="K2528:K2529" si="341">ROUND(I2528*J2528,0)</f>
        <v>54250000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7"/>
      <c r="AB2528" s="570" t="str">
        <f t="shared" si="334"/>
        <v/>
      </c>
    </row>
    <row r="2529" spans="1:28" ht="15.75" hidden="1" customHeight="1">
      <c r="A2529" s="818" t="str">
        <f>IF(B2529&lt;&gt;"",IF(AND(B2529&gt;=_TM1,B2529&lt;=_TM2,OR(TH!L2529="1111",TH!M2529="1111")),TH!D2529,""),"")</f>
        <v/>
      </c>
      <c r="B2529" s="36">
        <f t="shared" si="339"/>
        <v>9</v>
      </c>
      <c r="C2529" s="190">
        <f t="shared" si="340"/>
        <v>42634</v>
      </c>
      <c r="D2529" s="190" t="s">
        <v>1604</v>
      </c>
      <c r="E2529" s="190">
        <v>42634</v>
      </c>
      <c r="F2529" s="287" t="s">
        <v>1166</v>
      </c>
      <c r="G2529" s="824" t="s">
        <v>1674</v>
      </c>
      <c r="H2529" s="192" t="s">
        <v>649</v>
      </c>
      <c r="I2529" s="248">
        <v>1500</v>
      </c>
      <c r="J2529" s="248">
        <v>32500</v>
      </c>
      <c r="K2529" s="578">
        <f t="shared" si="341"/>
        <v>48750000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7"/>
      <c r="AB2529" s="570" t="str">
        <f t="shared" si="334"/>
        <v/>
      </c>
    </row>
    <row r="2530" spans="1:28" ht="15.75" hidden="1" customHeight="1">
      <c r="A2530" s="818" t="str">
        <f>IF(B2530&lt;&gt;"",IF(AND(B2530&gt;=_TM1,B2530&lt;=_TM2,OR(TH!L2530="1111",TH!M2530="1111")),TH!D2530,""),"")</f>
        <v/>
      </c>
      <c r="B2530" s="36">
        <f t="shared" si="339"/>
        <v>9</v>
      </c>
      <c r="C2530" s="190">
        <f t="shared" si="340"/>
        <v>42634</v>
      </c>
      <c r="D2530" s="190" t="s">
        <v>1604</v>
      </c>
      <c r="E2530" s="190">
        <v>42634</v>
      </c>
      <c r="F2530" s="285" t="s">
        <v>438</v>
      </c>
      <c r="G2530" s="824" t="s">
        <v>1674</v>
      </c>
      <c r="H2530" s="192" t="s">
        <v>649</v>
      </c>
      <c r="I2530" s="248">
        <v>4400</v>
      </c>
      <c r="J2530" s="248">
        <v>18500</v>
      </c>
      <c r="K2530" s="578">
        <f t="shared" ref="K2530" si="342">ROUND(I2530*J2530,0)</f>
        <v>81400000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7"/>
      <c r="AB2530" s="570" t="str">
        <f t="shared" si="334"/>
        <v/>
      </c>
    </row>
    <row r="2531" spans="1:28" ht="15.75" hidden="1" customHeight="1">
      <c r="A2531" s="818" t="str">
        <f>IF(B2531&lt;&gt;"",IF(AND(B2531&gt;=_TM1,B2531&lt;=_TM2,OR(TH!L2531="1111",TH!M2531="1111")),TH!D2531,""),"")</f>
        <v/>
      </c>
      <c r="B2531" s="36">
        <f t="shared" si="339"/>
        <v>9</v>
      </c>
      <c r="C2531" s="190">
        <f t="shared" si="340"/>
        <v>42634</v>
      </c>
      <c r="D2531" s="190" t="s">
        <v>1604</v>
      </c>
      <c r="E2531" s="190">
        <v>42634</v>
      </c>
      <c r="F2531" s="285" t="s">
        <v>437</v>
      </c>
      <c r="G2531" s="824" t="s">
        <v>1674</v>
      </c>
      <c r="H2531" s="192" t="s">
        <v>649</v>
      </c>
      <c r="I2531" s="248">
        <v>4200</v>
      </c>
      <c r="J2531" s="248">
        <v>18500</v>
      </c>
      <c r="K2531" s="578">
        <f>ROUND(I2531*J2531,0)</f>
        <v>77700000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7"/>
      <c r="AB2531" s="570" t="str">
        <f t="shared" si="334"/>
        <v/>
      </c>
    </row>
    <row r="2532" spans="1:28" ht="15.75" hidden="1" customHeight="1">
      <c r="A2532" s="818" t="str">
        <f>IF(B2532&lt;&gt;"",IF(AND(B2532&gt;=_TM1,B2532&lt;=_TM2,OR(TH!L2532="1111",TH!M2532="1111")),TH!D2532,""),"")</f>
        <v/>
      </c>
      <c r="B2532" s="36">
        <f t="shared" si="339"/>
        <v>9</v>
      </c>
      <c r="C2532" s="190">
        <f t="shared" si="340"/>
        <v>42634</v>
      </c>
      <c r="D2532" s="190" t="s">
        <v>1604</v>
      </c>
      <c r="E2532" s="190">
        <v>42634</v>
      </c>
      <c r="F2532" s="287" t="s">
        <v>448</v>
      </c>
      <c r="G2532" s="824" t="s">
        <v>1674</v>
      </c>
      <c r="H2532" s="192" t="s">
        <v>649</v>
      </c>
      <c r="I2532" s="248"/>
      <c r="J2532" s="248"/>
      <c r="K2532" s="578">
        <v>26210000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7"/>
      <c r="AB2532" s="570" t="str">
        <f t="shared" si="334"/>
        <v/>
      </c>
    </row>
    <row r="2533" spans="1:28" ht="15.75" hidden="1" customHeight="1">
      <c r="A2533" s="818" t="str">
        <f>IF(B2533&lt;&gt;"",IF(AND(B2533&gt;=_TM1,B2533&lt;=_TM2,OR(TH!L2533="1111",TH!M2533="1111")),TH!D2533,""),"")</f>
        <v/>
      </c>
      <c r="B2533" s="36">
        <f t="shared" si="339"/>
        <v>9</v>
      </c>
      <c r="C2533" s="190">
        <f t="shared" si="340"/>
        <v>42636</v>
      </c>
      <c r="D2533" s="190" t="s">
        <v>1605</v>
      </c>
      <c r="E2533" s="190">
        <v>42636</v>
      </c>
      <c r="F2533" s="287" t="s">
        <v>1676</v>
      </c>
      <c r="G2533" s="824" t="s">
        <v>1675</v>
      </c>
      <c r="H2533" s="192" t="s">
        <v>1441</v>
      </c>
      <c r="I2533" s="248">
        <v>4100</v>
      </c>
      <c r="J2533" s="248">
        <v>7300</v>
      </c>
      <c r="K2533" s="578">
        <f t="shared" ref="K2533" si="343">ROUND(I2533*J2533,0)</f>
        <v>29930000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7"/>
      <c r="AB2533" s="570" t="str">
        <f t="shared" si="334"/>
        <v/>
      </c>
    </row>
    <row r="2534" spans="1:28" ht="15.75" hidden="1" customHeight="1">
      <c r="A2534" s="818" t="str">
        <f>IF(B2534&lt;&gt;"",IF(AND(B2534&gt;=_TM1,B2534&lt;=_TM2,OR(TH!L2534="1111",TH!M2534="1111")),TH!D2534,""),"")</f>
        <v/>
      </c>
      <c r="B2534" s="36">
        <f t="shared" si="339"/>
        <v>9</v>
      </c>
      <c r="C2534" s="190">
        <f t="shared" si="340"/>
        <v>42636</v>
      </c>
      <c r="D2534" s="190" t="s">
        <v>1605</v>
      </c>
      <c r="E2534" s="190">
        <v>42636</v>
      </c>
      <c r="F2534" s="287" t="s">
        <v>448</v>
      </c>
      <c r="G2534" s="824" t="s">
        <v>1675</v>
      </c>
      <c r="H2534" s="192" t="s">
        <v>1441</v>
      </c>
      <c r="I2534" s="248"/>
      <c r="J2534" s="248"/>
      <c r="K2534" s="578">
        <v>2993000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7"/>
      <c r="AB2534" s="570" t="str">
        <f t="shared" si="334"/>
        <v/>
      </c>
    </row>
    <row r="2535" spans="1:28" ht="15.75" hidden="1" customHeight="1">
      <c r="A2535" s="818" t="str">
        <f>IF(B2535&lt;&gt;"",IF(AND(B2535&gt;=_TM1,B2535&lt;=_TM2,OR(TH!L2535="1111",TH!M2535="1111")),TH!D2535,""),"")</f>
        <v/>
      </c>
      <c r="B2535" s="36">
        <f t="shared" si="339"/>
        <v>9</v>
      </c>
      <c r="C2535" s="190">
        <f t="shared" si="340"/>
        <v>42642</v>
      </c>
      <c r="D2535" s="190" t="s">
        <v>1606</v>
      </c>
      <c r="E2535" s="190">
        <v>42642</v>
      </c>
      <c r="F2535" s="287" t="s">
        <v>1679</v>
      </c>
      <c r="G2535" s="824" t="s">
        <v>1677</v>
      </c>
      <c r="H2535" s="758" t="s">
        <v>626</v>
      </c>
      <c r="I2535" s="248">
        <v>300</v>
      </c>
      <c r="J2535" s="248">
        <v>8030</v>
      </c>
      <c r="K2535" s="578">
        <f t="shared" ref="K2535:K2537" si="344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7"/>
      <c r="AB2535" s="570" t="str">
        <f t="shared" si="334"/>
        <v/>
      </c>
    </row>
    <row r="2536" spans="1:28" ht="15.75" hidden="1" customHeight="1">
      <c r="A2536" s="818" t="str">
        <f>IF(B2536&lt;&gt;"",IF(AND(B2536&gt;=_TM1,B2536&lt;=_TM2,OR(TH!L2536="1111",TH!M2536="1111")),TH!D2536,""),"")</f>
        <v/>
      </c>
      <c r="B2536" s="36">
        <f t="shared" si="339"/>
        <v>9</v>
      </c>
      <c r="C2536" s="190">
        <f t="shared" si="340"/>
        <v>42642</v>
      </c>
      <c r="D2536" s="190" t="s">
        <v>1606</v>
      </c>
      <c r="E2536" s="190">
        <v>42642</v>
      </c>
      <c r="F2536" s="287" t="s">
        <v>448</v>
      </c>
      <c r="G2536" s="824" t="s">
        <v>1677</v>
      </c>
      <c r="H2536" s="758" t="s">
        <v>626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7"/>
      <c r="AB2536" s="570" t="str">
        <f t="shared" si="334"/>
        <v/>
      </c>
    </row>
    <row r="2537" spans="1:28" ht="15.75" hidden="1" customHeight="1">
      <c r="A2537" s="818" t="str">
        <f>IF(B2537&lt;&gt;"",IF(AND(B2537&gt;=_TM1,B2537&lt;=_TM2,OR(TH!L2537="1111",TH!M2537="1111")),TH!D2537,""),"")</f>
        <v/>
      </c>
      <c r="B2537" s="36">
        <f t="shared" ref="B2537:B2542" si="345">IF(C2537&lt;&gt;"",MONTH(C2537),"")</f>
        <v>9</v>
      </c>
      <c r="C2537" s="190">
        <f t="shared" ref="C2537:C2542" si="346">E2537</f>
        <v>42642</v>
      </c>
      <c r="D2537" s="190" t="s">
        <v>1607</v>
      </c>
      <c r="E2537" s="190">
        <v>42642</v>
      </c>
      <c r="F2537" s="287" t="s">
        <v>1165</v>
      </c>
      <c r="G2537" s="824" t="s">
        <v>1678</v>
      </c>
      <c r="H2537" s="192" t="s">
        <v>1680</v>
      </c>
      <c r="I2537" s="248">
        <v>420</v>
      </c>
      <c r="J2537" s="248">
        <v>37500</v>
      </c>
      <c r="K2537" s="578">
        <f t="shared" si="344"/>
        <v>15750000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7"/>
      <c r="AB2537" s="570" t="str">
        <f t="shared" si="334"/>
        <v/>
      </c>
    </row>
    <row r="2538" spans="1:28" ht="15.75" hidden="1" customHeight="1">
      <c r="A2538" s="818" t="str">
        <f>IF(B2538&lt;&gt;"",IF(AND(B2538&gt;=_TM1,B2538&lt;=_TM2,OR(TH!L2538="1111",TH!M2538="1111")),TH!D2538,""),"")</f>
        <v/>
      </c>
      <c r="B2538" s="36">
        <f t="shared" si="345"/>
        <v>9</v>
      </c>
      <c r="C2538" s="190">
        <f t="shared" si="346"/>
        <v>42642</v>
      </c>
      <c r="D2538" s="190" t="s">
        <v>1607</v>
      </c>
      <c r="E2538" s="190">
        <v>42642</v>
      </c>
      <c r="F2538" s="285" t="s">
        <v>438</v>
      </c>
      <c r="G2538" s="824" t="s">
        <v>1678</v>
      </c>
      <c r="H2538" s="192" t="s">
        <v>1680</v>
      </c>
      <c r="I2538" s="248">
        <v>120</v>
      </c>
      <c r="J2538" s="248">
        <v>18500</v>
      </c>
      <c r="K2538" s="578">
        <f t="shared" ref="K2538" si="347">ROUND(I2538*J2538,0)</f>
        <v>2220000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7"/>
      <c r="AB2538" s="570" t="str">
        <f t="shared" si="334"/>
        <v/>
      </c>
    </row>
    <row r="2539" spans="1:28" ht="15.75" hidden="1" customHeight="1">
      <c r="A2539" s="818" t="str">
        <f>IF(B2539&lt;&gt;"",IF(AND(B2539&gt;=_TM1,B2539&lt;=_TM2,OR(TH!L2539="1111",TH!M2539="1111")),TH!D2539,""),"")</f>
        <v/>
      </c>
      <c r="B2539" s="36">
        <f t="shared" si="345"/>
        <v>9</v>
      </c>
      <c r="C2539" s="190">
        <f t="shared" si="346"/>
        <v>42642</v>
      </c>
      <c r="D2539" s="190" t="s">
        <v>1607</v>
      </c>
      <c r="E2539" s="190">
        <v>42642</v>
      </c>
      <c r="F2539" s="287" t="s">
        <v>448</v>
      </c>
      <c r="G2539" s="824" t="s">
        <v>1678</v>
      </c>
      <c r="H2539" s="192" t="s">
        <v>1680</v>
      </c>
      <c r="I2539" s="248"/>
      <c r="J2539" s="248"/>
      <c r="K2539" s="578">
        <v>1797000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7"/>
      <c r="AB2539" s="570" t="str">
        <f t="shared" si="334"/>
        <v/>
      </c>
    </row>
    <row r="2540" spans="1:28" ht="15.75" hidden="1" customHeight="1">
      <c r="A2540" s="818" t="str">
        <f>IF(B2540&lt;&gt;"",IF(AND(B2540&gt;=_TM1,B2540&lt;=_TM2,OR(TH!L2540="1111",TH!M2540="1111")),TH!D2540,""),"")</f>
        <v/>
      </c>
      <c r="B2540" s="36">
        <f t="shared" si="345"/>
        <v>9</v>
      </c>
      <c r="C2540" s="190">
        <f t="shared" si="346"/>
        <v>42642</v>
      </c>
      <c r="D2540" s="190" t="s">
        <v>1608</v>
      </c>
      <c r="E2540" s="190">
        <v>42642</v>
      </c>
      <c r="F2540" s="287" t="s">
        <v>1682</v>
      </c>
      <c r="G2540" s="824" t="s">
        <v>1681</v>
      </c>
      <c r="H2540" s="192" t="s">
        <v>740</v>
      </c>
      <c r="I2540" s="248">
        <v>5000</v>
      </c>
      <c r="J2540" s="248">
        <v>7600</v>
      </c>
      <c r="K2540" s="578">
        <f t="shared" ref="K2540:K2541" si="348">ROUND(I2540*J2540,0)</f>
        <v>38000000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7"/>
      <c r="AB2540" s="570" t="str">
        <f t="shared" si="334"/>
        <v/>
      </c>
    </row>
    <row r="2541" spans="1:28" ht="15.75" hidden="1" customHeight="1">
      <c r="A2541" s="818" t="str">
        <f>IF(B2541&lt;&gt;"",IF(AND(B2541&gt;=_TM1,B2541&lt;=_TM2,OR(TH!L2541="1111",TH!M2541="1111")),TH!D2541,""),"")</f>
        <v/>
      </c>
      <c r="B2541" s="36">
        <f t="shared" si="345"/>
        <v>9</v>
      </c>
      <c r="C2541" s="190">
        <f t="shared" si="346"/>
        <v>42642</v>
      </c>
      <c r="D2541" s="190" t="s">
        <v>1608</v>
      </c>
      <c r="E2541" s="190">
        <v>42642</v>
      </c>
      <c r="F2541" s="287" t="s">
        <v>1683</v>
      </c>
      <c r="G2541" s="824" t="s">
        <v>1681</v>
      </c>
      <c r="H2541" s="192" t="s">
        <v>740</v>
      </c>
      <c r="I2541" s="248">
        <v>2300</v>
      </c>
      <c r="J2541" s="248">
        <v>5800</v>
      </c>
      <c r="K2541" s="578">
        <f t="shared" si="348"/>
        <v>13340000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7"/>
      <c r="AB2541" s="570" t="str">
        <f t="shared" si="334"/>
        <v/>
      </c>
    </row>
    <row r="2542" spans="1:28" ht="15.75" hidden="1" customHeight="1">
      <c r="A2542" s="818" t="str">
        <f>IF(B2542&lt;&gt;"",IF(AND(B2542&gt;=_TM1,B2542&lt;=_TM2,OR(TH!L2542="1111",TH!M2542="1111")),TH!D2542,""),"")</f>
        <v/>
      </c>
      <c r="B2542" s="36">
        <f t="shared" si="345"/>
        <v>9</v>
      </c>
      <c r="C2542" s="190">
        <f t="shared" si="346"/>
        <v>42642</v>
      </c>
      <c r="D2542" s="190" t="s">
        <v>1608</v>
      </c>
      <c r="E2542" s="190">
        <v>42642</v>
      </c>
      <c r="F2542" s="287" t="s">
        <v>1684</v>
      </c>
      <c r="G2542" s="824" t="s">
        <v>1681</v>
      </c>
      <c r="H2542" s="192" t="s">
        <v>740</v>
      </c>
      <c r="I2542" s="248">
        <v>3000</v>
      </c>
      <c r="J2542" s="248">
        <v>12500</v>
      </c>
      <c r="K2542" s="578">
        <f t="shared" ref="K2542:K2543" si="349">ROUND(I2542*J2542,0)</f>
        <v>37500000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7"/>
      <c r="AB2542" s="570" t="str">
        <f t="shared" si="334"/>
        <v/>
      </c>
    </row>
    <row r="2543" spans="1:28" ht="15.75" hidden="1" customHeight="1">
      <c r="A2543" s="818" t="str">
        <f>IF(B2543&lt;&gt;"",IF(AND(B2543&gt;=_TM1,B2543&lt;=_TM2,OR(TH!L2543="1111",TH!M2543="1111")),TH!D2543,""),"")</f>
        <v/>
      </c>
      <c r="B2543" s="36">
        <f t="shared" ref="B2543:B2548" si="350">IF(C2543&lt;&gt;"",MONTH(C2543),"")</f>
        <v>9</v>
      </c>
      <c r="C2543" s="190">
        <f t="shared" ref="C2543:C2548" si="351">E2543</f>
        <v>42642</v>
      </c>
      <c r="D2543" s="190" t="s">
        <v>1608</v>
      </c>
      <c r="E2543" s="190">
        <v>42642</v>
      </c>
      <c r="F2543" s="287" t="s">
        <v>1685</v>
      </c>
      <c r="G2543" s="824" t="s">
        <v>1681</v>
      </c>
      <c r="H2543" s="192" t="s">
        <v>740</v>
      </c>
      <c r="I2543" s="248">
        <v>2500</v>
      </c>
      <c r="J2543" s="248">
        <v>8500</v>
      </c>
      <c r="K2543" s="578">
        <f t="shared" si="349"/>
        <v>21250000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7"/>
      <c r="AB2543" s="570" t="str">
        <f t="shared" si="334"/>
        <v/>
      </c>
    </row>
    <row r="2544" spans="1:28" ht="15.75" hidden="1" customHeight="1">
      <c r="A2544" s="818" t="str">
        <f>IF(B2544&lt;&gt;"",IF(AND(B2544&gt;=_TM1,B2544&lt;=_TM2,OR(TH!L2544="1111",TH!M2544="1111")),TH!D2544,""),"")</f>
        <v/>
      </c>
      <c r="B2544" s="36">
        <f t="shared" si="350"/>
        <v>9</v>
      </c>
      <c r="C2544" s="190">
        <f t="shared" si="351"/>
        <v>42642</v>
      </c>
      <c r="D2544" s="190" t="s">
        <v>1608</v>
      </c>
      <c r="E2544" s="190">
        <v>42642</v>
      </c>
      <c r="F2544" s="287" t="s">
        <v>448</v>
      </c>
      <c r="G2544" s="824" t="s">
        <v>1681</v>
      </c>
      <c r="H2544" s="192" t="s">
        <v>740</v>
      </c>
      <c r="I2544" s="248"/>
      <c r="J2544" s="248"/>
      <c r="K2544" s="578">
        <v>11009000</v>
      </c>
      <c r="L2544" s="193" t="s">
        <v>251</v>
      </c>
      <c r="M2544" s="193" t="s">
        <v>354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7"/>
      <c r="AB2544" s="570" t="str">
        <f t="shared" si="334"/>
        <v/>
      </c>
    </row>
    <row r="2545" spans="1:28" ht="15.75" hidden="1" customHeight="1">
      <c r="A2545" s="818" t="str">
        <f>IF(B2545&lt;&gt;"",IF(AND(B2545&gt;=_TM1,B2545&lt;=_TM2,OR(TH!L2545="1111",TH!M2545="1111")),TH!D2545,""),"")</f>
        <v/>
      </c>
      <c r="B2545" s="36">
        <f t="shared" si="350"/>
        <v>9</v>
      </c>
      <c r="C2545" s="190">
        <f t="shared" si="351"/>
        <v>42642</v>
      </c>
      <c r="D2545" s="190" t="s">
        <v>1609</v>
      </c>
      <c r="E2545" s="190">
        <v>42642</v>
      </c>
      <c r="F2545" s="287" t="s">
        <v>1687</v>
      </c>
      <c r="G2545" s="824" t="s">
        <v>1686</v>
      </c>
      <c r="H2545" s="192" t="s">
        <v>1441</v>
      </c>
      <c r="I2545" s="248">
        <v>1600</v>
      </c>
      <c r="J2545" s="248">
        <v>5200</v>
      </c>
      <c r="K2545" s="578">
        <f t="shared" ref="K2545" si="352">ROUND(I2545*J2545,0)</f>
        <v>8320000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7"/>
      <c r="AB2545" s="570" t="str">
        <f t="shared" si="334"/>
        <v/>
      </c>
    </row>
    <row r="2546" spans="1:28" ht="15.75" hidden="1" customHeight="1">
      <c r="A2546" s="818" t="str">
        <f>IF(B2546&lt;&gt;"",IF(AND(B2546&gt;=_TM1,B2546&lt;=_TM2,OR(TH!L2546="1111",TH!M2546="1111")),TH!D2546,""),"")</f>
        <v/>
      </c>
      <c r="B2546" s="36">
        <f t="shared" si="350"/>
        <v>9</v>
      </c>
      <c r="C2546" s="190">
        <f t="shared" si="351"/>
        <v>42642</v>
      </c>
      <c r="D2546" s="190" t="s">
        <v>1609</v>
      </c>
      <c r="E2546" s="190">
        <v>42642</v>
      </c>
      <c r="F2546" s="287" t="s">
        <v>1689</v>
      </c>
      <c r="G2546" s="824" t="s">
        <v>1686</v>
      </c>
      <c r="H2546" s="192" t="s">
        <v>1441</v>
      </c>
      <c r="I2546" s="248"/>
      <c r="J2546" s="248"/>
      <c r="K2546" s="578">
        <v>832000</v>
      </c>
      <c r="L2546" s="193" t="s">
        <v>251</v>
      </c>
      <c r="M2546" s="193" t="s">
        <v>354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7"/>
      <c r="AB2546" s="570" t="str">
        <f t="shared" si="334"/>
        <v/>
      </c>
    </row>
    <row r="2547" spans="1:28" ht="15.75" hidden="1" customHeight="1">
      <c r="A2547" s="818" t="str">
        <f>IF(B2547&lt;&gt;"",IF(AND(B2547&gt;=_TM1,B2547&lt;=_TM2,OR(TH!L2547="1111",TH!M2547="1111")),TH!D2547,""),"")</f>
        <v/>
      </c>
      <c r="B2547" s="36">
        <f t="shared" si="350"/>
        <v>9</v>
      </c>
      <c r="C2547" s="190">
        <f t="shared" si="351"/>
        <v>42643</v>
      </c>
      <c r="D2547" s="190"/>
      <c r="E2547" s="190">
        <v>42643</v>
      </c>
      <c r="F2547" s="191" t="s">
        <v>608</v>
      </c>
      <c r="G2547" s="824" t="s">
        <v>1688</v>
      </c>
      <c r="H2547" s="192" t="s">
        <v>666</v>
      </c>
      <c r="I2547" s="248"/>
      <c r="J2547" s="248"/>
      <c r="K2547" s="578">
        <v>13160000</v>
      </c>
      <c r="L2547" s="193" t="s">
        <v>47</v>
      </c>
      <c r="M2547" s="193" t="s">
        <v>610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7"/>
      <c r="AB2547" s="570"/>
    </row>
    <row r="2548" spans="1:28" ht="15.75" hidden="1" customHeight="1">
      <c r="A2548" s="818" t="str">
        <f>IF(B2548&lt;&gt;"",IF(AND(B2548&gt;=_TM1,B2548&lt;=_TM2,OR(TH!L2548="1111",TH!M2548="1111")),TH!D2548,""),"")</f>
        <v/>
      </c>
      <c r="B2548" s="36">
        <f t="shared" si="350"/>
        <v>9</v>
      </c>
      <c r="C2548" s="190">
        <f t="shared" si="351"/>
        <v>42643</v>
      </c>
      <c r="D2548" s="190"/>
      <c r="E2548" s="190">
        <v>42643</v>
      </c>
      <c r="F2548" s="191" t="s">
        <v>609</v>
      </c>
      <c r="G2548" s="824" t="s">
        <v>1688</v>
      </c>
      <c r="H2548" s="192" t="s">
        <v>666</v>
      </c>
      <c r="I2548" s="248"/>
      <c r="J2548" s="248"/>
      <c r="K2548" s="578">
        <v>1316000</v>
      </c>
      <c r="L2548" s="193" t="s">
        <v>47</v>
      </c>
      <c r="M2548" s="193" t="s">
        <v>354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7"/>
      <c r="AB2548" s="570"/>
    </row>
    <row r="2549" spans="1:28" ht="15.75" hidden="1" customHeight="1">
      <c r="A2549" s="818" t="str">
        <f>IF(B2549&lt;&gt;"",IF(AND(B2549&gt;=_TM1,B2549&lt;=_TM2,OR(TH!L2549="1111",TH!M2549="1111")),TH!D2549,""),"")</f>
        <v/>
      </c>
      <c r="B2549" s="36">
        <f t="shared" si="339"/>
        <v>9</v>
      </c>
      <c r="C2549" s="190">
        <f t="shared" si="340"/>
        <v>42643</v>
      </c>
      <c r="D2549" s="190" t="s">
        <v>1610</v>
      </c>
      <c r="E2549" s="190">
        <v>42643</v>
      </c>
      <c r="F2549" s="287" t="s">
        <v>1684</v>
      </c>
      <c r="G2549" s="824" t="s">
        <v>1690</v>
      </c>
      <c r="H2549" s="192" t="s">
        <v>740</v>
      </c>
      <c r="I2549" s="248">
        <v>3200</v>
      </c>
      <c r="J2549" s="248">
        <v>12500</v>
      </c>
      <c r="K2549" s="578">
        <f t="shared" ref="K2549" si="353">ROUND(I2549*J2549,0)</f>
        <v>40000000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7"/>
      <c r="AB2549" s="570" t="str">
        <f t="shared" ref="AB2549:AB2580" si="354">IF(VLOOKUP(H2549,DS_131,1,0)=H2549,"","x")</f>
        <v/>
      </c>
    </row>
    <row r="2550" spans="1:28" ht="15.75" hidden="1" customHeight="1">
      <c r="A2550" s="818" t="str">
        <f>IF(B2550&lt;&gt;"",IF(AND(B2550&gt;=_TM1,B2550&lt;=_TM2,OR(TH!L2550="1111",TH!M2550="1111")),TH!D2550,""),"")</f>
        <v/>
      </c>
      <c r="B2550" s="36">
        <f t="shared" si="339"/>
        <v>9</v>
      </c>
      <c r="C2550" s="190">
        <f t="shared" si="340"/>
        <v>42643</v>
      </c>
      <c r="D2550" s="190" t="s">
        <v>1610</v>
      </c>
      <c r="E2550" s="190">
        <v>42643</v>
      </c>
      <c r="F2550" s="287" t="s">
        <v>448</v>
      </c>
      <c r="G2550" s="824" t="s">
        <v>1690</v>
      </c>
      <c r="H2550" s="192" t="s">
        <v>740</v>
      </c>
      <c r="I2550" s="248"/>
      <c r="J2550" s="248"/>
      <c r="K2550" s="578">
        <v>4000000</v>
      </c>
      <c r="L2550" s="193" t="s">
        <v>251</v>
      </c>
      <c r="M2550" s="193" t="s">
        <v>354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7"/>
      <c r="AB2550" s="570" t="str">
        <f t="shared" si="354"/>
        <v/>
      </c>
    </row>
    <row r="2551" spans="1:28" ht="15.75" hidden="1" customHeight="1">
      <c r="A2551" s="818" t="str">
        <f>IF(B2551&lt;&gt;"",IF(AND(B2551&gt;=_TM1,B2551&lt;=_TM2,OR(TH!L2551="1111",TH!M2551="1111")),TH!D2551,""),"")</f>
        <v/>
      </c>
      <c r="B2551" s="36">
        <f t="shared" ref="B2551:B2614" si="355">IF(C2551&lt;&gt;"",MONTH(C2551),"")</f>
        <v>9</v>
      </c>
      <c r="C2551" s="190">
        <f t="shared" ref="C2551:C2614" si="356">E2551</f>
        <v>42643</v>
      </c>
      <c r="D2551" s="190" t="s">
        <v>1610</v>
      </c>
      <c r="E2551" s="190">
        <v>42643</v>
      </c>
      <c r="F2551" s="287" t="s">
        <v>1761</v>
      </c>
      <c r="G2551" s="824" t="s">
        <v>1760</v>
      </c>
      <c r="H2551" s="192" t="s">
        <v>665</v>
      </c>
      <c r="I2551" s="248">
        <v>10</v>
      </c>
      <c r="J2551" s="248">
        <v>5250</v>
      </c>
      <c r="K2551" s="578">
        <f t="shared" ref="K2551:K2614" si="357">ROUND(I2551*J2551,0)</f>
        <v>52500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7"/>
      <c r="AB2551" s="570" t="str">
        <f t="shared" si="354"/>
        <v/>
      </c>
    </row>
    <row r="2552" spans="1:28" ht="15.75" hidden="1" customHeight="1">
      <c r="A2552" s="818" t="str">
        <f>IF(B2552&lt;&gt;"",IF(AND(B2552&gt;=_TM1,B2552&lt;=_TM2,OR(TH!L2552="1111",TH!M2552="1111")),TH!D2552,""),"")</f>
        <v/>
      </c>
      <c r="B2552" s="36">
        <f t="shared" si="355"/>
        <v>9</v>
      </c>
      <c r="C2552" s="190">
        <f t="shared" si="356"/>
        <v>42643</v>
      </c>
      <c r="D2552" s="190" t="s">
        <v>1610</v>
      </c>
      <c r="E2552" s="190">
        <v>42643</v>
      </c>
      <c r="F2552" s="287" t="s">
        <v>1762</v>
      </c>
      <c r="G2552" s="824" t="s">
        <v>1760</v>
      </c>
      <c r="H2552" s="192" t="s">
        <v>665</v>
      </c>
      <c r="I2552" s="248">
        <v>6</v>
      </c>
      <c r="J2552" s="248">
        <v>6614</v>
      </c>
      <c r="K2552" s="578">
        <f t="shared" si="357"/>
        <v>39684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7"/>
      <c r="AB2552" s="570" t="str">
        <f t="shared" si="354"/>
        <v/>
      </c>
    </row>
    <row r="2553" spans="1:28" ht="15.75" hidden="1" customHeight="1">
      <c r="A2553" s="818" t="str">
        <f>IF(B2553&lt;&gt;"",IF(AND(B2553&gt;=_TM1,B2553&lt;=_TM2,OR(TH!L2553="1111",TH!M2553="1111")),TH!D2553,""),"")</f>
        <v/>
      </c>
      <c r="B2553" s="36">
        <f t="shared" si="355"/>
        <v>9</v>
      </c>
      <c r="C2553" s="190">
        <f t="shared" si="356"/>
        <v>42643</v>
      </c>
      <c r="D2553" s="190" t="s">
        <v>1610</v>
      </c>
      <c r="E2553" s="190">
        <v>42643</v>
      </c>
      <c r="F2553" s="287" t="s">
        <v>1550</v>
      </c>
      <c r="G2553" s="824" t="s">
        <v>1760</v>
      </c>
      <c r="H2553" s="192" t="s">
        <v>665</v>
      </c>
      <c r="I2553" s="248">
        <v>24</v>
      </c>
      <c r="J2553" s="248">
        <v>7998</v>
      </c>
      <c r="K2553" s="578">
        <f t="shared" si="357"/>
        <v>191952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7"/>
      <c r="AB2553" s="570" t="str">
        <f t="shared" si="354"/>
        <v/>
      </c>
    </row>
    <row r="2554" spans="1:28" ht="15.75" hidden="1" customHeight="1">
      <c r="A2554" s="818" t="str">
        <f>IF(B2554&lt;&gt;"",IF(AND(B2554&gt;=_TM1,B2554&lt;=_TM2,OR(TH!L2554="1111",TH!M2554="1111")),TH!D2554,""),"")</f>
        <v/>
      </c>
      <c r="B2554" s="36">
        <f t="shared" si="355"/>
        <v>9</v>
      </c>
      <c r="C2554" s="190">
        <f t="shared" si="356"/>
        <v>42643</v>
      </c>
      <c r="D2554" s="190" t="s">
        <v>1610</v>
      </c>
      <c r="E2554" s="190">
        <v>42643</v>
      </c>
      <c r="F2554" s="287" t="s">
        <v>482</v>
      </c>
      <c r="G2554" s="824" t="s">
        <v>1760</v>
      </c>
      <c r="H2554" s="192" t="s">
        <v>665</v>
      </c>
      <c r="I2554" s="248">
        <v>110</v>
      </c>
      <c r="J2554" s="248">
        <v>8242</v>
      </c>
      <c r="K2554" s="578">
        <f t="shared" si="357"/>
        <v>906620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7"/>
      <c r="AB2554" s="570" t="str">
        <f t="shared" si="354"/>
        <v/>
      </c>
    </row>
    <row r="2555" spans="1:28" ht="15.75" hidden="1" customHeight="1">
      <c r="A2555" s="818" t="str">
        <f>IF(B2555&lt;&gt;"",IF(AND(B2555&gt;=_TM1,B2555&lt;=_TM2,OR(TH!L2555="1111",TH!M2555="1111")),TH!D2555,""),"")</f>
        <v/>
      </c>
      <c r="B2555" s="36">
        <f t="shared" si="355"/>
        <v>9</v>
      </c>
      <c r="C2555" s="190">
        <f t="shared" si="356"/>
        <v>42643</v>
      </c>
      <c r="D2555" s="190" t="s">
        <v>1610</v>
      </c>
      <c r="E2555" s="190">
        <v>42643</v>
      </c>
      <c r="F2555" s="287" t="s">
        <v>1763</v>
      </c>
      <c r="G2555" s="824" t="s">
        <v>1760</v>
      </c>
      <c r="H2555" s="192" t="s">
        <v>665</v>
      </c>
      <c r="I2555" s="248">
        <v>4</v>
      </c>
      <c r="J2555" s="248">
        <v>9558</v>
      </c>
      <c r="K2555" s="578">
        <f t="shared" si="357"/>
        <v>38232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7"/>
      <c r="AB2555" s="570" t="str">
        <f t="shared" si="354"/>
        <v/>
      </c>
    </row>
    <row r="2556" spans="1:28" ht="15.75" hidden="1" customHeight="1">
      <c r="A2556" s="818" t="str">
        <f>IF(B2556&lt;&gt;"",IF(AND(B2556&gt;=_TM1,B2556&lt;=_TM2,OR(TH!L2556="1111",TH!M2556="1111")),TH!D2556,""),"")</f>
        <v/>
      </c>
      <c r="B2556" s="36">
        <f t="shared" si="355"/>
        <v>9</v>
      </c>
      <c r="C2556" s="190">
        <f t="shared" si="356"/>
        <v>42643</v>
      </c>
      <c r="D2556" s="190" t="s">
        <v>1610</v>
      </c>
      <c r="E2556" s="190">
        <v>42643</v>
      </c>
      <c r="F2556" s="287" t="s">
        <v>1764</v>
      </c>
      <c r="G2556" s="824" t="s">
        <v>1760</v>
      </c>
      <c r="H2556" s="192" t="s">
        <v>665</v>
      </c>
      <c r="I2556" s="248">
        <v>4</v>
      </c>
      <c r="J2556" s="248">
        <v>9581</v>
      </c>
      <c r="K2556" s="578">
        <f t="shared" si="357"/>
        <v>38324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7"/>
      <c r="AB2556" s="570" t="str">
        <f t="shared" si="354"/>
        <v/>
      </c>
    </row>
    <row r="2557" spans="1:28" ht="15.75" hidden="1" customHeight="1">
      <c r="A2557" s="818" t="str">
        <f>IF(B2557&lt;&gt;"",IF(AND(B2557&gt;=_TM1,B2557&lt;=_TM2,OR(TH!L2557="1111",TH!M2557="1111")),TH!D2557,""),"")</f>
        <v/>
      </c>
      <c r="B2557" s="36">
        <f t="shared" si="355"/>
        <v>9</v>
      </c>
      <c r="C2557" s="190">
        <f t="shared" si="356"/>
        <v>42643</v>
      </c>
      <c r="D2557" s="190" t="s">
        <v>1610</v>
      </c>
      <c r="E2557" s="190">
        <v>42643</v>
      </c>
      <c r="F2557" s="287" t="s">
        <v>1765</v>
      </c>
      <c r="G2557" s="824" t="s">
        <v>1760</v>
      </c>
      <c r="H2557" s="192" t="s">
        <v>665</v>
      </c>
      <c r="I2557" s="248">
        <v>17</v>
      </c>
      <c r="J2557" s="248">
        <v>10198</v>
      </c>
      <c r="K2557" s="578">
        <f t="shared" si="357"/>
        <v>173366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7"/>
      <c r="AB2557" s="570" t="str">
        <f t="shared" si="354"/>
        <v/>
      </c>
    </row>
    <row r="2558" spans="1:28" ht="15.75" hidden="1" customHeight="1">
      <c r="A2558" s="818" t="str">
        <f>IF(B2558&lt;&gt;"",IF(AND(B2558&gt;=_TM1,B2558&lt;=_TM2,OR(TH!L2558="1111",TH!M2558="1111")),TH!D2558,""),"")</f>
        <v/>
      </c>
      <c r="B2558" s="36">
        <f t="shared" si="355"/>
        <v>9</v>
      </c>
      <c r="C2558" s="190">
        <f t="shared" si="356"/>
        <v>42643</v>
      </c>
      <c r="D2558" s="190" t="s">
        <v>1610</v>
      </c>
      <c r="E2558" s="190">
        <v>42643</v>
      </c>
      <c r="F2558" s="287" t="s">
        <v>1766</v>
      </c>
      <c r="G2558" s="824" t="s">
        <v>1760</v>
      </c>
      <c r="H2558" s="192" t="s">
        <v>665</v>
      </c>
      <c r="I2558" s="248">
        <v>22</v>
      </c>
      <c r="J2558" s="248">
        <v>10241</v>
      </c>
      <c r="K2558" s="578">
        <f t="shared" si="357"/>
        <v>225302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7"/>
      <c r="AB2558" s="570" t="str">
        <f t="shared" si="354"/>
        <v/>
      </c>
    </row>
    <row r="2559" spans="1:28" ht="15.75" hidden="1" customHeight="1">
      <c r="A2559" s="818" t="str">
        <f>IF(B2559&lt;&gt;"",IF(AND(B2559&gt;=_TM1,B2559&lt;=_TM2,OR(TH!L2559="1111",TH!M2559="1111")),TH!D2559,""),"")</f>
        <v/>
      </c>
      <c r="B2559" s="36">
        <f t="shared" si="355"/>
        <v>9</v>
      </c>
      <c r="C2559" s="190">
        <f t="shared" si="356"/>
        <v>42643</v>
      </c>
      <c r="D2559" s="190" t="s">
        <v>1610</v>
      </c>
      <c r="E2559" s="190">
        <v>42643</v>
      </c>
      <c r="F2559" s="287" t="s">
        <v>1767</v>
      </c>
      <c r="G2559" s="824" t="s">
        <v>1760</v>
      </c>
      <c r="H2559" s="192" t="s">
        <v>665</v>
      </c>
      <c r="I2559" s="248">
        <v>42</v>
      </c>
      <c r="J2559" s="248">
        <v>10434</v>
      </c>
      <c r="K2559" s="578">
        <f t="shared" si="357"/>
        <v>438228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7"/>
      <c r="AB2559" s="570" t="str">
        <f t="shared" si="354"/>
        <v/>
      </c>
    </row>
    <row r="2560" spans="1:28" ht="15.75" hidden="1" customHeight="1">
      <c r="A2560" s="818" t="str">
        <f>IF(B2560&lt;&gt;"",IF(AND(B2560&gt;=_TM1,B2560&lt;=_TM2,OR(TH!L2560="1111",TH!M2560="1111")),TH!D2560,""),"")</f>
        <v/>
      </c>
      <c r="B2560" s="36">
        <f t="shared" si="355"/>
        <v>9</v>
      </c>
      <c r="C2560" s="190">
        <f t="shared" si="356"/>
        <v>42643</v>
      </c>
      <c r="D2560" s="190" t="s">
        <v>1610</v>
      </c>
      <c r="E2560" s="190">
        <v>42643</v>
      </c>
      <c r="F2560" s="287" t="s">
        <v>1768</v>
      </c>
      <c r="G2560" s="824" t="s">
        <v>1760</v>
      </c>
      <c r="H2560" s="192" t="s">
        <v>665</v>
      </c>
      <c r="I2560" s="248">
        <v>9</v>
      </c>
      <c r="J2560" s="248">
        <v>10569</v>
      </c>
      <c r="K2560" s="578">
        <f t="shared" si="357"/>
        <v>95121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7"/>
      <c r="AB2560" s="570" t="str">
        <f t="shared" si="354"/>
        <v/>
      </c>
    </row>
    <row r="2561" spans="1:28" ht="15.75" hidden="1" customHeight="1">
      <c r="A2561" s="818" t="str">
        <f>IF(B2561&lt;&gt;"",IF(AND(B2561&gt;=_TM1,B2561&lt;=_TM2,OR(TH!L2561="1111",TH!M2561="1111")),TH!D2561,""),"")</f>
        <v/>
      </c>
      <c r="B2561" s="36">
        <f t="shared" si="355"/>
        <v>9</v>
      </c>
      <c r="C2561" s="190">
        <f t="shared" si="356"/>
        <v>42643</v>
      </c>
      <c r="D2561" s="190" t="s">
        <v>1610</v>
      </c>
      <c r="E2561" s="190">
        <v>42643</v>
      </c>
      <c r="F2561" s="287" t="s">
        <v>795</v>
      </c>
      <c r="G2561" s="824" t="s">
        <v>1760</v>
      </c>
      <c r="H2561" s="192" t="s">
        <v>665</v>
      </c>
      <c r="I2561" s="248">
        <v>16</v>
      </c>
      <c r="J2561" s="248">
        <v>11572</v>
      </c>
      <c r="K2561" s="578">
        <f t="shared" si="357"/>
        <v>185152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7"/>
      <c r="AB2561" s="570" t="str">
        <f t="shared" si="354"/>
        <v/>
      </c>
    </row>
    <row r="2562" spans="1:28" ht="15.75" hidden="1" customHeight="1">
      <c r="A2562" s="818" t="str">
        <f>IF(B2562&lt;&gt;"",IF(AND(B2562&gt;=_TM1,B2562&lt;=_TM2,OR(TH!L2562="1111",TH!M2562="1111")),TH!D2562,""),"")</f>
        <v/>
      </c>
      <c r="B2562" s="36">
        <f t="shared" si="355"/>
        <v>9</v>
      </c>
      <c r="C2562" s="190">
        <f t="shared" si="356"/>
        <v>42643</v>
      </c>
      <c r="D2562" s="190" t="s">
        <v>1610</v>
      </c>
      <c r="E2562" s="190">
        <v>42643</v>
      </c>
      <c r="F2562" s="287" t="s">
        <v>473</v>
      </c>
      <c r="G2562" s="824" t="s">
        <v>1760</v>
      </c>
      <c r="H2562" s="192" t="s">
        <v>665</v>
      </c>
      <c r="I2562" s="248">
        <v>45</v>
      </c>
      <c r="J2562" s="248">
        <v>12002</v>
      </c>
      <c r="K2562" s="578">
        <f t="shared" si="357"/>
        <v>540090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7"/>
      <c r="AB2562" s="570" t="str">
        <f t="shared" si="354"/>
        <v/>
      </c>
    </row>
    <row r="2563" spans="1:28" ht="15.75" hidden="1" customHeight="1">
      <c r="A2563" s="818" t="str">
        <f>IF(B2563&lt;&gt;"",IF(AND(B2563&gt;=_TM1,B2563&lt;=_TM2,OR(TH!L2563="1111",TH!M2563="1111")),TH!D2563,""),"")</f>
        <v/>
      </c>
      <c r="B2563" s="36">
        <f t="shared" si="355"/>
        <v>9</v>
      </c>
      <c r="C2563" s="190">
        <f t="shared" si="356"/>
        <v>42643</v>
      </c>
      <c r="D2563" s="190" t="s">
        <v>1610</v>
      </c>
      <c r="E2563" s="190">
        <v>42643</v>
      </c>
      <c r="F2563" s="287" t="s">
        <v>1769</v>
      </c>
      <c r="G2563" s="824" t="s">
        <v>1760</v>
      </c>
      <c r="H2563" s="192" t="s">
        <v>665</v>
      </c>
      <c r="I2563" s="248">
        <v>4</v>
      </c>
      <c r="J2563" s="248">
        <v>12934</v>
      </c>
      <c r="K2563" s="578">
        <f t="shared" si="357"/>
        <v>51736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7"/>
      <c r="AB2563" s="570" t="str">
        <f t="shared" si="354"/>
        <v/>
      </c>
    </row>
    <row r="2564" spans="1:28" ht="15.75" hidden="1" customHeight="1">
      <c r="A2564" s="818" t="str">
        <f>IF(B2564&lt;&gt;"",IF(AND(B2564&gt;=_TM1,B2564&lt;=_TM2,OR(TH!L2564="1111",TH!M2564="1111")),TH!D2564,""),"")</f>
        <v/>
      </c>
      <c r="B2564" s="36">
        <f t="shared" si="355"/>
        <v>9</v>
      </c>
      <c r="C2564" s="190">
        <f t="shared" si="356"/>
        <v>42643</v>
      </c>
      <c r="D2564" s="190" t="s">
        <v>1610</v>
      </c>
      <c r="E2564" s="190">
        <v>42643</v>
      </c>
      <c r="F2564" s="287" t="s">
        <v>1770</v>
      </c>
      <c r="G2564" s="824" t="s">
        <v>1760</v>
      </c>
      <c r="H2564" s="192" t="s">
        <v>665</v>
      </c>
      <c r="I2564" s="248">
        <v>6</v>
      </c>
      <c r="J2564" s="248">
        <v>13259</v>
      </c>
      <c r="K2564" s="578">
        <f t="shared" si="357"/>
        <v>79554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7"/>
      <c r="AB2564" s="570" t="str">
        <f t="shared" si="354"/>
        <v/>
      </c>
    </row>
    <row r="2565" spans="1:28" ht="15.75" hidden="1" customHeight="1">
      <c r="A2565" s="818" t="str">
        <f>IF(B2565&lt;&gt;"",IF(AND(B2565&gt;=_TM1,B2565&lt;=_TM2,OR(TH!L2565="1111",TH!M2565="1111")),TH!D2565,""),"")</f>
        <v/>
      </c>
      <c r="B2565" s="36">
        <f t="shared" si="355"/>
        <v>9</v>
      </c>
      <c r="C2565" s="190">
        <f t="shared" si="356"/>
        <v>42643</v>
      </c>
      <c r="D2565" s="190" t="s">
        <v>1610</v>
      </c>
      <c r="E2565" s="190">
        <v>42643</v>
      </c>
      <c r="F2565" s="287" t="s">
        <v>1771</v>
      </c>
      <c r="G2565" s="824" t="s">
        <v>1760</v>
      </c>
      <c r="H2565" s="192" t="s">
        <v>665</v>
      </c>
      <c r="I2565" s="248">
        <v>14</v>
      </c>
      <c r="J2565" s="248">
        <v>13922</v>
      </c>
      <c r="K2565" s="578">
        <f t="shared" si="357"/>
        <v>194908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7"/>
      <c r="AB2565" s="570" t="str">
        <f t="shared" si="354"/>
        <v/>
      </c>
    </row>
    <row r="2566" spans="1:28" ht="15.75" hidden="1" customHeight="1">
      <c r="A2566" s="818" t="str">
        <f>IF(B2566&lt;&gt;"",IF(AND(B2566&gt;=_TM1,B2566&lt;=_TM2,OR(TH!L2566="1111",TH!M2566="1111")),TH!D2566,""),"")</f>
        <v/>
      </c>
      <c r="B2566" s="36">
        <f t="shared" si="355"/>
        <v>9</v>
      </c>
      <c r="C2566" s="190">
        <f t="shared" si="356"/>
        <v>42643</v>
      </c>
      <c r="D2566" s="190" t="s">
        <v>1610</v>
      </c>
      <c r="E2566" s="190">
        <v>42643</v>
      </c>
      <c r="F2566" s="287" t="s">
        <v>1772</v>
      </c>
      <c r="G2566" s="824" t="s">
        <v>1760</v>
      </c>
      <c r="H2566" s="192" t="s">
        <v>665</v>
      </c>
      <c r="I2566" s="248">
        <v>4</v>
      </c>
      <c r="J2566" s="248">
        <v>14224</v>
      </c>
      <c r="K2566" s="578">
        <f t="shared" si="357"/>
        <v>56896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7"/>
      <c r="AB2566" s="570" t="str">
        <f t="shared" si="354"/>
        <v/>
      </c>
    </row>
    <row r="2567" spans="1:28" ht="15.75" hidden="1" customHeight="1">
      <c r="A2567" s="818" t="str">
        <f>IF(B2567&lt;&gt;"",IF(AND(B2567&gt;=_TM1,B2567&lt;=_TM2,OR(TH!L2567="1111",TH!M2567="1111")),TH!D2567,""),"")</f>
        <v/>
      </c>
      <c r="B2567" s="36">
        <f t="shared" si="355"/>
        <v>9</v>
      </c>
      <c r="C2567" s="190">
        <f t="shared" si="356"/>
        <v>42643</v>
      </c>
      <c r="D2567" s="190" t="s">
        <v>1610</v>
      </c>
      <c r="E2567" s="190">
        <v>42643</v>
      </c>
      <c r="F2567" s="287" t="s">
        <v>686</v>
      </c>
      <c r="G2567" s="824" t="s">
        <v>1760</v>
      </c>
      <c r="H2567" s="192" t="s">
        <v>665</v>
      </c>
      <c r="I2567" s="248">
        <v>86</v>
      </c>
      <c r="J2567" s="248">
        <v>14722</v>
      </c>
      <c r="K2567" s="578">
        <f t="shared" si="357"/>
        <v>1266092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7"/>
      <c r="AB2567" s="570" t="str">
        <f t="shared" si="354"/>
        <v/>
      </c>
    </row>
    <row r="2568" spans="1:28" ht="15.75" hidden="1" customHeight="1">
      <c r="A2568" s="818" t="str">
        <f>IF(B2568&lt;&gt;"",IF(AND(B2568&gt;=_TM1,B2568&lt;=_TM2,OR(TH!L2568="1111",TH!M2568="1111")),TH!D2568,""),"")</f>
        <v/>
      </c>
      <c r="B2568" s="36">
        <f t="shared" si="355"/>
        <v>9</v>
      </c>
      <c r="C2568" s="190">
        <f t="shared" si="356"/>
        <v>42643</v>
      </c>
      <c r="D2568" s="190" t="s">
        <v>1610</v>
      </c>
      <c r="E2568" s="190">
        <v>42643</v>
      </c>
      <c r="F2568" s="287" t="s">
        <v>1773</v>
      </c>
      <c r="G2568" s="824" t="s">
        <v>1760</v>
      </c>
      <c r="H2568" s="192" t="s">
        <v>665</v>
      </c>
      <c r="I2568" s="248">
        <v>12</v>
      </c>
      <c r="J2568" s="248">
        <v>15504</v>
      </c>
      <c r="K2568" s="578">
        <f t="shared" si="357"/>
        <v>186048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7"/>
      <c r="AB2568" s="570" t="str">
        <f t="shared" si="354"/>
        <v/>
      </c>
    </row>
    <row r="2569" spans="1:28" ht="15.75" hidden="1" customHeight="1">
      <c r="A2569" s="818" t="str">
        <f>IF(B2569&lt;&gt;"",IF(AND(B2569&gt;=_TM1,B2569&lt;=_TM2,OR(TH!L2569="1111",TH!M2569="1111")),TH!D2569,""),"")</f>
        <v/>
      </c>
      <c r="B2569" s="36">
        <f t="shared" si="355"/>
        <v>9</v>
      </c>
      <c r="C2569" s="190">
        <f t="shared" si="356"/>
        <v>42643</v>
      </c>
      <c r="D2569" s="190" t="s">
        <v>1610</v>
      </c>
      <c r="E2569" s="190">
        <v>42643</v>
      </c>
      <c r="F2569" s="287" t="s">
        <v>511</v>
      </c>
      <c r="G2569" s="824" t="s">
        <v>1760</v>
      </c>
      <c r="H2569" s="192" t="s">
        <v>665</v>
      </c>
      <c r="I2569" s="248">
        <v>4</v>
      </c>
      <c r="J2569" s="248">
        <v>15504</v>
      </c>
      <c r="K2569" s="578">
        <f t="shared" si="357"/>
        <v>62016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7"/>
      <c r="AB2569" s="570" t="str">
        <f t="shared" si="354"/>
        <v/>
      </c>
    </row>
    <row r="2570" spans="1:28" ht="15.75" hidden="1" customHeight="1">
      <c r="A2570" s="818" t="str">
        <f>IF(B2570&lt;&gt;"",IF(AND(B2570&gt;=_TM1,B2570&lt;=_TM2,OR(TH!L2570="1111",TH!M2570="1111")),TH!D2570,""),"")</f>
        <v/>
      </c>
      <c r="B2570" s="36">
        <f t="shared" si="355"/>
        <v>9</v>
      </c>
      <c r="C2570" s="190">
        <f t="shared" si="356"/>
        <v>42643</v>
      </c>
      <c r="D2570" s="190" t="s">
        <v>1610</v>
      </c>
      <c r="E2570" s="190">
        <v>42643</v>
      </c>
      <c r="F2570" s="287" t="s">
        <v>1774</v>
      </c>
      <c r="G2570" s="824" t="s">
        <v>1760</v>
      </c>
      <c r="H2570" s="192" t="s">
        <v>665</v>
      </c>
      <c r="I2570" s="248">
        <v>3</v>
      </c>
      <c r="J2570" s="248">
        <v>15598</v>
      </c>
      <c r="K2570" s="578">
        <f t="shared" si="357"/>
        <v>46794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7"/>
      <c r="AB2570" s="570" t="str">
        <f t="shared" si="354"/>
        <v/>
      </c>
    </row>
    <row r="2571" spans="1:28" ht="15.75" hidden="1" customHeight="1">
      <c r="A2571" s="818" t="str">
        <f>IF(B2571&lt;&gt;"",IF(AND(B2571&gt;=_TM1,B2571&lt;=_TM2,OR(TH!L2571="1111",TH!M2571="1111")),TH!D2571,""),"")</f>
        <v/>
      </c>
      <c r="B2571" s="36">
        <f t="shared" si="355"/>
        <v>9</v>
      </c>
      <c r="C2571" s="190">
        <f t="shared" si="356"/>
        <v>42643</v>
      </c>
      <c r="D2571" s="190" t="s">
        <v>1610</v>
      </c>
      <c r="E2571" s="190">
        <v>42643</v>
      </c>
      <c r="F2571" s="287" t="s">
        <v>1775</v>
      </c>
      <c r="G2571" s="824" t="s">
        <v>1760</v>
      </c>
      <c r="H2571" s="192" t="s">
        <v>665</v>
      </c>
      <c r="I2571" s="248">
        <v>9</v>
      </c>
      <c r="J2571" s="248">
        <v>17217</v>
      </c>
      <c r="K2571" s="578">
        <f t="shared" si="357"/>
        <v>154953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7"/>
      <c r="AB2571" s="570" t="str">
        <f t="shared" si="354"/>
        <v/>
      </c>
    </row>
    <row r="2572" spans="1:28" ht="15.75" hidden="1" customHeight="1">
      <c r="A2572" s="818" t="str">
        <f>IF(B2572&lt;&gt;"",IF(AND(B2572&gt;=_TM1,B2572&lt;=_TM2,OR(TH!L2572="1111",TH!M2572="1111")),TH!D2572,""),"")</f>
        <v/>
      </c>
      <c r="B2572" s="36">
        <f t="shared" si="355"/>
        <v>9</v>
      </c>
      <c r="C2572" s="190">
        <f t="shared" si="356"/>
        <v>42643</v>
      </c>
      <c r="D2572" s="190" t="s">
        <v>1610</v>
      </c>
      <c r="E2572" s="190">
        <v>42643</v>
      </c>
      <c r="F2572" s="287" t="s">
        <v>1776</v>
      </c>
      <c r="G2572" s="824" t="s">
        <v>1760</v>
      </c>
      <c r="H2572" s="192" t="s">
        <v>665</v>
      </c>
      <c r="I2572" s="248">
        <v>6</v>
      </c>
      <c r="J2572" s="248">
        <v>17526</v>
      </c>
      <c r="K2572" s="578">
        <f t="shared" si="357"/>
        <v>105156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7"/>
      <c r="AB2572" s="570" t="str">
        <f t="shared" si="354"/>
        <v/>
      </c>
    </row>
    <row r="2573" spans="1:28" ht="15.75" hidden="1" customHeight="1">
      <c r="A2573" s="818" t="str">
        <f>IF(B2573&lt;&gt;"",IF(AND(B2573&gt;=_TM1,B2573&lt;=_TM2,OR(TH!L2573="1111",TH!M2573="1111")),TH!D2573,""),"")</f>
        <v/>
      </c>
      <c r="B2573" s="36">
        <f t="shared" si="355"/>
        <v>9</v>
      </c>
      <c r="C2573" s="190">
        <f t="shared" si="356"/>
        <v>42643</v>
      </c>
      <c r="D2573" s="190" t="s">
        <v>1610</v>
      </c>
      <c r="E2573" s="190">
        <v>42643</v>
      </c>
      <c r="F2573" s="287" t="s">
        <v>512</v>
      </c>
      <c r="G2573" s="824" t="s">
        <v>1760</v>
      </c>
      <c r="H2573" s="192" t="s">
        <v>665</v>
      </c>
      <c r="I2573" s="248">
        <v>239</v>
      </c>
      <c r="J2573" s="248">
        <v>17602</v>
      </c>
      <c r="K2573" s="578">
        <f t="shared" si="357"/>
        <v>4206878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7"/>
      <c r="AB2573" s="570" t="str">
        <f t="shared" si="354"/>
        <v/>
      </c>
    </row>
    <row r="2574" spans="1:28" ht="15.75" hidden="1" customHeight="1">
      <c r="A2574" s="818" t="str">
        <f>IF(B2574&lt;&gt;"",IF(AND(B2574&gt;=_TM1,B2574&lt;=_TM2,OR(TH!L2574="1111",TH!M2574="1111")),TH!D2574,""),"")</f>
        <v/>
      </c>
      <c r="B2574" s="36">
        <f t="shared" si="355"/>
        <v>9</v>
      </c>
      <c r="C2574" s="190">
        <f t="shared" si="356"/>
        <v>42643</v>
      </c>
      <c r="D2574" s="190" t="s">
        <v>1610</v>
      </c>
      <c r="E2574" s="190">
        <v>42643</v>
      </c>
      <c r="F2574" s="287" t="s">
        <v>483</v>
      </c>
      <c r="G2574" s="824" t="s">
        <v>1760</v>
      </c>
      <c r="H2574" s="192" t="s">
        <v>665</v>
      </c>
      <c r="I2574" s="248">
        <v>140</v>
      </c>
      <c r="J2574" s="248">
        <v>17678</v>
      </c>
      <c r="K2574" s="578">
        <f t="shared" si="357"/>
        <v>2474920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7"/>
      <c r="AB2574" s="570" t="str">
        <f t="shared" si="354"/>
        <v/>
      </c>
    </row>
    <row r="2575" spans="1:28" ht="15.75" hidden="1" customHeight="1">
      <c r="A2575" s="818" t="str">
        <f>IF(B2575&lt;&gt;"",IF(AND(B2575&gt;=_TM1,B2575&lt;=_TM2,OR(TH!L2575="1111",TH!M2575="1111")),TH!D2575,""),"")</f>
        <v/>
      </c>
      <c r="B2575" s="36">
        <f t="shared" si="355"/>
        <v>9</v>
      </c>
      <c r="C2575" s="190">
        <f t="shared" si="356"/>
        <v>42643</v>
      </c>
      <c r="D2575" s="190" t="s">
        <v>1610</v>
      </c>
      <c r="E2575" s="190">
        <v>42643</v>
      </c>
      <c r="F2575" s="287" t="s">
        <v>1715</v>
      </c>
      <c r="G2575" s="824" t="s">
        <v>1760</v>
      </c>
      <c r="H2575" s="192" t="s">
        <v>665</v>
      </c>
      <c r="I2575" s="248">
        <v>54</v>
      </c>
      <c r="J2575" s="248">
        <v>19284</v>
      </c>
      <c r="K2575" s="578">
        <f t="shared" si="357"/>
        <v>1041336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7"/>
      <c r="AB2575" s="570" t="str">
        <f t="shared" si="354"/>
        <v/>
      </c>
    </row>
    <row r="2576" spans="1:28" ht="15.75" hidden="1" customHeight="1">
      <c r="A2576" s="818" t="str">
        <f>IF(B2576&lt;&gt;"",IF(AND(B2576&gt;=_TM1,B2576&lt;=_TM2,OR(TH!L2576="1111",TH!M2576="1111")),TH!D2576,""),"")</f>
        <v/>
      </c>
      <c r="B2576" s="36">
        <f t="shared" si="355"/>
        <v>9</v>
      </c>
      <c r="C2576" s="190">
        <f t="shared" si="356"/>
        <v>42643</v>
      </c>
      <c r="D2576" s="190" t="s">
        <v>1610</v>
      </c>
      <c r="E2576" s="190">
        <v>42643</v>
      </c>
      <c r="F2576" s="287" t="s">
        <v>1716</v>
      </c>
      <c r="G2576" s="824" t="s">
        <v>1760</v>
      </c>
      <c r="H2576" s="192" t="s">
        <v>665</v>
      </c>
      <c r="I2576" s="248">
        <v>14</v>
      </c>
      <c r="J2576" s="248">
        <v>19446</v>
      </c>
      <c r="K2576" s="578">
        <f t="shared" si="357"/>
        <v>272244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7"/>
      <c r="AB2576" s="570" t="str">
        <f t="shared" si="354"/>
        <v/>
      </c>
    </row>
    <row r="2577" spans="1:28" ht="15.75" hidden="1" customHeight="1">
      <c r="A2577" s="818" t="str">
        <f>IF(B2577&lt;&gt;"",IF(AND(B2577&gt;=_TM1,B2577&lt;=_TM2,OR(TH!L2577="1111",TH!M2577="1111")),TH!D2577,""),"")</f>
        <v/>
      </c>
      <c r="B2577" s="36">
        <f t="shared" si="355"/>
        <v>9</v>
      </c>
      <c r="C2577" s="190">
        <f t="shared" si="356"/>
        <v>42643</v>
      </c>
      <c r="D2577" s="190" t="s">
        <v>1610</v>
      </c>
      <c r="E2577" s="190">
        <v>42643</v>
      </c>
      <c r="F2577" s="287" t="s">
        <v>1717</v>
      </c>
      <c r="G2577" s="824" t="s">
        <v>1760</v>
      </c>
      <c r="H2577" s="192" t="s">
        <v>665</v>
      </c>
      <c r="I2577" s="248">
        <v>280</v>
      </c>
      <c r="J2577" s="248">
        <v>20239</v>
      </c>
      <c r="K2577" s="578">
        <f t="shared" si="357"/>
        <v>5666920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7"/>
      <c r="AB2577" s="570" t="str">
        <f t="shared" si="354"/>
        <v/>
      </c>
    </row>
    <row r="2578" spans="1:28" ht="15.75" hidden="1" customHeight="1">
      <c r="A2578" s="818" t="str">
        <f>IF(B2578&lt;&gt;"",IF(AND(B2578&gt;=_TM1,B2578&lt;=_TM2,OR(TH!L2578="1111",TH!M2578="1111")),TH!D2578,""),"")</f>
        <v/>
      </c>
      <c r="B2578" s="36">
        <f t="shared" si="355"/>
        <v>9</v>
      </c>
      <c r="C2578" s="190">
        <f t="shared" si="356"/>
        <v>42643</v>
      </c>
      <c r="D2578" s="190" t="s">
        <v>1610</v>
      </c>
      <c r="E2578" s="190">
        <v>42643</v>
      </c>
      <c r="F2578" s="287" t="s">
        <v>498</v>
      </c>
      <c r="G2578" s="824" t="s">
        <v>1760</v>
      </c>
      <c r="H2578" s="192" t="s">
        <v>665</v>
      </c>
      <c r="I2578" s="248">
        <v>115</v>
      </c>
      <c r="J2578" s="248">
        <v>20239</v>
      </c>
      <c r="K2578" s="578">
        <f t="shared" si="357"/>
        <v>2327485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7"/>
      <c r="AB2578" s="570" t="str">
        <f t="shared" si="354"/>
        <v/>
      </c>
    </row>
    <row r="2579" spans="1:28" ht="15.75" hidden="1" customHeight="1">
      <c r="A2579" s="818" t="str">
        <f>IF(B2579&lt;&gt;"",IF(AND(B2579&gt;=_TM1,B2579&lt;=_TM2,OR(TH!L2579="1111",TH!M2579="1111")),TH!D2579,""),"")</f>
        <v/>
      </c>
      <c r="B2579" s="36">
        <f t="shared" si="355"/>
        <v>9</v>
      </c>
      <c r="C2579" s="190">
        <f t="shared" si="356"/>
        <v>42643</v>
      </c>
      <c r="D2579" s="190" t="s">
        <v>1610</v>
      </c>
      <c r="E2579" s="190">
        <v>42643</v>
      </c>
      <c r="F2579" s="287" t="s">
        <v>850</v>
      </c>
      <c r="G2579" s="824" t="s">
        <v>1760</v>
      </c>
      <c r="H2579" s="192" t="s">
        <v>665</v>
      </c>
      <c r="I2579" s="248">
        <v>72</v>
      </c>
      <c r="J2579" s="248">
        <v>20295</v>
      </c>
      <c r="K2579" s="578">
        <f t="shared" si="357"/>
        <v>1461240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7"/>
      <c r="AB2579" s="570" t="str">
        <f t="shared" si="354"/>
        <v/>
      </c>
    </row>
    <row r="2580" spans="1:28" ht="15.75" hidden="1" customHeight="1">
      <c r="A2580" s="818" t="str">
        <f>IF(B2580&lt;&gt;"",IF(AND(B2580&gt;=_TM1,B2580&lt;=_TM2,OR(TH!L2580="1111",TH!M2580="1111")),TH!D2580,""),"")</f>
        <v/>
      </c>
      <c r="B2580" s="36">
        <f t="shared" si="355"/>
        <v>9</v>
      </c>
      <c r="C2580" s="190">
        <f t="shared" si="356"/>
        <v>42643</v>
      </c>
      <c r="D2580" s="190" t="s">
        <v>1610</v>
      </c>
      <c r="E2580" s="190">
        <v>42643</v>
      </c>
      <c r="F2580" s="287" t="s">
        <v>1718</v>
      </c>
      <c r="G2580" s="824" t="s">
        <v>1760</v>
      </c>
      <c r="H2580" s="192" t="s">
        <v>665</v>
      </c>
      <c r="I2580" s="248">
        <v>4</v>
      </c>
      <c r="J2580" s="248">
        <v>20559</v>
      </c>
      <c r="K2580" s="578">
        <f t="shared" si="357"/>
        <v>82236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7"/>
      <c r="AB2580" s="570" t="str">
        <f t="shared" si="354"/>
        <v/>
      </c>
    </row>
    <row r="2581" spans="1:28" ht="15.75" hidden="1" customHeight="1">
      <c r="A2581" s="818" t="str">
        <f>IF(B2581&lt;&gt;"",IF(AND(B2581&gt;=_TM1,B2581&lt;=_TM2,OR(TH!L2581="1111",TH!M2581="1111")),TH!D2581,""),"")</f>
        <v/>
      </c>
      <c r="B2581" s="36">
        <f t="shared" si="355"/>
        <v>9</v>
      </c>
      <c r="C2581" s="190">
        <f t="shared" si="356"/>
        <v>42643</v>
      </c>
      <c r="D2581" s="190" t="s">
        <v>1610</v>
      </c>
      <c r="E2581" s="190">
        <v>42643</v>
      </c>
      <c r="F2581" s="287" t="s">
        <v>687</v>
      </c>
      <c r="G2581" s="824" t="s">
        <v>1760</v>
      </c>
      <c r="H2581" s="192" t="s">
        <v>665</v>
      </c>
      <c r="I2581" s="248">
        <v>48</v>
      </c>
      <c r="J2581" s="248">
        <v>20772</v>
      </c>
      <c r="K2581" s="578">
        <f t="shared" si="357"/>
        <v>997056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7"/>
      <c r="AB2581" s="570" t="str">
        <f t="shared" ref="AB2581:AB2612" si="358">IF(VLOOKUP(H2581,DS_131,1,0)=H2581,"","x")</f>
        <v/>
      </c>
    </row>
    <row r="2582" spans="1:28" ht="15.75" hidden="1" customHeight="1">
      <c r="A2582" s="818" t="str">
        <f>IF(B2582&lt;&gt;"",IF(AND(B2582&gt;=_TM1,B2582&lt;=_TM2,OR(TH!L2582="1111",TH!M2582="1111")),TH!D2582,""),"")</f>
        <v/>
      </c>
      <c r="B2582" s="36">
        <f t="shared" si="355"/>
        <v>9</v>
      </c>
      <c r="C2582" s="190">
        <f t="shared" si="356"/>
        <v>42643</v>
      </c>
      <c r="D2582" s="190" t="s">
        <v>1610</v>
      </c>
      <c r="E2582" s="190">
        <v>42643</v>
      </c>
      <c r="F2582" s="287" t="s">
        <v>1719</v>
      </c>
      <c r="G2582" s="824" t="s">
        <v>1760</v>
      </c>
      <c r="H2582" s="192" t="s">
        <v>665</v>
      </c>
      <c r="I2582" s="248">
        <v>30</v>
      </c>
      <c r="J2582" s="248">
        <v>20798</v>
      </c>
      <c r="K2582" s="578">
        <f t="shared" si="357"/>
        <v>623940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7"/>
      <c r="AB2582" s="570" t="str">
        <f t="shared" si="358"/>
        <v/>
      </c>
    </row>
    <row r="2583" spans="1:28" ht="15.75" hidden="1" customHeight="1">
      <c r="A2583" s="818" t="str">
        <f>IF(B2583&lt;&gt;"",IF(AND(B2583&gt;=_TM1,B2583&lt;=_TM2,OR(TH!L2583="1111",TH!M2583="1111")),TH!D2583,""),"")</f>
        <v/>
      </c>
      <c r="B2583" s="36">
        <f t="shared" si="355"/>
        <v>9</v>
      </c>
      <c r="C2583" s="190">
        <f t="shared" si="356"/>
        <v>42643</v>
      </c>
      <c r="D2583" s="190" t="s">
        <v>1610</v>
      </c>
      <c r="E2583" s="190">
        <v>42643</v>
      </c>
      <c r="F2583" s="287" t="s">
        <v>1720</v>
      </c>
      <c r="G2583" s="824" t="s">
        <v>1760</v>
      </c>
      <c r="H2583" s="192" t="s">
        <v>665</v>
      </c>
      <c r="I2583" s="248">
        <v>12</v>
      </c>
      <c r="J2583" s="248">
        <v>21031</v>
      </c>
      <c r="K2583" s="578">
        <f t="shared" si="357"/>
        <v>252372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7"/>
      <c r="AB2583" s="570" t="str">
        <f t="shared" si="358"/>
        <v/>
      </c>
    </row>
    <row r="2584" spans="1:28" ht="15.75" hidden="1" customHeight="1">
      <c r="A2584" s="818" t="str">
        <f>IF(B2584&lt;&gt;"",IF(AND(B2584&gt;=_TM1,B2584&lt;=_TM2,OR(TH!L2584="1111",TH!M2584="1111")),TH!D2584,""),"")</f>
        <v/>
      </c>
      <c r="B2584" s="36">
        <f t="shared" si="355"/>
        <v>9</v>
      </c>
      <c r="C2584" s="190">
        <f t="shared" si="356"/>
        <v>42643</v>
      </c>
      <c r="D2584" s="190" t="s">
        <v>1610</v>
      </c>
      <c r="E2584" s="190">
        <v>42643</v>
      </c>
      <c r="F2584" s="287" t="s">
        <v>1721</v>
      </c>
      <c r="G2584" s="824" t="s">
        <v>1760</v>
      </c>
      <c r="H2584" s="192" t="s">
        <v>665</v>
      </c>
      <c r="I2584" s="248">
        <v>14</v>
      </c>
      <c r="J2584" s="248">
        <v>21146</v>
      </c>
      <c r="K2584" s="578">
        <f t="shared" si="357"/>
        <v>296044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7"/>
      <c r="AB2584" s="570" t="str">
        <f t="shared" si="358"/>
        <v/>
      </c>
    </row>
    <row r="2585" spans="1:28" ht="15.75" hidden="1" customHeight="1">
      <c r="A2585" s="818" t="str">
        <f>IF(B2585&lt;&gt;"",IF(AND(B2585&gt;=_TM1,B2585&lt;=_TM2,OR(TH!L2585="1111",TH!M2585="1111")),TH!D2585,""),"")</f>
        <v/>
      </c>
      <c r="B2585" s="36">
        <f t="shared" si="355"/>
        <v>9</v>
      </c>
      <c r="C2585" s="190">
        <f t="shared" si="356"/>
        <v>42643</v>
      </c>
      <c r="D2585" s="190" t="s">
        <v>1610</v>
      </c>
      <c r="E2585" s="190">
        <v>42643</v>
      </c>
      <c r="F2585" s="287" t="s">
        <v>1722</v>
      </c>
      <c r="G2585" s="824" t="s">
        <v>1760</v>
      </c>
      <c r="H2585" s="192" t="s">
        <v>665</v>
      </c>
      <c r="I2585" s="248">
        <v>14</v>
      </c>
      <c r="J2585" s="248">
        <v>21458</v>
      </c>
      <c r="K2585" s="578">
        <f t="shared" si="357"/>
        <v>300412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7"/>
      <c r="AB2585" s="570" t="str">
        <f t="shared" si="358"/>
        <v/>
      </c>
    </row>
    <row r="2586" spans="1:28" ht="15.75" hidden="1" customHeight="1">
      <c r="A2586" s="818" t="str">
        <f>IF(B2586&lt;&gt;"",IF(AND(B2586&gt;=_TM1,B2586&lt;=_TM2,OR(TH!L2586="1111",TH!M2586="1111")),TH!D2586,""),"")</f>
        <v/>
      </c>
      <c r="B2586" s="36">
        <f t="shared" si="355"/>
        <v>9</v>
      </c>
      <c r="C2586" s="190">
        <f t="shared" si="356"/>
        <v>42643</v>
      </c>
      <c r="D2586" s="190" t="s">
        <v>1610</v>
      </c>
      <c r="E2586" s="190">
        <v>42643</v>
      </c>
      <c r="F2586" s="287" t="s">
        <v>1723</v>
      </c>
      <c r="G2586" s="824" t="s">
        <v>1760</v>
      </c>
      <c r="H2586" s="192" t="s">
        <v>665</v>
      </c>
      <c r="I2586" s="248">
        <v>12</v>
      </c>
      <c r="J2586" s="248">
        <v>21476</v>
      </c>
      <c r="K2586" s="578">
        <f t="shared" si="357"/>
        <v>257712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7"/>
      <c r="AB2586" s="570" t="str">
        <f t="shared" si="358"/>
        <v/>
      </c>
    </row>
    <row r="2587" spans="1:28" ht="15.75" hidden="1" customHeight="1">
      <c r="A2587" s="818" t="str">
        <f>IF(B2587&lt;&gt;"",IF(AND(B2587&gt;=_TM1,B2587&lt;=_TM2,OR(TH!L2587="1111",TH!M2587="1111")),TH!D2587,""),"")</f>
        <v/>
      </c>
      <c r="B2587" s="36">
        <f t="shared" si="355"/>
        <v>9</v>
      </c>
      <c r="C2587" s="190">
        <f t="shared" si="356"/>
        <v>42643</v>
      </c>
      <c r="D2587" s="190" t="s">
        <v>1610</v>
      </c>
      <c r="E2587" s="190">
        <v>42643</v>
      </c>
      <c r="F2587" s="287" t="s">
        <v>1723</v>
      </c>
      <c r="G2587" s="824" t="s">
        <v>1760</v>
      </c>
      <c r="H2587" s="192" t="s">
        <v>665</v>
      </c>
      <c r="I2587" s="248">
        <v>60</v>
      </c>
      <c r="J2587" s="248">
        <v>21486</v>
      </c>
      <c r="K2587" s="578">
        <f t="shared" si="357"/>
        <v>1289160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7"/>
      <c r="AB2587" s="570" t="str">
        <f t="shared" si="358"/>
        <v/>
      </c>
    </row>
    <row r="2588" spans="1:28" ht="15.75" hidden="1" customHeight="1">
      <c r="A2588" s="818" t="str">
        <f>IF(B2588&lt;&gt;"",IF(AND(B2588&gt;=_TM1,B2588&lt;=_TM2,OR(TH!L2588="1111",TH!M2588="1111")),TH!D2588,""),"")</f>
        <v/>
      </c>
      <c r="B2588" s="36">
        <f t="shared" si="355"/>
        <v>9</v>
      </c>
      <c r="C2588" s="190">
        <f t="shared" si="356"/>
        <v>42643</v>
      </c>
      <c r="D2588" s="190" t="s">
        <v>1610</v>
      </c>
      <c r="E2588" s="190">
        <v>42643</v>
      </c>
      <c r="F2588" s="287" t="s">
        <v>1724</v>
      </c>
      <c r="G2588" s="824" t="s">
        <v>1760</v>
      </c>
      <c r="H2588" s="192" t="s">
        <v>665</v>
      </c>
      <c r="I2588" s="248">
        <v>60</v>
      </c>
      <c r="J2588" s="248">
        <v>22150</v>
      </c>
      <c r="K2588" s="578">
        <f t="shared" si="357"/>
        <v>1329000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7"/>
      <c r="AB2588" s="570" t="str">
        <f t="shared" si="358"/>
        <v/>
      </c>
    </row>
    <row r="2589" spans="1:28" ht="15.75" hidden="1" customHeight="1">
      <c r="A2589" s="818" t="str">
        <f>IF(B2589&lt;&gt;"",IF(AND(B2589&gt;=_TM1,B2589&lt;=_TM2,OR(TH!L2589="1111",TH!M2589="1111")),TH!D2589,""),"")</f>
        <v/>
      </c>
      <c r="B2589" s="36">
        <f t="shared" si="355"/>
        <v>9</v>
      </c>
      <c r="C2589" s="190">
        <f t="shared" si="356"/>
        <v>42643</v>
      </c>
      <c r="D2589" s="190" t="s">
        <v>1610</v>
      </c>
      <c r="E2589" s="190">
        <v>42643</v>
      </c>
      <c r="F2589" s="287" t="s">
        <v>1724</v>
      </c>
      <c r="G2589" s="824" t="s">
        <v>1760</v>
      </c>
      <c r="H2589" s="192" t="s">
        <v>665</v>
      </c>
      <c r="I2589" s="248">
        <v>60</v>
      </c>
      <c r="J2589" s="248">
        <v>22287</v>
      </c>
      <c r="K2589" s="578">
        <f t="shared" si="357"/>
        <v>1337220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7"/>
      <c r="AB2589" s="570" t="str">
        <f t="shared" si="358"/>
        <v/>
      </c>
    </row>
    <row r="2590" spans="1:28" ht="15.75" hidden="1" customHeight="1">
      <c r="A2590" s="818" t="str">
        <f>IF(B2590&lt;&gt;"",IF(AND(B2590&gt;=_TM1,B2590&lt;=_TM2,OR(TH!L2590="1111",TH!M2590="1111")),TH!D2590,""),"")</f>
        <v/>
      </c>
      <c r="B2590" s="36">
        <f t="shared" si="355"/>
        <v>9</v>
      </c>
      <c r="C2590" s="190">
        <f t="shared" si="356"/>
        <v>42643</v>
      </c>
      <c r="D2590" s="190" t="s">
        <v>1610</v>
      </c>
      <c r="E2590" s="190">
        <v>42643</v>
      </c>
      <c r="F2590" s="287" t="s">
        <v>485</v>
      </c>
      <c r="G2590" s="824" t="s">
        <v>1760</v>
      </c>
      <c r="H2590" s="192" t="s">
        <v>665</v>
      </c>
      <c r="I2590" s="248">
        <v>85</v>
      </c>
      <c r="J2590" s="248">
        <v>22540</v>
      </c>
      <c r="K2590" s="578">
        <f t="shared" si="357"/>
        <v>1915900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7"/>
      <c r="AB2590" s="570" t="str">
        <f t="shared" si="358"/>
        <v/>
      </c>
    </row>
    <row r="2591" spans="1:28" ht="15.75" hidden="1" customHeight="1">
      <c r="A2591" s="818" t="str">
        <f>IF(B2591&lt;&gt;"",IF(AND(B2591&gt;=_TM1,B2591&lt;=_TM2,OR(TH!L2591="1111",TH!M2591="1111")),TH!D2591,""),"")</f>
        <v/>
      </c>
      <c r="B2591" s="36">
        <f t="shared" si="355"/>
        <v>9</v>
      </c>
      <c r="C2591" s="190">
        <f t="shared" si="356"/>
        <v>42643</v>
      </c>
      <c r="D2591" s="190" t="s">
        <v>1610</v>
      </c>
      <c r="E2591" s="190">
        <v>42643</v>
      </c>
      <c r="F2591" s="287" t="s">
        <v>539</v>
      </c>
      <c r="G2591" s="824" t="s">
        <v>1760</v>
      </c>
      <c r="H2591" s="192" t="s">
        <v>665</v>
      </c>
      <c r="I2591" s="248">
        <v>40</v>
      </c>
      <c r="J2591" s="248">
        <v>23114</v>
      </c>
      <c r="K2591" s="578">
        <f t="shared" si="357"/>
        <v>924560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7"/>
      <c r="AB2591" s="570" t="str">
        <f t="shared" si="358"/>
        <v/>
      </c>
    </row>
    <row r="2592" spans="1:28" ht="15.75" hidden="1" customHeight="1">
      <c r="A2592" s="818" t="str">
        <f>IF(B2592&lt;&gt;"",IF(AND(B2592&gt;=_TM1,B2592&lt;=_TM2,OR(TH!L2592="1111",TH!M2592="1111")),TH!D2592,""),"")</f>
        <v/>
      </c>
      <c r="B2592" s="36">
        <f t="shared" si="355"/>
        <v>9</v>
      </c>
      <c r="C2592" s="190">
        <f t="shared" si="356"/>
        <v>42643</v>
      </c>
      <c r="D2592" s="190" t="s">
        <v>1610</v>
      </c>
      <c r="E2592" s="190">
        <v>42643</v>
      </c>
      <c r="F2592" s="287" t="s">
        <v>1725</v>
      </c>
      <c r="G2592" s="824" t="s">
        <v>1760</v>
      </c>
      <c r="H2592" s="192" t="s">
        <v>665</v>
      </c>
      <c r="I2592" s="248">
        <v>46</v>
      </c>
      <c r="J2592" s="248">
        <v>23150</v>
      </c>
      <c r="K2592" s="578">
        <f t="shared" si="357"/>
        <v>1064900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7"/>
      <c r="AB2592" s="570" t="str">
        <f t="shared" si="358"/>
        <v/>
      </c>
    </row>
    <row r="2593" spans="1:28" ht="15.75" hidden="1" customHeight="1">
      <c r="A2593" s="818" t="str">
        <f>IF(B2593&lt;&gt;"",IF(AND(B2593&gt;=_TM1,B2593&lt;=_TM2,OR(TH!L2593="1111",TH!M2593="1111")),TH!D2593,""),"")</f>
        <v/>
      </c>
      <c r="B2593" s="36">
        <f t="shared" si="355"/>
        <v>9</v>
      </c>
      <c r="C2593" s="190">
        <f t="shared" si="356"/>
        <v>42643</v>
      </c>
      <c r="D2593" s="190" t="s">
        <v>1610</v>
      </c>
      <c r="E2593" s="190">
        <v>42643</v>
      </c>
      <c r="F2593" s="287" t="s">
        <v>1726</v>
      </c>
      <c r="G2593" s="824" t="s">
        <v>1760</v>
      </c>
      <c r="H2593" s="192" t="s">
        <v>665</v>
      </c>
      <c r="I2593" s="248">
        <v>6</v>
      </c>
      <c r="J2593" s="248">
        <v>23256</v>
      </c>
      <c r="K2593" s="578">
        <f t="shared" si="357"/>
        <v>139536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7"/>
      <c r="AB2593" s="570" t="str">
        <f t="shared" si="358"/>
        <v/>
      </c>
    </row>
    <row r="2594" spans="1:28" ht="15.75" hidden="1" customHeight="1">
      <c r="A2594" s="818" t="str">
        <f>IF(B2594&lt;&gt;"",IF(AND(B2594&gt;=_TM1,B2594&lt;=_TM2,OR(TH!L2594="1111",TH!M2594="1111")),TH!D2594,""),"")</f>
        <v/>
      </c>
      <c r="B2594" s="36">
        <f t="shared" si="355"/>
        <v>9</v>
      </c>
      <c r="C2594" s="190">
        <f t="shared" si="356"/>
        <v>42643</v>
      </c>
      <c r="D2594" s="190" t="s">
        <v>1610</v>
      </c>
      <c r="E2594" s="190">
        <v>42643</v>
      </c>
      <c r="F2594" s="287" t="s">
        <v>471</v>
      </c>
      <c r="G2594" s="824" t="s">
        <v>1760</v>
      </c>
      <c r="H2594" s="192" t="s">
        <v>665</v>
      </c>
      <c r="I2594" s="248">
        <v>6</v>
      </c>
      <c r="J2594" s="248">
        <v>23736</v>
      </c>
      <c r="K2594" s="578">
        <f t="shared" si="357"/>
        <v>142416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7"/>
      <c r="AB2594" s="570" t="str">
        <f t="shared" si="358"/>
        <v/>
      </c>
    </row>
    <row r="2595" spans="1:28" ht="15.75" hidden="1" customHeight="1">
      <c r="A2595" s="818" t="str">
        <f>IF(B2595&lt;&gt;"",IF(AND(B2595&gt;=_TM1,B2595&lt;=_TM2,OR(TH!L2595="1111",TH!M2595="1111")),TH!D2595,""),"")</f>
        <v/>
      </c>
      <c r="B2595" s="36">
        <f t="shared" si="355"/>
        <v>9</v>
      </c>
      <c r="C2595" s="190">
        <f t="shared" si="356"/>
        <v>42643</v>
      </c>
      <c r="D2595" s="190" t="s">
        <v>1610</v>
      </c>
      <c r="E2595" s="190">
        <v>42643</v>
      </c>
      <c r="F2595" s="287" t="s">
        <v>1727</v>
      </c>
      <c r="G2595" s="824" t="s">
        <v>1760</v>
      </c>
      <c r="H2595" s="192" t="s">
        <v>665</v>
      </c>
      <c r="I2595" s="248">
        <v>12</v>
      </c>
      <c r="J2595" s="248">
        <v>24902</v>
      </c>
      <c r="K2595" s="578">
        <f t="shared" si="357"/>
        <v>298824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7"/>
      <c r="AB2595" s="570" t="str">
        <f t="shared" si="358"/>
        <v/>
      </c>
    </row>
    <row r="2596" spans="1:28" ht="15.75" hidden="1" customHeight="1">
      <c r="A2596" s="818" t="str">
        <f>IF(B2596&lt;&gt;"",IF(AND(B2596&gt;=_TM1,B2596&lt;=_TM2,OR(TH!L2596="1111",TH!M2596="1111")),TH!D2596,""),"")</f>
        <v/>
      </c>
      <c r="B2596" s="36">
        <f t="shared" si="355"/>
        <v>9</v>
      </c>
      <c r="C2596" s="190">
        <f t="shared" si="356"/>
        <v>42643</v>
      </c>
      <c r="D2596" s="190" t="s">
        <v>1610</v>
      </c>
      <c r="E2596" s="190">
        <v>42643</v>
      </c>
      <c r="F2596" s="287" t="s">
        <v>490</v>
      </c>
      <c r="G2596" s="824" t="s">
        <v>1760</v>
      </c>
      <c r="H2596" s="192" t="s">
        <v>665</v>
      </c>
      <c r="I2596" s="248">
        <v>50</v>
      </c>
      <c r="J2596" s="248">
        <v>25481</v>
      </c>
      <c r="K2596" s="578">
        <f t="shared" si="357"/>
        <v>1274050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7"/>
      <c r="AB2596" s="570" t="str">
        <f t="shared" si="358"/>
        <v/>
      </c>
    </row>
    <row r="2597" spans="1:28" ht="15.75" hidden="1" customHeight="1">
      <c r="A2597" s="818" t="str">
        <f>IF(B2597&lt;&gt;"",IF(AND(B2597&gt;=_TM1,B2597&lt;=_TM2,OR(TH!L2597="1111",TH!M2597="1111")),TH!D2597,""),"")</f>
        <v/>
      </c>
      <c r="B2597" s="36">
        <f t="shared" si="355"/>
        <v>9</v>
      </c>
      <c r="C2597" s="190">
        <f t="shared" si="356"/>
        <v>42643</v>
      </c>
      <c r="D2597" s="190" t="s">
        <v>1610</v>
      </c>
      <c r="E2597" s="190">
        <v>42643</v>
      </c>
      <c r="F2597" s="287" t="s">
        <v>1728</v>
      </c>
      <c r="G2597" s="824" t="s">
        <v>1760</v>
      </c>
      <c r="H2597" s="192" t="s">
        <v>665</v>
      </c>
      <c r="I2597" s="248">
        <v>4</v>
      </c>
      <c r="J2597" s="248">
        <v>25885</v>
      </c>
      <c r="K2597" s="578">
        <f t="shared" si="357"/>
        <v>103540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7"/>
      <c r="AB2597" s="570" t="str">
        <f t="shared" si="358"/>
        <v/>
      </c>
    </row>
    <row r="2598" spans="1:28" ht="15.75" hidden="1" customHeight="1">
      <c r="A2598" s="818" t="str">
        <f>IF(B2598&lt;&gt;"",IF(AND(B2598&gt;=_TM1,B2598&lt;=_TM2,OR(TH!L2598="1111",TH!M2598="1111")),TH!D2598,""),"")</f>
        <v/>
      </c>
      <c r="B2598" s="36">
        <f t="shared" si="355"/>
        <v>9</v>
      </c>
      <c r="C2598" s="190">
        <f t="shared" si="356"/>
        <v>42643</v>
      </c>
      <c r="D2598" s="190" t="s">
        <v>1610</v>
      </c>
      <c r="E2598" s="190">
        <v>42643</v>
      </c>
      <c r="F2598" s="287" t="s">
        <v>472</v>
      </c>
      <c r="G2598" s="824" t="s">
        <v>1760</v>
      </c>
      <c r="H2598" s="192" t="s">
        <v>665</v>
      </c>
      <c r="I2598" s="248">
        <v>12</v>
      </c>
      <c r="J2598" s="248">
        <v>27750</v>
      </c>
      <c r="K2598" s="578">
        <f t="shared" si="357"/>
        <v>333000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7"/>
      <c r="AB2598" s="570" t="str">
        <f t="shared" si="358"/>
        <v/>
      </c>
    </row>
    <row r="2599" spans="1:28" ht="15.75" hidden="1" customHeight="1">
      <c r="A2599" s="818" t="str">
        <f>IF(B2599&lt;&gt;"",IF(AND(B2599&gt;=_TM1,B2599&lt;=_TM2,OR(TH!L2599="1111",TH!M2599="1111")),TH!D2599,""),"")</f>
        <v/>
      </c>
      <c r="B2599" s="36">
        <f t="shared" si="355"/>
        <v>9</v>
      </c>
      <c r="C2599" s="190">
        <f t="shared" si="356"/>
        <v>42643</v>
      </c>
      <c r="D2599" s="190" t="s">
        <v>1610</v>
      </c>
      <c r="E2599" s="190">
        <v>42643</v>
      </c>
      <c r="F2599" s="287" t="s">
        <v>1729</v>
      </c>
      <c r="G2599" s="824" t="s">
        <v>1760</v>
      </c>
      <c r="H2599" s="192" t="s">
        <v>665</v>
      </c>
      <c r="I2599" s="248">
        <v>24</v>
      </c>
      <c r="J2599" s="248">
        <v>29845</v>
      </c>
      <c r="K2599" s="578">
        <f t="shared" si="357"/>
        <v>716280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7"/>
      <c r="AB2599" s="570" t="str">
        <f t="shared" si="358"/>
        <v/>
      </c>
    </row>
    <row r="2600" spans="1:28" ht="15.75" hidden="1" customHeight="1">
      <c r="A2600" s="818" t="str">
        <f>IF(B2600&lt;&gt;"",IF(AND(B2600&gt;=_TM1,B2600&lt;=_TM2,OR(TH!L2600="1111",TH!M2600="1111")),TH!D2600,""),"")</f>
        <v/>
      </c>
      <c r="B2600" s="36">
        <f t="shared" si="355"/>
        <v>9</v>
      </c>
      <c r="C2600" s="190">
        <f t="shared" si="356"/>
        <v>42643</v>
      </c>
      <c r="D2600" s="190" t="s">
        <v>1610</v>
      </c>
      <c r="E2600" s="190">
        <v>42643</v>
      </c>
      <c r="F2600" s="287" t="s">
        <v>1730</v>
      </c>
      <c r="G2600" s="824" t="s">
        <v>1760</v>
      </c>
      <c r="H2600" s="192" t="s">
        <v>665</v>
      </c>
      <c r="I2600" s="248">
        <v>40</v>
      </c>
      <c r="J2600" s="248">
        <v>31653</v>
      </c>
      <c r="K2600" s="578">
        <f t="shared" si="357"/>
        <v>1266120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7"/>
      <c r="AB2600" s="570" t="str">
        <f t="shared" si="358"/>
        <v/>
      </c>
    </row>
    <row r="2601" spans="1:28" ht="15.75" hidden="1" customHeight="1">
      <c r="A2601" s="818" t="str">
        <f>IF(B2601&lt;&gt;"",IF(AND(B2601&gt;=_TM1,B2601&lt;=_TM2,OR(TH!L2601="1111",TH!M2601="1111")),TH!D2601,""),"")</f>
        <v/>
      </c>
      <c r="B2601" s="36">
        <f t="shared" si="355"/>
        <v>9</v>
      </c>
      <c r="C2601" s="190">
        <f t="shared" si="356"/>
        <v>42643</v>
      </c>
      <c r="D2601" s="190" t="s">
        <v>1610</v>
      </c>
      <c r="E2601" s="190">
        <v>42643</v>
      </c>
      <c r="F2601" s="287" t="s">
        <v>1731</v>
      </c>
      <c r="G2601" s="824" t="s">
        <v>1760</v>
      </c>
      <c r="H2601" s="192" t="s">
        <v>665</v>
      </c>
      <c r="I2601" s="248">
        <v>24</v>
      </c>
      <c r="J2601" s="248">
        <v>32111</v>
      </c>
      <c r="K2601" s="578">
        <f t="shared" si="357"/>
        <v>770664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7"/>
      <c r="AB2601" s="570" t="str">
        <f t="shared" si="358"/>
        <v/>
      </c>
    </row>
    <row r="2602" spans="1:28" ht="15.75" hidden="1" customHeight="1">
      <c r="A2602" s="818" t="str">
        <f>IF(B2602&lt;&gt;"",IF(AND(B2602&gt;=_TM1,B2602&lt;=_TM2,OR(TH!L2602="1111",TH!M2602="1111")),TH!D2602,""),"")</f>
        <v/>
      </c>
      <c r="B2602" s="36">
        <f t="shared" si="355"/>
        <v>9</v>
      </c>
      <c r="C2602" s="190">
        <f t="shared" si="356"/>
        <v>42643</v>
      </c>
      <c r="D2602" s="190" t="s">
        <v>1610</v>
      </c>
      <c r="E2602" s="190">
        <v>42643</v>
      </c>
      <c r="F2602" s="287" t="s">
        <v>1732</v>
      </c>
      <c r="G2602" s="824" t="s">
        <v>1760</v>
      </c>
      <c r="H2602" s="192" t="s">
        <v>665</v>
      </c>
      <c r="I2602" s="248">
        <v>40</v>
      </c>
      <c r="J2602" s="248">
        <v>32131</v>
      </c>
      <c r="K2602" s="578">
        <f t="shared" si="357"/>
        <v>1285240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7"/>
      <c r="AB2602" s="570" t="str">
        <f t="shared" si="358"/>
        <v/>
      </c>
    </row>
    <row r="2603" spans="1:28" ht="15.75" hidden="1" customHeight="1">
      <c r="A2603" s="818" t="str">
        <f>IF(B2603&lt;&gt;"",IF(AND(B2603&gt;=_TM1,B2603&lt;=_TM2,OR(TH!L2603="1111",TH!M2603="1111")),TH!D2603,""),"")</f>
        <v/>
      </c>
      <c r="B2603" s="36">
        <f t="shared" si="355"/>
        <v>9</v>
      </c>
      <c r="C2603" s="190">
        <f t="shared" si="356"/>
        <v>42643</v>
      </c>
      <c r="D2603" s="190" t="s">
        <v>1610</v>
      </c>
      <c r="E2603" s="190">
        <v>42643</v>
      </c>
      <c r="F2603" s="287" t="s">
        <v>1733</v>
      </c>
      <c r="G2603" s="824" t="s">
        <v>1760</v>
      </c>
      <c r="H2603" s="192" t="s">
        <v>665</v>
      </c>
      <c r="I2603" s="248">
        <v>8</v>
      </c>
      <c r="J2603" s="248">
        <v>34769</v>
      </c>
      <c r="K2603" s="578">
        <f t="shared" si="357"/>
        <v>278152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7"/>
      <c r="AB2603" s="570" t="str">
        <f t="shared" si="358"/>
        <v/>
      </c>
    </row>
    <row r="2604" spans="1:28" ht="15.75" hidden="1" customHeight="1">
      <c r="A2604" s="818" t="str">
        <f>IF(B2604&lt;&gt;"",IF(AND(B2604&gt;=_TM1,B2604&lt;=_TM2,OR(TH!L2604="1111",TH!M2604="1111")),TH!D2604,""),"")</f>
        <v/>
      </c>
      <c r="B2604" s="36">
        <f t="shared" si="355"/>
        <v>9</v>
      </c>
      <c r="C2604" s="190">
        <f t="shared" si="356"/>
        <v>42643</v>
      </c>
      <c r="D2604" s="190" t="s">
        <v>1610</v>
      </c>
      <c r="E2604" s="190">
        <v>42643</v>
      </c>
      <c r="F2604" s="287" t="s">
        <v>486</v>
      </c>
      <c r="G2604" s="824" t="s">
        <v>1760</v>
      </c>
      <c r="H2604" s="192" t="s">
        <v>665</v>
      </c>
      <c r="I2604" s="248">
        <v>26</v>
      </c>
      <c r="J2604" s="248">
        <v>35387</v>
      </c>
      <c r="K2604" s="578">
        <f t="shared" si="357"/>
        <v>920062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7"/>
      <c r="AB2604" s="570" t="str">
        <f t="shared" si="358"/>
        <v/>
      </c>
    </row>
    <row r="2605" spans="1:28" ht="15.75" hidden="1" customHeight="1">
      <c r="A2605" s="818" t="str">
        <f>IF(B2605&lt;&gt;"",IF(AND(B2605&gt;=_TM1,B2605&lt;=_TM2,OR(TH!L2605="1111",TH!M2605="1111")),TH!D2605,""),"")</f>
        <v/>
      </c>
      <c r="B2605" s="36">
        <f t="shared" si="355"/>
        <v>9</v>
      </c>
      <c r="C2605" s="190">
        <f t="shared" si="356"/>
        <v>42643</v>
      </c>
      <c r="D2605" s="190" t="s">
        <v>1610</v>
      </c>
      <c r="E2605" s="190">
        <v>42643</v>
      </c>
      <c r="F2605" s="287" t="s">
        <v>1733</v>
      </c>
      <c r="G2605" s="824" t="s">
        <v>1760</v>
      </c>
      <c r="H2605" s="192" t="s">
        <v>665</v>
      </c>
      <c r="I2605" s="248">
        <v>40</v>
      </c>
      <c r="J2605" s="248">
        <v>35662</v>
      </c>
      <c r="K2605" s="578">
        <f t="shared" si="357"/>
        <v>1426480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7"/>
      <c r="AB2605" s="570" t="str">
        <f t="shared" si="358"/>
        <v/>
      </c>
    </row>
    <row r="2606" spans="1:28" ht="15.75" hidden="1" customHeight="1">
      <c r="A2606" s="818" t="str">
        <f>IF(B2606&lt;&gt;"",IF(AND(B2606&gt;=_TM1,B2606&lt;=_TM2,OR(TH!L2606="1111",TH!M2606="1111")),TH!D2606,""),"")</f>
        <v/>
      </c>
      <c r="B2606" s="36">
        <f t="shared" si="355"/>
        <v>9</v>
      </c>
      <c r="C2606" s="190">
        <f t="shared" si="356"/>
        <v>42643</v>
      </c>
      <c r="D2606" s="190" t="s">
        <v>1610</v>
      </c>
      <c r="E2606" s="190">
        <v>42643</v>
      </c>
      <c r="F2606" s="287" t="s">
        <v>484</v>
      </c>
      <c r="G2606" s="824" t="s">
        <v>1760</v>
      </c>
      <c r="H2606" s="192" t="s">
        <v>665</v>
      </c>
      <c r="I2606" s="248">
        <v>80</v>
      </c>
      <c r="J2606" s="248">
        <v>35806</v>
      </c>
      <c r="K2606" s="578">
        <f t="shared" si="357"/>
        <v>2864480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7"/>
      <c r="AB2606" s="570" t="str">
        <f t="shared" si="358"/>
        <v/>
      </c>
    </row>
    <row r="2607" spans="1:28" ht="15.75" hidden="1" customHeight="1">
      <c r="A2607" s="818" t="str">
        <f>IF(B2607&lt;&gt;"",IF(AND(B2607&gt;=_TM1,B2607&lt;=_TM2,OR(TH!L2607="1111",TH!M2607="1111")),TH!D2607,""),"")</f>
        <v/>
      </c>
      <c r="B2607" s="36">
        <f t="shared" si="355"/>
        <v>9</v>
      </c>
      <c r="C2607" s="190">
        <f t="shared" si="356"/>
        <v>42643</v>
      </c>
      <c r="D2607" s="190" t="s">
        <v>1610</v>
      </c>
      <c r="E2607" s="190">
        <v>42643</v>
      </c>
      <c r="F2607" s="287" t="s">
        <v>1734</v>
      </c>
      <c r="G2607" s="824" t="s">
        <v>1760</v>
      </c>
      <c r="H2607" s="192" t="s">
        <v>665</v>
      </c>
      <c r="I2607" s="248">
        <v>75</v>
      </c>
      <c r="J2607" s="248">
        <v>38019</v>
      </c>
      <c r="K2607" s="578">
        <f t="shared" si="357"/>
        <v>2851425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7"/>
      <c r="AB2607" s="570" t="str">
        <f t="shared" si="358"/>
        <v/>
      </c>
    </row>
    <row r="2608" spans="1:28" ht="15.75" hidden="1" customHeight="1">
      <c r="A2608" s="818" t="str">
        <f>IF(B2608&lt;&gt;"",IF(AND(B2608&gt;=_TM1,B2608&lt;=_TM2,OR(TH!L2608="1111",TH!M2608="1111")),TH!D2608,""),"")</f>
        <v/>
      </c>
      <c r="B2608" s="36">
        <f t="shared" si="355"/>
        <v>9</v>
      </c>
      <c r="C2608" s="190">
        <f t="shared" si="356"/>
        <v>42643</v>
      </c>
      <c r="D2608" s="190" t="s">
        <v>1610</v>
      </c>
      <c r="E2608" s="190">
        <v>42643</v>
      </c>
      <c r="F2608" s="287" t="s">
        <v>476</v>
      </c>
      <c r="G2608" s="824" t="s">
        <v>1760</v>
      </c>
      <c r="H2608" s="192" t="s">
        <v>665</v>
      </c>
      <c r="I2608" s="248">
        <v>50</v>
      </c>
      <c r="J2608" s="248">
        <v>38130</v>
      </c>
      <c r="K2608" s="578">
        <f t="shared" si="357"/>
        <v>1906500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7"/>
      <c r="AB2608" s="570" t="str">
        <f t="shared" si="358"/>
        <v/>
      </c>
    </row>
    <row r="2609" spans="1:28" ht="15.75" hidden="1" customHeight="1">
      <c r="A2609" s="818" t="str">
        <f>IF(B2609&lt;&gt;"",IF(AND(B2609&gt;=_TM1,B2609&lt;=_TM2,OR(TH!L2609="1111",TH!M2609="1111")),TH!D2609,""),"")</f>
        <v/>
      </c>
      <c r="B2609" s="36">
        <f t="shared" si="355"/>
        <v>9</v>
      </c>
      <c r="C2609" s="190">
        <f t="shared" si="356"/>
        <v>42643</v>
      </c>
      <c r="D2609" s="190" t="s">
        <v>1610</v>
      </c>
      <c r="E2609" s="190">
        <v>42643</v>
      </c>
      <c r="F2609" s="287" t="s">
        <v>476</v>
      </c>
      <c r="G2609" s="824" t="s">
        <v>1760</v>
      </c>
      <c r="H2609" s="192" t="s">
        <v>665</v>
      </c>
      <c r="I2609" s="248">
        <v>24</v>
      </c>
      <c r="J2609" s="248">
        <v>38139</v>
      </c>
      <c r="K2609" s="578">
        <f t="shared" si="357"/>
        <v>915336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7"/>
      <c r="AB2609" s="570" t="str">
        <f t="shared" si="358"/>
        <v/>
      </c>
    </row>
    <row r="2610" spans="1:28" ht="15.75" hidden="1" customHeight="1">
      <c r="A2610" s="818" t="str">
        <f>IF(B2610&lt;&gt;"",IF(AND(B2610&gt;=_TM1,B2610&lt;=_TM2,OR(TH!L2610="1111",TH!M2610="1111")),TH!D2610,""),"")</f>
        <v/>
      </c>
      <c r="B2610" s="36">
        <f t="shared" si="355"/>
        <v>9</v>
      </c>
      <c r="C2610" s="190">
        <f t="shared" si="356"/>
        <v>42643</v>
      </c>
      <c r="D2610" s="190" t="s">
        <v>1610</v>
      </c>
      <c r="E2610" s="190">
        <v>42643</v>
      </c>
      <c r="F2610" s="287" t="s">
        <v>1735</v>
      </c>
      <c r="G2610" s="824" t="s">
        <v>1760</v>
      </c>
      <c r="H2610" s="192" t="s">
        <v>665</v>
      </c>
      <c r="I2610" s="248">
        <v>40</v>
      </c>
      <c r="J2610" s="248">
        <v>38456</v>
      </c>
      <c r="K2610" s="578">
        <f t="shared" si="357"/>
        <v>1538240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7"/>
      <c r="AB2610" s="570" t="str">
        <f t="shared" si="358"/>
        <v/>
      </c>
    </row>
    <row r="2611" spans="1:28" ht="15.75" hidden="1" customHeight="1">
      <c r="A2611" s="818" t="str">
        <f>IF(B2611&lt;&gt;"",IF(AND(B2611&gt;=_TM1,B2611&lt;=_TM2,OR(TH!L2611="1111",TH!M2611="1111")),TH!D2611,""),"")</f>
        <v/>
      </c>
      <c r="B2611" s="36">
        <f t="shared" si="355"/>
        <v>9</v>
      </c>
      <c r="C2611" s="190">
        <f t="shared" si="356"/>
        <v>42643</v>
      </c>
      <c r="D2611" s="190" t="s">
        <v>1610</v>
      </c>
      <c r="E2611" s="190">
        <v>42643</v>
      </c>
      <c r="F2611" s="287" t="s">
        <v>858</v>
      </c>
      <c r="G2611" s="824" t="s">
        <v>1760</v>
      </c>
      <c r="H2611" s="192" t="s">
        <v>665</v>
      </c>
      <c r="I2611" s="248">
        <v>7</v>
      </c>
      <c r="J2611" s="248">
        <v>40602</v>
      </c>
      <c r="K2611" s="578">
        <f t="shared" si="357"/>
        <v>284214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7"/>
      <c r="AB2611" s="570" t="str">
        <f t="shared" si="358"/>
        <v/>
      </c>
    </row>
    <row r="2612" spans="1:28" ht="15.75" hidden="1" customHeight="1">
      <c r="A2612" s="818" t="str">
        <f>IF(B2612&lt;&gt;"",IF(AND(B2612&gt;=_TM1,B2612&lt;=_TM2,OR(TH!L2612="1111",TH!M2612="1111")),TH!D2612,""),"")</f>
        <v/>
      </c>
      <c r="B2612" s="36">
        <f t="shared" si="355"/>
        <v>9</v>
      </c>
      <c r="C2612" s="190">
        <f t="shared" si="356"/>
        <v>42643</v>
      </c>
      <c r="D2612" s="190" t="s">
        <v>1610</v>
      </c>
      <c r="E2612" s="190">
        <v>42643</v>
      </c>
      <c r="F2612" s="287" t="s">
        <v>1736</v>
      </c>
      <c r="G2612" s="824" t="s">
        <v>1760</v>
      </c>
      <c r="H2612" s="192" t="s">
        <v>665</v>
      </c>
      <c r="I2612" s="248">
        <v>12</v>
      </c>
      <c r="J2612" s="248">
        <v>40780</v>
      </c>
      <c r="K2612" s="578">
        <f t="shared" si="357"/>
        <v>489360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7"/>
      <c r="AB2612" s="570" t="str">
        <f t="shared" si="358"/>
        <v/>
      </c>
    </row>
    <row r="2613" spans="1:28" ht="15.75" hidden="1" customHeight="1">
      <c r="A2613" s="818" t="str">
        <f>IF(B2613&lt;&gt;"",IF(AND(B2613&gt;=_TM1,B2613&lt;=_TM2,OR(TH!L2613="1111",TH!M2613="1111")),TH!D2613,""),"")</f>
        <v/>
      </c>
      <c r="B2613" s="36">
        <f t="shared" si="355"/>
        <v>9</v>
      </c>
      <c r="C2613" s="190">
        <f t="shared" si="356"/>
        <v>42643</v>
      </c>
      <c r="D2613" s="190" t="s">
        <v>1610</v>
      </c>
      <c r="E2613" s="190">
        <v>42643</v>
      </c>
      <c r="F2613" s="287" t="s">
        <v>1737</v>
      </c>
      <c r="G2613" s="824" t="s">
        <v>1760</v>
      </c>
      <c r="H2613" s="192" t="s">
        <v>665</v>
      </c>
      <c r="I2613" s="248">
        <v>6</v>
      </c>
      <c r="J2613" s="248">
        <v>43205</v>
      </c>
      <c r="K2613" s="578">
        <f t="shared" si="357"/>
        <v>259230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7"/>
      <c r="AB2613" s="570" t="str">
        <f t="shared" ref="AB2613:AB2646" si="359">IF(VLOOKUP(H2613,DS_131,1,0)=H2613,"","x")</f>
        <v/>
      </c>
    </row>
    <row r="2614" spans="1:28" ht="15.75" hidden="1" customHeight="1">
      <c r="A2614" s="818" t="str">
        <f>IF(B2614&lt;&gt;"",IF(AND(B2614&gt;=_TM1,B2614&lt;=_TM2,OR(TH!L2614="1111",TH!M2614="1111")),TH!D2614,""),"")</f>
        <v/>
      </c>
      <c r="B2614" s="36">
        <f t="shared" si="355"/>
        <v>9</v>
      </c>
      <c r="C2614" s="190">
        <f t="shared" si="356"/>
        <v>42643</v>
      </c>
      <c r="D2614" s="190" t="s">
        <v>1610</v>
      </c>
      <c r="E2614" s="190">
        <v>42643</v>
      </c>
      <c r="F2614" s="287" t="s">
        <v>1737</v>
      </c>
      <c r="G2614" s="824" t="s">
        <v>1760</v>
      </c>
      <c r="H2614" s="192" t="s">
        <v>665</v>
      </c>
      <c r="I2614" s="248">
        <v>24</v>
      </c>
      <c r="J2614" s="248">
        <v>43891</v>
      </c>
      <c r="K2614" s="578">
        <f t="shared" si="357"/>
        <v>1053384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7"/>
      <c r="AB2614" s="570" t="str">
        <f t="shared" si="359"/>
        <v/>
      </c>
    </row>
    <row r="2615" spans="1:28" ht="15.75" hidden="1" customHeight="1">
      <c r="A2615" s="818" t="str">
        <f>IF(B2615&lt;&gt;"",IF(AND(B2615&gt;=_TM1,B2615&lt;=_TM2,OR(TH!L2615="1111",TH!M2615="1111")),TH!D2615,""),"")</f>
        <v/>
      </c>
      <c r="B2615" s="36">
        <f t="shared" si="339"/>
        <v>9</v>
      </c>
      <c r="C2615" s="190">
        <f t="shared" si="340"/>
        <v>42643</v>
      </c>
      <c r="D2615" s="190" t="s">
        <v>1610</v>
      </c>
      <c r="E2615" s="190">
        <v>42643</v>
      </c>
      <c r="F2615" s="287" t="s">
        <v>474</v>
      </c>
      <c r="G2615" s="824" t="s">
        <v>1760</v>
      </c>
      <c r="H2615" s="192" t="s">
        <v>665</v>
      </c>
      <c r="I2615" s="248">
        <v>92</v>
      </c>
      <c r="J2615" s="248">
        <v>44193</v>
      </c>
      <c r="K2615" s="578">
        <f t="shared" ref="K2615:K2643" si="360">ROUND(I2615*J2615,0)</f>
        <v>4065756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7"/>
      <c r="AB2615" s="570" t="str">
        <f t="shared" si="359"/>
        <v/>
      </c>
    </row>
    <row r="2616" spans="1:28" ht="15.75" hidden="1" customHeight="1">
      <c r="A2616" s="818" t="str">
        <f>IF(B2616&lt;&gt;"",IF(AND(B2616&gt;=_TM1,B2616&lt;=_TM2,OR(TH!L2616="1111",TH!M2616="1111")),TH!D2616,""),"")</f>
        <v/>
      </c>
      <c r="B2616" s="36">
        <f t="shared" si="339"/>
        <v>9</v>
      </c>
      <c r="C2616" s="190">
        <f t="shared" si="340"/>
        <v>42643</v>
      </c>
      <c r="D2616" s="190" t="s">
        <v>1610</v>
      </c>
      <c r="E2616" s="190">
        <v>42643</v>
      </c>
      <c r="F2616" s="287" t="s">
        <v>511</v>
      </c>
      <c r="G2616" s="824" t="s">
        <v>1760</v>
      </c>
      <c r="H2616" s="192" t="s">
        <v>665</v>
      </c>
      <c r="I2616" s="248">
        <v>6</v>
      </c>
      <c r="J2616" s="248">
        <v>46360</v>
      </c>
      <c r="K2616" s="578">
        <f t="shared" si="360"/>
        <v>278160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7"/>
      <c r="AB2616" s="570" t="str">
        <f t="shared" si="359"/>
        <v/>
      </c>
    </row>
    <row r="2617" spans="1:28" ht="15.75" hidden="1" customHeight="1">
      <c r="A2617" s="818" t="str">
        <f>IF(B2617&lt;&gt;"",IF(AND(B2617&gt;=_TM1,B2617&lt;=_TM2,OR(TH!L2617="1111",TH!M2617="1111")),TH!D2617,""),"")</f>
        <v/>
      </c>
      <c r="B2617" s="36">
        <f t="shared" si="339"/>
        <v>9</v>
      </c>
      <c r="C2617" s="190">
        <f t="shared" si="340"/>
        <v>42643</v>
      </c>
      <c r="D2617" s="190" t="s">
        <v>1610</v>
      </c>
      <c r="E2617" s="190">
        <v>42643</v>
      </c>
      <c r="F2617" s="287" t="s">
        <v>498</v>
      </c>
      <c r="G2617" s="824" t="s">
        <v>1760</v>
      </c>
      <c r="H2617" s="192" t="s">
        <v>665</v>
      </c>
      <c r="I2617" s="248">
        <v>8</v>
      </c>
      <c r="J2617" s="248">
        <v>47320</v>
      </c>
      <c r="K2617" s="578">
        <f t="shared" si="360"/>
        <v>378560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7"/>
      <c r="AB2617" s="570" t="str">
        <f t="shared" si="359"/>
        <v/>
      </c>
    </row>
    <row r="2618" spans="1:28" ht="15.75" hidden="1" customHeight="1">
      <c r="A2618" s="818" t="str">
        <f>IF(B2618&lt;&gt;"",IF(AND(B2618&gt;=_TM1,B2618&lt;=_TM2,OR(TH!L2618="1111",TH!M2618="1111")),TH!D2618,""),"")</f>
        <v/>
      </c>
      <c r="B2618" s="36">
        <f t="shared" si="339"/>
        <v>9</v>
      </c>
      <c r="C2618" s="190">
        <f t="shared" si="340"/>
        <v>42643</v>
      </c>
      <c r="D2618" s="190" t="s">
        <v>1610</v>
      </c>
      <c r="E2618" s="190">
        <v>42643</v>
      </c>
      <c r="F2618" s="287" t="s">
        <v>1738</v>
      </c>
      <c r="G2618" s="824" t="s">
        <v>1760</v>
      </c>
      <c r="H2618" s="192" t="s">
        <v>665</v>
      </c>
      <c r="I2618" s="248">
        <v>4</v>
      </c>
      <c r="J2618" s="248">
        <v>47648</v>
      </c>
      <c r="K2618" s="578">
        <f t="shared" si="360"/>
        <v>190592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7"/>
      <c r="AB2618" s="570" t="str">
        <f t="shared" si="359"/>
        <v/>
      </c>
    </row>
    <row r="2619" spans="1:28" ht="15.75" hidden="1" customHeight="1">
      <c r="A2619" s="818" t="str">
        <f>IF(B2619&lt;&gt;"",IF(AND(B2619&gt;=_TM1,B2619&lt;=_TM2,OR(TH!L2619="1111",TH!M2619="1111")),TH!D2619,""),"")</f>
        <v/>
      </c>
      <c r="B2619" s="36">
        <f t="shared" si="339"/>
        <v>9</v>
      </c>
      <c r="C2619" s="190">
        <f t="shared" si="340"/>
        <v>42643</v>
      </c>
      <c r="D2619" s="190" t="s">
        <v>1610</v>
      </c>
      <c r="E2619" s="190">
        <v>42643</v>
      </c>
      <c r="F2619" s="287" t="s">
        <v>1739</v>
      </c>
      <c r="G2619" s="824" t="s">
        <v>1760</v>
      </c>
      <c r="H2619" s="192" t="s">
        <v>665</v>
      </c>
      <c r="I2619" s="248">
        <v>24</v>
      </c>
      <c r="J2619" s="248">
        <v>47904</v>
      </c>
      <c r="K2619" s="578">
        <f t="shared" si="360"/>
        <v>1149696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7"/>
      <c r="AB2619" s="570" t="str">
        <f t="shared" si="359"/>
        <v/>
      </c>
    </row>
    <row r="2620" spans="1:28" ht="15.75" hidden="1" customHeight="1">
      <c r="A2620" s="818" t="str">
        <f>IF(B2620&lt;&gt;"",IF(AND(B2620&gt;=_TM1,B2620&lt;=_TM2,OR(TH!L2620="1111",TH!M2620="1111")),TH!D2620,""),"")</f>
        <v/>
      </c>
      <c r="B2620" s="36">
        <f t="shared" si="339"/>
        <v>9</v>
      </c>
      <c r="C2620" s="190">
        <f t="shared" si="340"/>
        <v>42643</v>
      </c>
      <c r="D2620" s="190" t="s">
        <v>1610</v>
      </c>
      <c r="E2620" s="190">
        <v>42643</v>
      </c>
      <c r="F2620" s="287" t="s">
        <v>1740</v>
      </c>
      <c r="G2620" s="824" t="s">
        <v>1760</v>
      </c>
      <c r="H2620" s="192" t="s">
        <v>665</v>
      </c>
      <c r="I2620" s="248">
        <v>12</v>
      </c>
      <c r="J2620" s="248">
        <v>49103</v>
      </c>
      <c r="K2620" s="578">
        <f t="shared" si="360"/>
        <v>589236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7"/>
      <c r="AB2620" s="570" t="str">
        <f t="shared" si="359"/>
        <v/>
      </c>
    </row>
    <row r="2621" spans="1:28" ht="15.75" hidden="1" customHeight="1">
      <c r="A2621" s="818" t="str">
        <f>IF(B2621&lt;&gt;"",IF(AND(B2621&gt;=_TM1,B2621&lt;=_TM2,OR(TH!L2621="1111",TH!M2621="1111")),TH!D2621,""),"")</f>
        <v/>
      </c>
      <c r="B2621" s="36">
        <f t="shared" si="339"/>
        <v>9</v>
      </c>
      <c r="C2621" s="190">
        <f t="shared" si="340"/>
        <v>42643</v>
      </c>
      <c r="D2621" s="190" t="s">
        <v>1610</v>
      </c>
      <c r="E2621" s="190">
        <v>42643</v>
      </c>
      <c r="F2621" s="287" t="s">
        <v>1741</v>
      </c>
      <c r="G2621" s="824" t="s">
        <v>1760</v>
      </c>
      <c r="H2621" s="192" t="s">
        <v>665</v>
      </c>
      <c r="I2621" s="248">
        <v>50</v>
      </c>
      <c r="J2621" s="248">
        <v>51566</v>
      </c>
      <c r="K2621" s="578">
        <f t="shared" si="360"/>
        <v>2578300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7"/>
      <c r="AB2621" s="570" t="str">
        <f t="shared" si="359"/>
        <v/>
      </c>
    </row>
    <row r="2622" spans="1:28" ht="15.75" hidden="1" customHeight="1">
      <c r="A2622" s="818" t="str">
        <f>IF(B2622&lt;&gt;"",IF(AND(B2622&gt;=_TM1,B2622&lt;=_TM2,OR(TH!L2622="1111",TH!M2622="1111")),TH!D2622,""),"")</f>
        <v/>
      </c>
      <c r="B2622" s="36">
        <f t="shared" si="339"/>
        <v>9</v>
      </c>
      <c r="C2622" s="190">
        <f t="shared" si="340"/>
        <v>42643</v>
      </c>
      <c r="D2622" s="190" t="s">
        <v>1610</v>
      </c>
      <c r="E2622" s="190">
        <v>42643</v>
      </c>
      <c r="F2622" s="287" t="s">
        <v>1742</v>
      </c>
      <c r="G2622" s="824" t="s">
        <v>1760</v>
      </c>
      <c r="H2622" s="192" t="s">
        <v>665</v>
      </c>
      <c r="I2622" s="248">
        <v>16</v>
      </c>
      <c r="J2622" s="248">
        <v>52159</v>
      </c>
      <c r="K2622" s="578">
        <f t="shared" si="360"/>
        <v>834544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7"/>
      <c r="AB2622" s="570" t="str">
        <f t="shared" si="359"/>
        <v/>
      </c>
    </row>
    <row r="2623" spans="1:28" ht="15.75" hidden="1" customHeight="1">
      <c r="A2623" s="818" t="str">
        <f>IF(B2623&lt;&gt;"",IF(AND(B2623&gt;=_TM1,B2623&lt;=_TM2,OR(TH!L2623="1111",TH!M2623="1111")),TH!D2623,""),"")</f>
        <v/>
      </c>
      <c r="B2623" s="36">
        <f t="shared" si="339"/>
        <v>9</v>
      </c>
      <c r="C2623" s="190">
        <f t="shared" si="340"/>
        <v>42643</v>
      </c>
      <c r="D2623" s="190" t="s">
        <v>1610</v>
      </c>
      <c r="E2623" s="190">
        <v>42643</v>
      </c>
      <c r="F2623" s="287" t="s">
        <v>470</v>
      </c>
      <c r="G2623" s="824" t="s">
        <v>1760</v>
      </c>
      <c r="H2623" s="192" t="s">
        <v>665</v>
      </c>
      <c r="I2623" s="248">
        <v>10</v>
      </c>
      <c r="J2623" s="248">
        <v>53873</v>
      </c>
      <c r="K2623" s="578">
        <f t="shared" si="360"/>
        <v>538730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7"/>
      <c r="AB2623" s="570" t="str">
        <f t="shared" si="359"/>
        <v/>
      </c>
    </row>
    <row r="2624" spans="1:28" ht="15.75" hidden="1" customHeight="1">
      <c r="A2624" s="818" t="str">
        <f>IF(B2624&lt;&gt;"",IF(AND(B2624&gt;=_TM1,B2624&lt;=_TM2,OR(TH!L2624="1111",TH!M2624="1111")),TH!D2624,""),"")</f>
        <v/>
      </c>
      <c r="B2624" s="36">
        <f t="shared" si="339"/>
        <v>9</v>
      </c>
      <c r="C2624" s="190">
        <f t="shared" si="340"/>
        <v>42643</v>
      </c>
      <c r="D2624" s="190" t="s">
        <v>1610</v>
      </c>
      <c r="E2624" s="190">
        <v>42643</v>
      </c>
      <c r="F2624" s="287" t="s">
        <v>1743</v>
      </c>
      <c r="G2624" s="824" t="s">
        <v>1760</v>
      </c>
      <c r="H2624" s="192" t="s">
        <v>665</v>
      </c>
      <c r="I2624" s="248">
        <v>20</v>
      </c>
      <c r="J2624" s="248">
        <v>55358</v>
      </c>
      <c r="K2624" s="578">
        <f t="shared" si="360"/>
        <v>1107160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7"/>
      <c r="AB2624" s="570" t="str">
        <f t="shared" si="359"/>
        <v/>
      </c>
    </row>
    <row r="2625" spans="1:28" ht="15.75" hidden="1" customHeight="1">
      <c r="A2625" s="818" t="str">
        <f>IF(B2625&lt;&gt;"",IF(AND(B2625&gt;=_TM1,B2625&lt;=_TM2,OR(TH!L2625="1111",TH!M2625="1111")),TH!D2625,""),"")</f>
        <v/>
      </c>
      <c r="B2625" s="36">
        <f t="shared" si="339"/>
        <v>9</v>
      </c>
      <c r="C2625" s="190">
        <f t="shared" si="340"/>
        <v>42643</v>
      </c>
      <c r="D2625" s="190" t="s">
        <v>1610</v>
      </c>
      <c r="E2625" s="190">
        <v>42643</v>
      </c>
      <c r="F2625" s="287" t="s">
        <v>475</v>
      </c>
      <c r="G2625" s="824" t="s">
        <v>1760</v>
      </c>
      <c r="H2625" s="192" t="s">
        <v>665</v>
      </c>
      <c r="I2625" s="248">
        <v>24</v>
      </c>
      <c r="J2625" s="248">
        <v>56030</v>
      </c>
      <c r="K2625" s="578">
        <f t="shared" si="360"/>
        <v>1344720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7"/>
      <c r="AB2625" s="570" t="str">
        <f t="shared" si="359"/>
        <v/>
      </c>
    </row>
    <row r="2626" spans="1:28" ht="15.75" hidden="1" customHeight="1">
      <c r="A2626" s="818" t="str">
        <f>IF(B2626&lt;&gt;"",IF(AND(B2626&gt;=_TM1,B2626&lt;=_TM2,OR(TH!L2626="1111",TH!M2626="1111")),TH!D2626,""),"")</f>
        <v/>
      </c>
      <c r="B2626" s="36">
        <f t="shared" si="339"/>
        <v>9</v>
      </c>
      <c r="C2626" s="190">
        <f t="shared" si="340"/>
        <v>42643</v>
      </c>
      <c r="D2626" s="190" t="s">
        <v>1610</v>
      </c>
      <c r="E2626" s="190">
        <v>42643</v>
      </c>
      <c r="F2626" s="287" t="s">
        <v>1744</v>
      </c>
      <c r="G2626" s="824" t="s">
        <v>1760</v>
      </c>
      <c r="H2626" s="192" t="s">
        <v>665</v>
      </c>
      <c r="I2626" s="248">
        <v>6</v>
      </c>
      <c r="J2626" s="248">
        <v>56391</v>
      </c>
      <c r="K2626" s="578">
        <f t="shared" si="360"/>
        <v>338346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7"/>
      <c r="AB2626" s="570" t="str">
        <f t="shared" si="359"/>
        <v/>
      </c>
    </row>
    <row r="2627" spans="1:28" ht="15.75" hidden="1" customHeight="1">
      <c r="A2627" s="818" t="str">
        <f>IF(B2627&lt;&gt;"",IF(AND(B2627&gt;=_TM1,B2627&lt;=_TM2,OR(TH!L2627="1111",TH!M2627="1111")),TH!D2627,""),"")</f>
        <v/>
      </c>
      <c r="B2627" s="36">
        <f t="shared" si="339"/>
        <v>9</v>
      </c>
      <c r="C2627" s="190">
        <f t="shared" si="340"/>
        <v>42643</v>
      </c>
      <c r="D2627" s="190" t="s">
        <v>1610</v>
      </c>
      <c r="E2627" s="190">
        <v>42643</v>
      </c>
      <c r="F2627" s="287" t="s">
        <v>1745</v>
      </c>
      <c r="G2627" s="824" t="s">
        <v>1760</v>
      </c>
      <c r="H2627" s="192" t="s">
        <v>665</v>
      </c>
      <c r="I2627" s="248">
        <v>6</v>
      </c>
      <c r="J2627" s="248">
        <v>56794</v>
      </c>
      <c r="K2627" s="578">
        <f t="shared" si="360"/>
        <v>340764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7"/>
      <c r="AB2627" s="570" t="str">
        <f t="shared" si="359"/>
        <v/>
      </c>
    </row>
    <row r="2628" spans="1:28" ht="15.75" hidden="1" customHeight="1">
      <c r="A2628" s="818" t="str">
        <f>IF(B2628&lt;&gt;"",IF(AND(B2628&gt;=_TM1,B2628&lt;=_TM2,OR(TH!L2628="1111",TH!M2628="1111")),TH!D2628,""),"")</f>
        <v/>
      </c>
      <c r="B2628" s="36">
        <f t="shared" si="339"/>
        <v>9</v>
      </c>
      <c r="C2628" s="190">
        <f t="shared" si="340"/>
        <v>42643</v>
      </c>
      <c r="D2628" s="190" t="s">
        <v>1610</v>
      </c>
      <c r="E2628" s="190">
        <v>42643</v>
      </c>
      <c r="F2628" s="287" t="s">
        <v>1746</v>
      </c>
      <c r="G2628" s="824" t="s">
        <v>1760</v>
      </c>
      <c r="H2628" s="192" t="s">
        <v>665</v>
      </c>
      <c r="I2628" s="248">
        <v>20</v>
      </c>
      <c r="J2628" s="248">
        <v>63032</v>
      </c>
      <c r="K2628" s="578">
        <f t="shared" si="360"/>
        <v>1260640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7"/>
      <c r="AB2628" s="570" t="str">
        <f t="shared" si="359"/>
        <v/>
      </c>
    </row>
    <row r="2629" spans="1:28" ht="15.75" hidden="1" customHeight="1">
      <c r="A2629" s="818" t="str">
        <f>IF(B2629&lt;&gt;"",IF(AND(B2629&gt;=_TM1,B2629&lt;=_TM2,OR(TH!L2629="1111",TH!M2629="1111")),TH!D2629,""),"")</f>
        <v/>
      </c>
      <c r="B2629" s="36">
        <f t="shared" si="339"/>
        <v>9</v>
      </c>
      <c r="C2629" s="190">
        <f t="shared" si="340"/>
        <v>42643</v>
      </c>
      <c r="D2629" s="190" t="s">
        <v>1610</v>
      </c>
      <c r="E2629" s="190">
        <v>42643</v>
      </c>
      <c r="F2629" s="287" t="s">
        <v>1747</v>
      </c>
      <c r="G2629" s="824" t="s">
        <v>1760</v>
      </c>
      <c r="H2629" s="192" t="s">
        <v>665</v>
      </c>
      <c r="I2629" s="248">
        <v>58</v>
      </c>
      <c r="J2629" s="248">
        <v>63122</v>
      </c>
      <c r="K2629" s="578">
        <f t="shared" si="360"/>
        <v>3661076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7"/>
      <c r="AB2629" s="570" t="str">
        <f t="shared" si="359"/>
        <v/>
      </c>
    </row>
    <row r="2630" spans="1:28" ht="15.75" hidden="1" customHeight="1">
      <c r="A2630" s="818" t="str">
        <f>IF(B2630&lt;&gt;"",IF(AND(B2630&gt;=_TM1,B2630&lt;=_TM2,OR(TH!L2630="1111",TH!M2630="1111")),TH!D2630,""),"")</f>
        <v/>
      </c>
      <c r="B2630" s="36">
        <f t="shared" si="339"/>
        <v>9</v>
      </c>
      <c r="C2630" s="190">
        <f t="shared" si="340"/>
        <v>42643</v>
      </c>
      <c r="D2630" s="190" t="s">
        <v>1610</v>
      </c>
      <c r="E2630" s="190">
        <v>42643</v>
      </c>
      <c r="F2630" s="287" t="s">
        <v>1748</v>
      </c>
      <c r="G2630" s="824" t="s">
        <v>1760</v>
      </c>
      <c r="H2630" s="192" t="s">
        <v>665</v>
      </c>
      <c r="I2630" s="248">
        <v>23</v>
      </c>
      <c r="J2630" s="248">
        <v>64512</v>
      </c>
      <c r="K2630" s="578">
        <f t="shared" si="360"/>
        <v>1483776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7"/>
      <c r="AB2630" s="570" t="str">
        <f t="shared" si="359"/>
        <v/>
      </c>
    </row>
    <row r="2631" spans="1:28" ht="15.75" hidden="1" customHeight="1">
      <c r="A2631" s="818" t="str">
        <f>IF(B2631&lt;&gt;"",IF(AND(B2631&gt;=_TM1,B2631&lt;=_TM2,OR(TH!L2631="1111",TH!M2631="1111")),TH!D2631,""),"")</f>
        <v/>
      </c>
      <c r="B2631" s="36">
        <f t="shared" ref="B2631:B2643" si="361">IF(C2631&lt;&gt;"",MONTH(C2631),"")</f>
        <v>9</v>
      </c>
      <c r="C2631" s="190">
        <f t="shared" ref="C2631:C2643" si="362">E2631</f>
        <v>42643</v>
      </c>
      <c r="D2631" s="190" t="s">
        <v>1610</v>
      </c>
      <c r="E2631" s="190">
        <v>42643</v>
      </c>
      <c r="F2631" s="287" t="s">
        <v>1749</v>
      </c>
      <c r="G2631" s="824" t="s">
        <v>1760</v>
      </c>
      <c r="H2631" s="192" t="s">
        <v>665</v>
      </c>
      <c r="I2631" s="248">
        <v>20</v>
      </c>
      <c r="J2631" s="248">
        <v>68271</v>
      </c>
      <c r="K2631" s="578">
        <f t="shared" si="360"/>
        <v>1365420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7"/>
      <c r="AB2631" s="570" t="str">
        <f t="shared" si="359"/>
        <v/>
      </c>
    </row>
    <row r="2632" spans="1:28" ht="15.75" hidden="1" customHeight="1">
      <c r="A2632" s="818" t="str">
        <f>IF(B2632&lt;&gt;"",IF(AND(B2632&gt;=_TM1,B2632&lt;=_TM2,OR(TH!L2632="1111",TH!M2632="1111")),TH!D2632,""),"")</f>
        <v/>
      </c>
      <c r="B2632" s="36">
        <f t="shared" si="361"/>
        <v>9</v>
      </c>
      <c r="C2632" s="190">
        <f t="shared" si="362"/>
        <v>42643</v>
      </c>
      <c r="D2632" s="190" t="s">
        <v>1610</v>
      </c>
      <c r="E2632" s="190">
        <v>42643</v>
      </c>
      <c r="F2632" s="287" t="s">
        <v>1750</v>
      </c>
      <c r="G2632" s="824" t="s">
        <v>1760</v>
      </c>
      <c r="H2632" s="192" t="s">
        <v>665</v>
      </c>
      <c r="I2632" s="248">
        <v>4</v>
      </c>
      <c r="J2632" s="248">
        <v>70391</v>
      </c>
      <c r="K2632" s="578">
        <f t="shared" si="360"/>
        <v>281564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7"/>
      <c r="AB2632" s="570" t="str">
        <f t="shared" si="359"/>
        <v/>
      </c>
    </row>
    <row r="2633" spans="1:28" ht="15.75" hidden="1" customHeight="1">
      <c r="A2633" s="818" t="str">
        <f>IF(B2633&lt;&gt;"",IF(AND(B2633&gt;=_TM1,B2633&lt;=_TM2,OR(TH!L2633="1111",TH!M2633="1111")),TH!D2633,""),"")</f>
        <v/>
      </c>
      <c r="B2633" s="36">
        <f t="shared" si="361"/>
        <v>9</v>
      </c>
      <c r="C2633" s="190">
        <f t="shared" si="362"/>
        <v>42643</v>
      </c>
      <c r="D2633" s="190" t="s">
        <v>1610</v>
      </c>
      <c r="E2633" s="190">
        <v>42643</v>
      </c>
      <c r="F2633" s="287" t="s">
        <v>1751</v>
      </c>
      <c r="G2633" s="824" t="s">
        <v>1760</v>
      </c>
      <c r="H2633" s="192" t="s">
        <v>665</v>
      </c>
      <c r="I2633" s="248">
        <v>6</v>
      </c>
      <c r="J2633" s="248">
        <v>72126</v>
      </c>
      <c r="K2633" s="578">
        <f t="shared" si="360"/>
        <v>432756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7"/>
      <c r="AB2633" s="570" t="str">
        <f t="shared" si="359"/>
        <v/>
      </c>
    </row>
    <row r="2634" spans="1:28" ht="15.75" hidden="1" customHeight="1">
      <c r="A2634" s="818" t="str">
        <f>IF(B2634&lt;&gt;"",IF(AND(B2634&gt;=_TM1,B2634&lt;=_TM2,OR(TH!L2634="1111",TH!M2634="1111")),TH!D2634,""),"")</f>
        <v/>
      </c>
      <c r="B2634" s="36">
        <f t="shared" si="361"/>
        <v>9</v>
      </c>
      <c r="C2634" s="190">
        <f t="shared" si="362"/>
        <v>42643</v>
      </c>
      <c r="D2634" s="190" t="s">
        <v>1610</v>
      </c>
      <c r="E2634" s="190">
        <v>42643</v>
      </c>
      <c r="F2634" s="287" t="s">
        <v>1752</v>
      </c>
      <c r="G2634" s="824" t="s">
        <v>1760</v>
      </c>
      <c r="H2634" s="192" t="s">
        <v>665</v>
      </c>
      <c r="I2634" s="248">
        <v>20</v>
      </c>
      <c r="J2634" s="248">
        <v>72558</v>
      </c>
      <c r="K2634" s="578">
        <f t="shared" si="360"/>
        <v>1451160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7"/>
      <c r="AB2634" s="570" t="str">
        <f t="shared" si="359"/>
        <v/>
      </c>
    </row>
    <row r="2635" spans="1:28" ht="15.75" hidden="1" customHeight="1">
      <c r="A2635" s="818" t="str">
        <f>IF(B2635&lt;&gt;"",IF(AND(B2635&gt;=_TM1,B2635&lt;=_TM2,OR(TH!L2635="1111",TH!M2635="1111")),TH!D2635,""),"")</f>
        <v/>
      </c>
      <c r="B2635" s="36">
        <f t="shared" si="361"/>
        <v>9</v>
      </c>
      <c r="C2635" s="190">
        <f t="shared" si="362"/>
        <v>42643</v>
      </c>
      <c r="D2635" s="190" t="s">
        <v>1610</v>
      </c>
      <c r="E2635" s="190">
        <v>42643</v>
      </c>
      <c r="F2635" s="287" t="s">
        <v>1753</v>
      </c>
      <c r="G2635" s="824" t="s">
        <v>1760</v>
      </c>
      <c r="H2635" s="192" t="s">
        <v>665</v>
      </c>
      <c r="I2635" s="248">
        <v>6</v>
      </c>
      <c r="J2635" s="248">
        <v>74714</v>
      </c>
      <c r="K2635" s="578">
        <f t="shared" si="360"/>
        <v>448284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7"/>
      <c r="AB2635" s="570" t="str">
        <f t="shared" si="359"/>
        <v/>
      </c>
    </row>
    <row r="2636" spans="1:28" ht="15.75" hidden="1" customHeight="1">
      <c r="A2636" s="818" t="str">
        <f>IF(B2636&lt;&gt;"",IF(AND(B2636&gt;=_TM1,B2636&lt;=_TM2,OR(TH!L2636="1111",TH!M2636="1111")),TH!D2636,""),"")</f>
        <v/>
      </c>
      <c r="B2636" s="36">
        <f t="shared" si="361"/>
        <v>9</v>
      </c>
      <c r="C2636" s="190">
        <f t="shared" si="362"/>
        <v>42643</v>
      </c>
      <c r="D2636" s="190" t="s">
        <v>1610</v>
      </c>
      <c r="E2636" s="190">
        <v>42643</v>
      </c>
      <c r="F2636" s="287" t="s">
        <v>1754</v>
      </c>
      <c r="G2636" s="824" t="s">
        <v>1760</v>
      </c>
      <c r="H2636" s="192" t="s">
        <v>665</v>
      </c>
      <c r="I2636" s="248">
        <v>6</v>
      </c>
      <c r="J2636" s="248">
        <v>75387</v>
      </c>
      <c r="K2636" s="578">
        <f t="shared" si="360"/>
        <v>452322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7"/>
      <c r="AB2636" s="570" t="str">
        <f t="shared" si="359"/>
        <v/>
      </c>
    </row>
    <row r="2637" spans="1:28" ht="15.75" hidden="1" customHeight="1">
      <c r="A2637" s="818" t="str">
        <f>IF(B2637&lt;&gt;"",IF(AND(B2637&gt;=_TM1,B2637&lt;=_TM2,OR(TH!L2637="1111",TH!M2637="1111")),TH!D2637,""),"")</f>
        <v/>
      </c>
      <c r="B2637" s="36">
        <f t="shared" si="361"/>
        <v>9</v>
      </c>
      <c r="C2637" s="190">
        <f t="shared" si="362"/>
        <v>42643</v>
      </c>
      <c r="D2637" s="190" t="s">
        <v>1610</v>
      </c>
      <c r="E2637" s="190">
        <v>42643</v>
      </c>
      <c r="F2637" s="287" t="s">
        <v>1755</v>
      </c>
      <c r="G2637" s="824" t="s">
        <v>1760</v>
      </c>
      <c r="H2637" s="192" t="s">
        <v>665</v>
      </c>
      <c r="I2637" s="248">
        <v>4</v>
      </c>
      <c r="J2637" s="248">
        <v>92911</v>
      </c>
      <c r="K2637" s="578">
        <f t="shared" si="360"/>
        <v>371644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7"/>
      <c r="AB2637" s="570" t="str">
        <f t="shared" si="359"/>
        <v/>
      </c>
    </row>
    <row r="2638" spans="1:28" ht="15.75" hidden="1" customHeight="1">
      <c r="A2638" s="818" t="str">
        <f>IF(B2638&lt;&gt;"",IF(AND(B2638&gt;=_TM1,B2638&lt;=_TM2,OR(TH!L2638="1111",TH!M2638="1111")),TH!D2638,""),"")</f>
        <v/>
      </c>
      <c r="B2638" s="36">
        <f t="shared" si="361"/>
        <v>9</v>
      </c>
      <c r="C2638" s="190">
        <f t="shared" si="362"/>
        <v>42643</v>
      </c>
      <c r="D2638" s="190" t="s">
        <v>1610</v>
      </c>
      <c r="E2638" s="190">
        <v>42643</v>
      </c>
      <c r="F2638" s="287" t="s">
        <v>1756</v>
      </c>
      <c r="G2638" s="824" t="s">
        <v>1760</v>
      </c>
      <c r="H2638" s="192" t="s">
        <v>665</v>
      </c>
      <c r="I2638" s="248">
        <v>7</v>
      </c>
      <c r="J2638" s="248">
        <v>93260</v>
      </c>
      <c r="K2638" s="578">
        <f t="shared" si="360"/>
        <v>652820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7"/>
      <c r="AB2638" s="570" t="str">
        <f t="shared" si="359"/>
        <v/>
      </c>
    </row>
    <row r="2639" spans="1:28" ht="15.75" hidden="1" customHeight="1">
      <c r="A2639" s="818" t="str">
        <f>IF(B2639&lt;&gt;"",IF(AND(B2639&gt;=_TM1,B2639&lt;=_TM2,OR(TH!L2639="1111",TH!M2639="1111")),TH!D2639,""),"")</f>
        <v/>
      </c>
      <c r="B2639" s="36">
        <f t="shared" si="361"/>
        <v>9</v>
      </c>
      <c r="C2639" s="190">
        <f t="shared" si="362"/>
        <v>42643</v>
      </c>
      <c r="D2639" s="190" t="s">
        <v>1610</v>
      </c>
      <c r="E2639" s="190">
        <v>42643</v>
      </c>
      <c r="F2639" s="287" t="s">
        <v>1757</v>
      </c>
      <c r="G2639" s="824" t="s">
        <v>1760</v>
      </c>
      <c r="H2639" s="192" t="s">
        <v>665</v>
      </c>
      <c r="I2639" s="248">
        <v>12</v>
      </c>
      <c r="J2639" s="248">
        <v>97612</v>
      </c>
      <c r="K2639" s="578">
        <f t="shared" si="360"/>
        <v>1171344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7"/>
      <c r="AB2639" s="570" t="str">
        <f t="shared" si="359"/>
        <v/>
      </c>
    </row>
    <row r="2640" spans="1:28" ht="15.75" hidden="1" customHeight="1">
      <c r="A2640" s="818" t="str">
        <f>IF(B2640&lt;&gt;"",IF(AND(B2640&gt;=_TM1,B2640&lt;=_TM2,OR(TH!L2640="1111",TH!M2640="1111")),TH!D2640,""),"")</f>
        <v/>
      </c>
      <c r="B2640" s="36">
        <f t="shared" si="361"/>
        <v>9</v>
      </c>
      <c r="C2640" s="190">
        <f t="shared" si="362"/>
        <v>42643</v>
      </c>
      <c r="D2640" s="190" t="s">
        <v>1610</v>
      </c>
      <c r="E2640" s="190">
        <v>42643</v>
      </c>
      <c r="F2640" s="287" t="s">
        <v>1757</v>
      </c>
      <c r="G2640" s="824" t="s">
        <v>1760</v>
      </c>
      <c r="H2640" s="192" t="s">
        <v>665</v>
      </c>
      <c r="I2640" s="248">
        <v>36</v>
      </c>
      <c r="J2640" s="248">
        <v>99212</v>
      </c>
      <c r="K2640" s="578">
        <f t="shared" si="360"/>
        <v>3571632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7"/>
      <c r="AB2640" s="570" t="str">
        <f t="shared" si="359"/>
        <v/>
      </c>
    </row>
    <row r="2641" spans="1:28" ht="15.75" hidden="1" customHeight="1">
      <c r="A2641" s="818" t="str">
        <f>IF(B2641&lt;&gt;"",IF(AND(B2641&gt;=_TM1,B2641&lt;=_TM2,OR(TH!L2641="1111",TH!M2641="1111")),TH!D2641,""),"")</f>
        <v/>
      </c>
      <c r="B2641" s="36">
        <f t="shared" si="361"/>
        <v>9</v>
      </c>
      <c r="C2641" s="190">
        <f t="shared" si="362"/>
        <v>42643</v>
      </c>
      <c r="D2641" s="190" t="s">
        <v>1610</v>
      </c>
      <c r="E2641" s="190">
        <v>42643</v>
      </c>
      <c r="F2641" s="287" t="s">
        <v>489</v>
      </c>
      <c r="G2641" s="824" t="s">
        <v>1760</v>
      </c>
      <c r="H2641" s="192" t="s">
        <v>665</v>
      </c>
      <c r="I2641" s="248">
        <v>25</v>
      </c>
      <c r="J2641" s="248">
        <v>100330</v>
      </c>
      <c r="K2641" s="578">
        <f t="shared" si="360"/>
        <v>2508250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7"/>
      <c r="AB2641" s="570" t="str">
        <f t="shared" si="359"/>
        <v/>
      </c>
    </row>
    <row r="2642" spans="1:28" ht="15.75" hidden="1" customHeight="1">
      <c r="A2642" s="818" t="str">
        <f>IF(B2642&lt;&gt;"",IF(AND(B2642&gt;=_TM1,B2642&lt;=_TM2,OR(TH!L2642="1111",TH!M2642="1111")),TH!D2642,""),"")</f>
        <v/>
      </c>
      <c r="B2642" s="36">
        <f t="shared" si="361"/>
        <v>9</v>
      </c>
      <c r="C2642" s="190">
        <f t="shared" si="362"/>
        <v>42643</v>
      </c>
      <c r="D2642" s="190" t="s">
        <v>1610</v>
      </c>
      <c r="E2642" s="190">
        <v>42643</v>
      </c>
      <c r="F2642" s="287" t="s">
        <v>1739</v>
      </c>
      <c r="G2642" s="824" t="s">
        <v>1760</v>
      </c>
      <c r="H2642" s="192" t="s">
        <v>665</v>
      </c>
      <c r="I2642" s="248">
        <v>8</v>
      </c>
      <c r="J2642" s="248">
        <v>102098</v>
      </c>
      <c r="K2642" s="578">
        <f t="shared" si="360"/>
        <v>816784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7"/>
      <c r="AB2642" s="570" t="str">
        <f t="shared" si="359"/>
        <v/>
      </c>
    </row>
    <row r="2643" spans="1:28" ht="15.75" hidden="1" customHeight="1">
      <c r="A2643" s="818" t="str">
        <f>IF(B2643&lt;&gt;"",IF(AND(B2643&gt;=_TM1,B2643&lt;=_TM2,OR(TH!L2643="1111",TH!M2643="1111")),TH!D2643,""),"")</f>
        <v/>
      </c>
      <c r="B2643" s="36">
        <f t="shared" si="361"/>
        <v>9</v>
      </c>
      <c r="C2643" s="190">
        <f t="shared" si="362"/>
        <v>42643</v>
      </c>
      <c r="D2643" s="190" t="s">
        <v>1610</v>
      </c>
      <c r="E2643" s="190">
        <v>42643</v>
      </c>
      <c r="F2643" s="287" t="s">
        <v>1758</v>
      </c>
      <c r="G2643" s="824" t="s">
        <v>1760</v>
      </c>
      <c r="H2643" s="192" t="s">
        <v>665</v>
      </c>
      <c r="I2643" s="248">
        <v>8</v>
      </c>
      <c r="J2643" s="248">
        <v>107747</v>
      </c>
      <c r="K2643" s="578">
        <f t="shared" si="360"/>
        <v>861976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7"/>
      <c r="AB2643" s="570" t="str">
        <f t="shared" si="359"/>
        <v/>
      </c>
    </row>
    <row r="2644" spans="1:28" ht="15.75" hidden="1" customHeight="1">
      <c r="A2644" s="818" t="str">
        <f>IF(B2644&lt;&gt;"",IF(AND(B2644&gt;=_TM1,B2644&lt;=_TM2,OR(TH!L2644="1111",TH!M2644="1111")),TH!D2644,""),"")</f>
        <v/>
      </c>
      <c r="B2644" s="36">
        <f t="shared" si="339"/>
        <v>9</v>
      </c>
      <c r="C2644" s="190">
        <f t="shared" si="340"/>
        <v>42643</v>
      </c>
      <c r="D2644" s="190" t="s">
        <v>1610</v>
      </c>
      <c r="E2644" s="190">
        <v>42643</v>
      </c>
      <c r="F2644" s="287" t="s">
        <v>448</v>
      </c>
      <c r="G2644" s="824" t="s">
        <v>1760</v>
      </c>
      <c r="H2644" s="192" t="s">
        <v>665</v>
      </c>
      <c r="I2644" s="248"/>
      <c r="J2644" s="248"/>
      <c r="K2644" s="578">
        <v>8889280</v>
      </c>
      <c r="L2644" s="193" t="s">
        <v>251</v>
      </c>
      <c r="M2644" s="193" t="s">
        <v>354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7"/>
      <c r="AB2644" s="570" t="str">
        <f t="shared" si="359"/>
        <v/>
      </c>
    </row>
    <row r="2645" spans="1:28" ht="15.75" hidden="1" customHeight="1">
      <c r="A2645" s="818" t="str">
        <f>IF(B2645&lt;&gt;"",IF(AND(B2645&gt;=_TM1,B2645&lt;=_TM2,OR(TH!L2645="1111",TH!M2645="1111")),TH!D2645,""),"")</f>
        <v/>
      </c>
      <c r="B2645" s="36">
        <f t="shared" ref="B2645:B2646" si="363">IF(C2645&lt;&gt;"",MONTH(C2645),"")</f>
        <v>9</v>
      </c>
      <c r="C2645" s="190">
        <f t="shared" ref="C2645:C2646" si="364">E2645</f>
        <v>42643</v>
      </c>
      <c r="D2645" s="190" t="s">
        <v>1610</v>
      </c>
      <c r="E2645" s="190">
        <v>42643</v>
      </c>
      <c r="F2645" s="287" t="s">
        <v>1714</v>
      </c>
      <c r="G2645" s="824" t="s">
        <v>1759</v>
      </c>
      <c r="H2645" s="192" t="s">
        <v>1064</v>
      </c>
      <c r="I2645" s="248">
        <v>38250</v>
      </c>
      <c r="J2645" s="248">
        <v>7300</v>
      </c>
      <c r="K2645" s="578">
        <f t="shared" ref="K2645" si="365">ROUND(I2645*J2645,0)</f>
        <v>279225000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7"/>
      <c r="AB2645" s="570" t="str">
        <f t="shared" si="359"/>
        <v/>
      </c>
    </row>
    <row r="2646" spans="1:28" ht="15.75" hidden="1" customHeight="1">
      <c r="A2646" s="818" t="str">
        <f>IF(B2646&lt;&gt;"",IF(AND(B2646&gt;=_TM1,B2646&lt;=_TM2,OR(TH!L2646="1111",TH!M2646="1111")),TH!D2646,""),"")</f>
        <v/>
      </c>
      <c r="B2646" s="36">
        <f t="shared" si="363"/>
        <v>9</v>
      </c>
      <c r="C2646" s="190">
        <f t="shared" si="364"/>
        <v>42643</v>
      </c>
      <c r="D2646" s="190" t="s">
        <v>1610</v>
      </c>
      <c r="E2646" s="190">
        <v>42643</v>
      </c>
      <c r="F2646" s="287" t="s">
        <v>448</v>
      </c>
      <c r="G2646" s="824" t="s">
        <v>1759</v>
      </c>
      <c r="H2646" s="192" t="s">
        <v>1064</v>
      </c>
      <c r="I2646" s="248"/>
      <c r="J2646" s="248"/>
      <c r="K2646" s="578">
        <v>27922500</v>
      </c>
      <c r="L2646" s="193" t="s">
        <v>251</v>
      </c>
      <c r="M2646" s="193" t="s">
        <v>354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7"/>
      <c r="AB2646" s="570" t="str">
        <f t="shared" si="359"/>
        <v/>
      </c>
    </row>
    <row r="2647" spans="1:28" ht="15.75" hidden="1" customHeight="1">
      <c r="A2647" s="818" t="str">
        <f>IF(B2647&lt;&gt;"",IF(AND(B2647&gt;=_TM1,B2647&lt;=_TM2,OR(TH!L2647="1111",TH!M2647="1111")),TH!D2647,""),"")</f>
        <v/>
      </c>
      <c r="B2647" s="36">
        <f t="shared" ref="B2647:B2691" si="366">IF(C2647&lt;&gt;"",MONTH(C2647),"")</f>
        <v>1</v>
      </c>
      <c r="C2647" s="190">
        <f t="shared" ref="C2647:C2707" si="367">E2647</f>
        <v>42373</v>
      </c>
      <c r="D2647" s="842" t="s">
        <v>1649</v>
      </c>
      <c r="E2647" s="842">
        <v>42373</v>
      </c>
      <c r="F2647" s="843" t="s">
        <v>1166</v>
      </c>
      <c r="G2647" s="844" t="s">
        <v>1006</v>
      </c>
      <c r="H2647" s="845" t="s">
        <v>1297</v>
      </c>
      <c r="I2647" s="246">
        <v>650</v>
      </c>
      <c r="J2647" s="246">
        <v>31496.975384615384</v>
      </c>
      <c r="K2647" s="846">
        <f>ROUND(I2647*J2647,0)</f>
        <v>20473034</v>
      </c>
      <c r="L2647" s="847" t="s">
        <v>162</v>
      </c>
      <c r="M2647" s="847" t="s">
        <v>844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7"/>
      <c r="AB2647" s="570"/>
    </row>
    <row r="2648" spans="1:28" ht="15.75" hidden="1" customHeight="1">
      <c r="A2648" s="818" t="str">
        <f>IF(B2648&lt;&gt;"",IF(AND(B2648&gt;=_TM1,B2648&lt;=_TM2,OR(TH!L2648="1111",TH!M2648="1111")),TH!D2648,""),"")</f>
        <v/>
      </c>
      <c r="B2648" s="36">
        <f t="shared" si="366"/>
        <v>1</v>
      </c>
      <c r="C2648" s="190">
        <f t="shared" si="367"/>
        <v>42373</v>
      </c>
      <c r="D2648" s="842" t="s">
        <v>1649</v>
      </c>
      <c r="E2648" s="842">
        <v>42373</v>
      </c>
      <c r="F2648" s="843" t="s">
        <v>1166</v>
      </c>
      <c r="G2648" s="844" t="s">
        <v>1006</v>
      </c>
      <c r="H2648" s="845" t="s">
        <v>1297</v>
      </c>
      <c r="I2648" s="246">
        <v>200</v>
      </c>
      <c r="J2648" s="246">
        <v>31155</v>
      </c>
      <c r="K2648" s="846">
        <f t="shared" ref="K2648:K2711" si="368">ROUND(I2648*J2648,0)</f>
        <v>6231000</v>
      </c>
      <c r="L2648" s="847" t="s">
        <v>162</v>
      </c>
      <c r="M2648" s="847" t="s">
        <v>844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7"/>
      <c r="AB2648" s="570"/>
    </row>
    <row r="2649" spans="1:28" ht="15.75" hidden="1" customHeight="1">
      <c r="A2649" s="818" t="str">
        <f>IF(B2649&lt;&gt;"",IF(AND(B2649&gt;=_TM1,B2649&lt;=_TM2,OR(TH!L2649="1111",TH!M2649="1111")),TH!D2649,""),"")</f>
        <v/>
      </c>
      <c r="B2649" s="36">
        <f t="shared" si="366"/>
        <v>1</v>
      </c>
      <c r="C2649" s="190">
        <f t="shared" si="367"/>
        <v>42373</v>
      </c>
      <c r="D2649" s="842" t="s">
        <v>1649</v>
      </c>
      <c r="E2649" s="842">
        <v>42373</v>
      </c>
      <c r="F2649" s="843" t="s">
        <v>438</v>
      </c>
      <c r="G2649" s="844" t="s">
        <v>1006</v>
      </c>
      <c r="H2649" s="845" t="s">
        <v>1297</v>
      </c>
      <c r="I2649" s="246">
        <v>3000</v>
      </c>
      <c r="J2649" s="246">
        <v>14250</v>
      </c>
      <c r="K2649" s="846">
        <f t="shared" si="368"/>
        <v>42750000</v>
      </c>
      <c r="L2649" s="847" t="s">
        <v>162</v>
      </c>
      <c r="M2649" s="847" t="s">
        <v>844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>x</v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7"/>
      <c r="AB2649" s="570"/>
    </row>
    <row r="2650" spans="1:28" ht="15.75" hidden="1" customHeight="1">
      <c r="A2650" s="818" t="str">
        <f>IF(B2650&lt;&gt;"",IF(AND(B2650&gt;=_TM1,B2650&lt;=_TM2,OR(TH!L2650="1111",TH!M2650="1111")),TH!D2650,""),"")</f>
        <v/>
      </c>
      <c r="B2650" s="36">
        <f t="shared" si="366"/>
        <v>1</v>
      </c>
      <c r="C2650" s="190">
        <f t="shared" si="367"/>
        <v>42373</v>
      </c>
      <c r="D2650" s="842" t="s">
        <v>1649</v>
      </c>
      <c r="E2650" s="842">
        <v>42373</v>
      </c>
      <c r="F2650" s="843" t="s">
        <v>437</v>
      </c>
      <c r="G2650" s="844" t="s">
        <v>1006</v>
      </c>
      <c r="H2650" s="845" t="s">
        <v>1297</v>
      </c>
      <c r="I2650" s="246">
        <v>3000</v>
      </c>
      <c r="J2650" s="246">
        <v>15675</v>
      </c>
      <c r="K2650" s="846">
        <f t="shared" si="368"/>
        <v>47025000</v>
      </c>
      <c r="L2650" s="847" t="s">
        <v>162</v>
      </c>
      <c r="M2650" s="847" t="s">
        <v>844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7"/>
      <c r="AB2650" s="570"/>
    </row>
    <row r="2651" spans="1:28" ht="15.75" hidden="1" customHeight="1">
      <c r="A2651" s="818" t="str">
        <f>IF(B2651&lt;&gt;"",IF(AND(B2651&gt;=_TM1,B2651&lt;=_TM2,OR(TH!L2651="1111",TH!M2651="1111")),TH!D2651,""),"")</f>
        <v/>
      </c>
      <c r="B2651" s="36">
        <f t="shared" si="366"/>
        <v>1</v>
      </c>
      <c r="C2651" s="190">
        <f t="shared" si="367"/>
        <v>42388</v>
      </c>
      <c r="D2651" s="842" t="s">
        <v>1649</v>
      </c>
      <c r="E2651" s="842">
        <v>42388</v>
      </c>
      <c r="F2651" s="843" t="s">
        <v>926</v>
      </c>
      <c r="G2651" s="844" t="s">
        <v>1014</v>
      </c>
      <c r="H2651" s="845" t="s">
        <v>1297</v>
      </c>
      <c r="I2651" s="246">
        <v>50</v>
      </c>
      <c r="J2651" s="246">
        <v>21518</v>
      </c>
      <c r="K2651" s="846">
        <f t="shared" si="368"/>
        <v>1075900</v>
      </c>
      <c r="L2651" s="847" t="s">
        <v>162</v>
      </c>
      <c r="M2651" s="847" t="s">
        <v>844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7"/>
      <c r="AB2651" s="570"/>
    </row>
    <row r="2652" spans="1:28" ht="15.75" hidden="1" customHeight="1">
      <c r="A2652" s="818" t="str">
        <f>IF(B2652&lt;&gt;"",IF(AND(B2652&gt;=_TM1,B2652&lt;=_TM2,OR(TH!L2652="1111",TH!M2652="1111")),TH!D2652,""),"")</f>
        <v/>
      </c>
      <c r="B2652" s="36">
        <f t="shared" si="366"/>
        <v>1</v>
      </c>
      <c r="C2652" s="190">
        <f t="shared" si="367"/>
        <v>42394</v>
      </c>
      <c r="D2652" s="842" t="s">
        <v>1649</v>
      </c>
      <c r="E2652" s="842">
        <v>42394</v>
      </c>
      <c r="F2652" s="843" t="s">
        <v>677</v>
      </c>
      <c r="G2652" s="844" t="s">
        <v>1017</v>
      </c>
      <c r="H2652" s="845" t="s">
        <v>1297</v>
      </c>
      <c r="I2652" s="848">
        <v>200</v>
      </c>
      <c r="J2652" s="848">
        <v>4557</v>
      </c>
      <c r="K2652" s="846">
        <f t="shared" si="368"/>
        <v>911400</v>
      </c>
      <c r="L2652" s="847" t="s">
        <v>162</v>
      </c>
      <c r="M2652" s="847" t="s">
        <v>844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7"/>
      <c r="AB2652" s="570"/>
    </row>
    <row r="2653" spans="1:28" ht="15.75" hidden="1" customHeight="1">
      <c r="A2653" s="818" t="str">
        <f>IF(B2653&lt;&gt;"",IF(AND(B2653&gt;=_TM1,B2653&lt;=_TM2,OR(TH!L2653="1111",TH!M2653="1111")),TH!D2653,""),"")</f>
        <v/>
      </c>
      <c r="B2653" s="36">
        <f t="shared" si="366"/>
        <v>1</v>
      </c>
      <c r="C2653" s="190">
        <f t="shared" si="367"/>
        <v>42398</v>
      </c>
      <c r="D2653" s="842" t="s">
        <v>1649</v>
      </c>
      <c r="E2653" s="842">
        <v>42398</v>
      </c>
      <c r="F2653" s="843" t="s">
        <v>959</v>
      </c>
      <c r="G2653" s="844" t="s">
        <v>1018</v>
      </c>
      <c r="H2653" s="845" t="s">
        <v>1297</v>
      </c>
      <c r="I2653" s="848">
        <v>50</v>
      </c>
      <c r="J2653" s="848">
        <v>37478</v>
      </c>
      <c r="K2653" s="846">
        <f t="shared" si="368"/>
        <v>1873900</v>
      </c>
      <c r="L2653" s="847" t="s">
        <v>162</v>
      </c>
      <c r="M2653" s="847" t="s">
        <v>844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7"/>
      <c r="AB2653" s="570"/>
    </row>
    <row r="2654" spans="1:28" ht="15.75" hidden="1" customHeight="1">
      <c r="A2654" s="818" t="str">
        <f>IF(B2654&lt;&gt;"",IF(AND(B2654&gt;=_TM1,B2654&lt;=_TM2,OR(TH!L2654="1111",TH!M2654="1111")),TH!D2654,""),"")</f>
        <v/>
      </c>
      <c r="B2654" s="36">
        <f t="shared" si="366"/>
        <v>1</v>
      </c>
      <c r="C2654" s="190">
        <f t="shared" si="367"/>
        <v>42398</v>
      </c>
      <c r="D2654" s="842" t="s">
        <v>1649</v>
      </c>
      <c r="E2654" s="842">
        <v>42398</v>
      </c>
      <c r="F2654" s="843" t="s">
        <v>960</v>
      </c>
      <c r="G2654" s="844" t="s">
        <v>1018</v>
      </c>
      <c r="H2654" s="845" t="s">
        <v>1297</v>
      </c>
      <c r="I2654" s="246">
        <v>14</v>
      </c>
      <c r="J2654" s="246">
        <v>57615</v>
      </c>
      <c r="K2654" s="846">
        <f t="shared" si="368"/>
        <v>806610</v>
      </c>
      <c r="L2654" s="847" t="s">
        <v>162</v>
      </c>
      <c r="M2654" s="847" t="s">
        <v>844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7"/>
      <c r="AB2654" s="570"/>
    </row>
    <row r="2655" spans="1:28" ht="15.75" hidden="1" customHeight="1">
      <c r="A2655" s="818" t="str">
        <f>IF(B2655&lt;&gt;"",IF(AND(B2655&gt;=_TM1,B2655&lt;=_TM2,OR(TH!L2655="1111",TH!M2655="1111")),TH!D2655,""),"")</f>
        <v/>
      </c>
      <c r="B2655" s="36">
        <f t="shared" si="366"/>
        <v>1</v>
      </c>
      <c r="C2655" s="190">
        <f t="shared" si="367"/>
        <v>42398</v>
      </c>
      <c r="D2655" s="842" t="s">
        <v>1649</v>
      </c>
      <c r="E2655" s="842">
        <v>42398</v>
      </c>
      <c r="F2655" s="843" t="s">
        <v>961</v>
      </c>
      <c r="G2655" s="844" t="s">
        <v>1018</v>
      </c>
      <c r="H2655" s="845" t="s">
        <v>1297</v>
      </c>
      <c r="I2655" s="246">
        <v>12</v>
      </c>
      <c r="J2655" s="246">
        <v>65702</v>
      </c>
      <c r="K2655" s="846">
        <f t="shared" si="368"/>
        <v>788424</v>
      </c>
      <c r="L2655" s="847" t="s">
        <v>162</v>
      </c>
      <c r="M2655" s="847" t="s">
        <v>844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7"/>
      <c r="AB2655" s="570"/>
    </row>
    <row r="2656" spans="1:28" ht="15.75" hidden="1" customHeight="1">
      <c r="A2656" s="818" t="str">
        <f>IF(B2656&lt;&gt;"",IF(AND(B2656&gt;=_TM1,B2656&lt;=_TM2,OR(TH!L2656="1111",TH!M2656="1111")),TH!D2656,""),"")</f>
        <v/>
      </c>
      <c r="B2656" s="36">
        <f t="shared" si="366"/>
        <v>1</v>
      </c>
      <c r="C2656" s="190">
        <f t="shared" si="367"/>
        <v>42398</v>
      </c>
      <c r="D2656" s="842" t="s">
        <v>1649</v>
      </c>
      <c r="E2656" s="842">
        <v>42398</v>
      </c>
      <c r="F2656" s="843" t="s">
        <v>961</v>
      </c>
      <c r="G2656" s="844" t="s">
        <v>1018</v>
      </c>
      <c r="H2656" s="845" t="s">
        <v>1297</v>
      </c>
      <c r="I2656" s="246">
        <v>12</v>
      </c>
      <c r="J2656" s="246">
        <v>65702</v>
      </c>
      <c r="K2656" s="846">
        <f t="shared" si="368"/>
        <v>788424</v>
      </c>
      <c r="L2656" s="847" t="s">
        <v>162</v>
      </c>
      <c r="M2656" s="847" t="s">
        <v>844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7"/>
      <c r="AB2656" s="570"/>
    </row>
    <row r="2657" spans="1:28" ht="15.75" hidden="1" customHeight="1">
      <c r="A2657" s="818" t="str">
        <f>IF(B2657&lt;&gt;"",IF(AND(B2657&gt;=_TM1,B2657&lt;=_TM2,OR(TH!L2657="1111",TH!M2657="1111")),TH!D2657,""),"")</f>
        <v/>
      </c>
      <c r="B2657" s="36">
        <f t="shared" si="366"/>
        <v>1</v>
      </c>
      <c r="C2657" s="190">
        <f t="shared" si="367"/>
        <v>42398</v>
      </c>
      <c r="D2657" s="842" t="s">
        <v>1649</v>
      </c>
      <c r="E2657" s="842">
        <v>42398</v>
      </c>
      <c r="F2657" s="843" t="s">
        <v>962</v>
      </c>
      <c r="G2657" s="844" t="s">
        <v>1018</v>
      </c>
      <c r="H2657" s="845" t="s">
        <v>1297</v>
      </c>
      <c r="I2657" s="246">
        <v>18</v>
      </c>
      <c r="J2657" s="246">
        <v>42345</v>
      </c>
      <c r="K2657" s="846">
        <f t="shared" si="368"/>
        <v>762210</v>
      </c>
      <c r="L2657" s="847" t="s">
        <v>162</v>
      </c>
      <c r="M2657" s="847" t="s">
        <v>844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7"/>
      <c r="AB2657" s="570"/>
    </row>
    <row r="2658" spans="1:28" ht="15.75" hidden="1" customHeight="1">
      <c r="A2658" s="818" t="str">
        <f>IF(B2658&lt;&gt;"",IF(AND(B2658&gt;=_TM1,B2658&lt;=_TM2,OR(TH!L2658="1111",TH!M2658="1111")),TH!D2658,""),"")</f>
        <v/>
      </c>
      <c r="B2658" s="36">
        <f t="shared" si="366"/>
        <v>1</v>
      </c>
      <c r="C2658" s="190">
        <f t="shared" si="367"/>
        <v>42398</v>
      </c>
      <c r="D2658" s="842" t="s">
        <v>1649</v>
      </c>
      <c r="E2658" s="842">
        <v>42398</v>
      </c>
      <c r="F2658" s="843" t="s">
        <v>962</v>
      </c>
      <c r="G2658" s="844" t="s">
        <v>1018</v>
      </c>
      <c r="H2658" s="845" t="s">
        <v>1297</v>
      </c>
      <c r="I2658" s="246">
        <v>18</v>
      </c>
      <c r="J2658" s="246">
        <v>42345</v>
      </c>
      <c r="K2658" s="846">
        <f t="shared" si="368"/>
        <v>762210</v>
      </c>
      <c r="L2658" s="847" t="s">
        <v>162</v>
      </c>
      <c r="M2658" s="847" t="s">
        <v>844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7"/>
      <c r="AB2658" s="570"/>
    </row>
    <row r="2659" spans="1:28" ht="15.75" hidden="1" customHeight="1">
      <c r="A2659" s="818" t="str">
        <f>IF(B2659&lt;&gt;"",IF(AND(B2659&gt;=_TM1,B2659&lt;=_TM2,OR(TH!L2659="1111",TH!M2659="1111")),TH!D2659,""),"")</f>
        <v/>
      </c>
      <c r="B2659" s="36">
        <f t="shared" si="366"/>
        <v>1</v>
      </c>
      <c r="C2659" s="190">
        <f t="shared" si="367"/>
        <v>42398</v>
      </c>
      <c r="D2659" s="842" t="s">
        <v>1649</v>
      </c>
      <c r="E2659" s="842">
        <v>42398</v>
      </c>
      <c r="F2659" s="843" t="s">
        <v>963</v>
      </c>
      <c r="G2659" s="844" t="s">
        <v>1018</v>
      </c>
      <c r="H2659" s="845" t="s">
        <v>1297</v>
      </c>
      <c r="I2659" s="246">
        <v>5</v>
      </c>
      <c r="J2659" s="246">
        <v>137324</v>
      </c>
      <c r="K2659" s="846">
        <f t="shared" si="368"/>
        <v>686620</v>
      </c>
      <c r="L2659" s="847" t="s">
        <v>162</v>
      </c>
      <c r="M2659" s="847" t="s">
        <v>844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7"/>
      <c r="AB2659" s="570"/>
    </row>
    <row r="2660" spans="1:28" ht="15.75" hidden="1" customHeight="1">
      <c r="A2660" s="818" t="str">
        <f>IF(B2660&lt;&gt;"",IF(AND(B2660&gt;=_TM1,B2660&lt;=_TM2,OR(TH!L2660="1111",TH!M2660="1111")),TH!D2660,""),"")</f>
        <v/>
      </c>
      <c r="B2660" s="36">
        <f t="shared" si="366"/>
        <v>1</v>
      </c>
      <c r="C2660" s="190">
        <f t="shared" si="367"/>
        <v>42398</v>
      </c>
      <c r="D2660" s="842" t="s">
        <v>1649</v>
      </c>
      <c r="E2660" s="842">
        <v>42398</v>
      </c>
      <c r="F2660" s="843" t="s">
        <v>964</v>
      </c>
      <c r="G2660" s="844" t="s">
        <v>1018</v>
      </c>
      <c r="H2660" s="845" t="s">
        <v>1297</v>
      </c>
      <c r="I2660" s="246">
        <v>14</v>
      </c>
      <c r="J2660" s="246">
        <v>45847</v>
      </c>
      <c r="K2660" s="846">
        <f t="shared" si="368"/>
        <v>641858</v>
      </c>
      <c r="L2660" s="847" t="s">
        <v>162</v>
      </c>
      <c r="M2660" s="847" t="s">
        <v>844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7"/>
      <c r="AB2660" s="570"/>
    </row>
    <row r="2661" spans="1:28" ht="15.75" hidden="1" customHeight="1">
      <c r="A2661" s="818" t="str">
        <f>IF(B2661&lt;&gt;"",IF(AND(B2661&gt;=_TM1,B2661&lt;=_TM2,OR(TH!L2661="1111",TH!M2661="1111")),TH!D2661,""),"")</f>
        <v/>
      </c>
      <c r="B2661" s="36">
        <f t="shared" si="366"/>
        <v>1</v>
      </c>
      <c r="C2661" s="190">
        <f t="shared" si="367"/>
        <v>42398</v>
      </c>
      <c r="D2661" s="842" t="s">
        <v>1649</v>
      </c>
      <c r="E2661" s="842">
        <v>42398</v>
      </c>
      <c r="F2661" s="843" t="s">
        <v>964</v>
      </c>
      <c r="G2661" s="844" t="s">
        <v>1018</v>
      </c>
      <c r="H2661" s="845" t="s">
        <v>1297</v>
      </c>
      <c r="I2661" s="246">
        <v>14</v>
      </c>
      <c r="J2661" s="246">
        <v>45847</v>
      </c>
      <c r="K2661" s="846">
        <f t="shared" si="368"/>
        <v>641858</v>
      </c>
      <c r="L2661" s="847" t="s">
        <v>162</v>
      </c>
      <c r="M2661" s="847" t="s">
        <v>844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7"/>
      <c r="AB2661" s="570"/>
    </row>
    <row r="2662" spans="1:28" ht="15.75" hidden="1" customHeight="1">
      <c r="A2662" s="818" t="str">
        <f>IF(B2662&lt;&gt;"",IF(AND(B2662&gt;=_TM1,B2662&lt;=_TM2,OR(TH!L2662="1111",TH!M2662="1111")),TH!D2662,""),"")</f>
        <v/>
      </c>
      <c r="B2662" s="36">
        <f t="shared" si="366"/>
        <v>1</v>
      </c>
      <c r="C2662" s="190">
        <f t="shared" si="367"/>
        <v>42398</v>
      </c>
      <c r="D2662" s="842" t="s">
        <v>1649</v>
      </c>
      <c r="E2662" s="842">
        <v>42398</v>
      </c>
      <c r="F2662" s="843" t="s">
        <v>965</v>
      </c>
      <c r="G2662" s="844" t="s">
        <v>1018</v>
      </c>
      <c r="H2662" s="845" t="s">
        <v>1297</v>
      </c>
      <c r="I2662" s="246">
        <v>8</v>
      </c>
      <c r="J2662" s="246">
        <v>49818</v>
      </c>
      <c r="K2662" s="846">
        <f t="shared" si="368"/>
        <v>398544</v>
      </c>
      <c r="L2662" s="847" t="s">
        <v>162</v>
      </c>
      <c r="M2662" s="847" t="s">
        <v>844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7"/>
      <c r="AB2662" s="570"/>
    </row>
    <row r="2663" spans="1:28" ht="15.75" hidden="1" customHeight="1">
      <c r="A2663" s="818" t="str">
        <f>IF(B2663&lt;&gt;"",IF(AND(B2663&gt;=_TM1,B2663&lt;=_TM2,OR(TH!L2663="1111",TH!M2663="1111")),TH!D2663,""),"")</f>
        <v/>
      </c>
      <c r="B2663" s="36">
        <f t="shared" si="366"/>
        <v>1</v>
      </c>
      <c r="C2663" s="190">
        <f t="shared" si="367"/>
        <v>42398</v>
      </c>
      <c r="D2663" s="842" t="s">
        <v>1649</v>
      </c>
      <c r="E2663" s="842">
        <v>42398</v>
      </c>
      <c r="F2663" s="843" t="s">
        <v>966</v>
      </c>
      <c r="G2663" s="844" t="s">
        <v>1018</v>
      </c>
      <c r="H2663" s="845" t="s">
        <v>1297</v>
      </c>
      <c r="I2663" s="246">
        <v>8</v>
      </c>
      <c r="J2663" s="246">
        <v>69492</v>
      </c>
      <c r="K2663" s="846">
        <f t="shared" si="368"/>
        <v>555936</v>
      </c>
      <c r="L2663" s="847" t="s">
        <v>162</v>
      </c>
      <c r="M2663" s="847" t="s">
        <v>844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7"/>
      <c r="AB2663" s="570"/>
    </row>
    <row r="2664" spans="1:28" ht="15.75" hidden="1" customHeight="1">
      <c r="A2664" s="818" t="str">
        <f>IF(B2664&lt;&gt;"",IF(AND(B2664&gt;=_TM1,B2664&lt;=_TM2,OR(TH!L2664="1111",TH!M2664="1111")),TH!D2664,""),"")</f>
        <v/>
      </c>
      <c r="B2664" s="36">
        <f t="shared" si="366"/>
        <v>1</v>
      </c>
      <c r="C2664" s="190">
        <f t="shared" si="367"/>
        <v>42398</v>
      </c>
      <c r="D2664" s="842" t="s">
        <v>1649</v>
      </c>
      <c r="E2664" s="842">
        <v>42398</v>
      </c>
      <c r="F2664" s="843" t="s">
        <v>967</v>
      </c>
      <c r="G2664" s="844" t="s">
        <v>1018</v>
      </c>
      <c r="H2664" s="845" t="s">
        <v>1297</v>
      </c>
      <c r="I2664" s="246">
        <v>8</v>
      </c>
      <c r="J2664" s="246">
        <v>61370</v>
      </c>
      <c r="K2664" s="846">
        <f t="shared" si="368"/>
        <v>490960</v>
      </c>
      <c r="L2664" s="847" t="s">
        <v>162</v>
      </c>
      <c r="M2664" s="847" t="s">
        <v>844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7"/>
      <c r="AB2664" s="570"/>
    </row>
    <row r="2665" spans="1:28" ht="15.75" hidden="1" customHeight="1">
      <c r="A2665" s="818" t="str">
        <f>IF(B2665&lt;&gt;"",IF(AND(B2665&gt;=_TM1,B2665&lt;=_TM2,OR(TH!L2665="1111",TH!M2665="1111")),TH!D2665,""),"")</f>
        <v/>
      </c>
      <c r="B2665" s="36">
        <f t="shared" si="366"/>
        <v>1</v>
      </c>
      <c r="C2665" s="190">
        <f t="shared" si="367"/>
        <v>42398</v>
      </c>
      <c r="D2665" s="842" t="s">
        <v>1649</v>
      </c>
      <c r="E2665" s="842">
        <v>42398</v>
      </c>
      <c r="F2665" s="843" t="s">
        <v>968</v>
      </c>
      <c r="G2665" s="844" t="s">
        <v>1018</v>
      </c>
      <c r="H2665" s="845" t="s">
        <v>1297</v>
      </c>
      <c r="I2665" s="246">
        <v>10</v>
      </c>
      <c r="J2665" s="246">
        <v>51893</v>
      </c>
      <c r="K2665" s="846">
        <f t="shared" si="368"/>
        <v>518930</v>
      </c>
      <c r="L2665" s="847" t="s">
        <v>162</v>
      </c>
      <c r="M2665" s="847" t="s">
        <v>844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7"/>
      <c r="AB2665" s="570"/>
    </row>
    <row r="2666" spans="1:28" ht="15.75" hidden="1" customHeight="1">
      <c r="A2666" s="818" t="str">
        <f>IF(B2666&lt;&gt;"",IF(AND(B2666&gt;=_TM1,B2666&lt;=_TM2,OR(TH!L2666="1111",TH!M2666="1111")),TH!D2666,""),"")</f>
        <v/>
      </c>
      <c r="B2666" s="36">
        <f t="shared" si="366"/>
        <v>1</v>
      </c>
      <c r="C2666" s="190">
        <f t="shared" si="367"/>
        <v>42398</v>
      </c>
      <c r="D2666" s="842" t="s">
        <v>1649</v>
      </c>
      <c r="E2666" s="842">
        <v>42398</v>
      </c>
      <c r="F2666" s="843" t="s">
        <v>969</v>
      </c>
      <c r="G2666" s="844" t="s">
        <v>1018</v>
      </c>
      <c r="H2666" s="845" t="s">
        <v>1297</v>
      </c>
      <c r="I2666" s="246">
        <v>12</v>
      </c>
      <c r="J2666" s="246">
        <v>30548</v>
      </c>
      <c r="K2666" s="846">
        <f t="shared" si="368"/>
        <v>366576</v>
      </c>
      <c r="L2666" s="847" t="s">
        <v>162</v>
      </c>
      <c r="M2666" s="847" t="s">
        <v>844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7"/>
      <c r="AB2666" s="570"/>
    </row>
    <row r="2667" spans="1:28" ht="15.75" hidden="1" customHeight="1">
      <c r="A2667" s="818" t="str">
        <f>IF(B2667&lt;&gt;"",IF(AND(B2667&gt;=_TM1,B2667&lt;=_TM2,OR(TH!L2667="1111",TH!M2667="1111")),TH!D2667,""),"")</f>
        <v/>
      </c>
      <c r="B2667" s="36">
        <f t="shared" si="366"/>
        <v>1</v>
      </c>
      <c r="C2667" s="190">
        <f t="shared" si="367"/>
        <v>42398</v>
      </c>
      <c r="D2667" s="842" t="s">
        <v>1649</v>
      </c>
      <c r="E2667" s="842">
        <v>42398</v>
      </c>
      <c r="F2667" s="843" t="s">
        <v>545</v>
      </c>
      <c r="G2667" s="844" t="s">
        <v>1018</v>
      </c>
      <c r="H2667" s="845" t="s">
        <v>1297</v>
      </c>
      <c r="I2667" s="848">
        <v>12</v>
      </c>
      <c r="J2667" s="848">
        <v>32770</v>
      </c>
      <c r="K2667" s="846">
        <f t="shared" si="368"/>
        <v>393240</v>
      </c>
      <c r="L2667" s="847" t="s">
        <v>162</v>
      </c>
      <c r="M2667" s="847" t="s">
        <v>844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7"/>
      <c r="AB2667" s="570"/>
    </row>
    <row r="2668" spans="1:28" ht="15.75" hidden="1" customHeight="1">
      <c r="A2668" s="818" t="str">
        <f>IF(B2668&lt;&gt;"",IF(AND(B2668&gt;=_TM1,B2668&lt;=_TM2,OR(TH!L2668="1111",TH!M2668="1111")),TH!D2668,""),"")</f>
        <v/>
      </c>
      <c r="B2668" s="36">
        <f t="shared" si="366"/>
        <v>1</v>
      </c>
      <c r="C2668" s="190">
        <f t="shared" si="367"/>
        <v>42398</v>
      </c>
      <c r="D2668" s="842" t="s">
        <v>1649</v>
      </c>
      <c r="E2668" s="842">
        <v>42398</v>
      </c>
      <c r="F2668" s="843" t="s">
        <v>970</v>
      </c>
      <c r="G2668" s="844" t="s">
        <v>1018</v>
      </c>
      <c r="H2668" s="845" t="s">
        <v>1297</v>
      </c>
      <c r="I2668" s="246">
        <v>6</v>
      </c>
      <c r="J2668" s="246">
        <v>71080</v>
      </c>
      <c r="K2668" s="846">
        <f t="shared" si="368"/>
        <v>426480</v>
      </c>
      <c r="L2668" s="847" t="s">
        <v>162</v>
      </c>
      <c r="M2668" s="847" t="s">
        <v>844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7"/>
      <c r="AB2668" s="570"/>
    </row>
    <row r="2669" spans="1:28" ht="15.75" hidden="1" customHeight="1">
      <c r="A2669" s="818" t="str">
        <f>IF(B2669&lt;&gt;"",IF(AND(B2669&gt;=_TM1,B2669&lt;=_TM2,OR(TH!L2669="1111",TH!M2669="1111")),TH!D2669,""),"")</f>
        <v/>
      </c>
      <c r="B2669" s="36">
        <f t="shared" si="366"/>
        <v>1</v>
      </c>
      <c r="C2669" s="190">
        <f t="shared" si="367"/>
        <v>42398</v>
      </c>
      <c r="D2669" s="842" t="s">
        <v>1649</v>
      </c>
      <c r="E2669" s="842">
        <v>42398</v>
      </c>
      <c r="F2669" s="843" t="s">
        <v>1069</v>
      </c>
      <c r="G2669" s="844" t="s">
        <v>1018</v>
      </c>
      <c r="H2669" s="845" t="s">
        <v>1297</v>
      </c>
      <c r="I2669" s="246">
        <v>8</v>
      </c>
      <c r="J2669" s="246">
        <v>20995</v>
      </c>
      <c r="K2669" s="846">
        <f t="shared" si="368"/>
        <v>167960</v>
      </c>
      <c r="L2669" s="847" t="s">
        <v>162</v>
      </c>
      <c r="M2669" s="847" t="s">
        <v>844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7"/>
      <c r="AB2669" s="570"/>
    </row>
    <row r="2670" spans="1:28" ht="15.75" hidden="1" customHeight="1">
      <c r="A2670" s="818" t="str">
        <f>IF(B2670&lt;&gt;"",IF(AND(B2670&gt;=_TM1,B2670&lt;=_TM2,OR(TH!L2670="1111",TH!M2670="1111")),TH!D2670,""),"")</f>
        <v/>
      </c>
      <c r="B2670" s="36">
        <f t="shared" si="366"/>
        <v>1</v>
      </c>
      <c r="C2670" s="190">
        <f t="shared" si="367"/>
        <v>42398</v>
      </c>
      <c r="D2670" s="842" t="s">
        <v>1649</v>
      </c>
      <c r="E2670" s="842">
        <v>42398</v>
      </c>
      <c r="F2670" s="843" t="s">
        <v>1070</v>
      </c>
      <c r="G2670" s="844" t="s">
        <v>1018</v>
      </c>
      <c r="H2670" s="845" t="s">
        <v>1297</v>
      </c>
      <c r="I2670" s="246">
        <v>6</v>
      </c>
      <c r="J2670" s="246">
        <v>33820</v>
      </c>
      <c r="K2670" s="846">
        <f t="shared" si="368"/>
        <v>202920</v>
      </c>
      <c r="L2670" s="847" t="s">
        <v>162</v>
      </c>
      <c r="M2670" s="847" t="s">
        <v>844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7"/>
      <c r="AB2670" s="570"/>
    </row>
    <row r="2671" spans="1:28" ht="15.75" hidden="1" customHeight="1">
      <c r="A2671" s="818" t="str">
        <f>IF(B2671&lt;&gt;"",IF(AND(B2671&gt;=_TM1,B2671&lt;=_TM2,OR(TH!L2671="1111",TH!M2671="1111")),TH!D2671,""),"")</f>
        <v/>
      </c>
      <c r="B2671" s="36">
        <f t="shared" si="366"/>
        <v>1</v>
      </c>
      <c r="C2671" s="190">
        <f t="shared" si="367"/>
        <v>42398</v>
      </c>
      <c r="D2671" s="842" t="s">
        <v>1649</v>
      </c>
      <c r="E2671" s="842">
        <v>42398</v>
      </c>
      <c r="F2671" s="843" t="s">
        <v>1071</v>
      </c>
      <c r="G2671" s="844" t="s">
        <v>1018</v>
      </c>
      <c r="H2671" s="845" t="s">
        <v>1297</v>
      </c>
      <c r="I2671" s="246">
        <v>4</v>
      </c>
      <c r="J2671" s="246">
        <v>25251</v>
      </c>
      <c r="K2671" s="846">
        <f t="shared" si="368"/>
        <v>101004</v>
      </c>
      <c r="L2671" s="847" t="s">
        <v>162</v>
      </c>
      <c r="M2671" s="847" t="s">
        <v>844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7"/>
      <c r="AB2671" s="570"/>
    </row>
    <row r="2672" spans="1:28" ht="15.75" hidden="1" customHeight="1">
      <c r="A2672" s="818" t="str">
        <f>IF(B2672&lt;&gt;"",IF(AND(B2672&gt;=_TM1,B2672&lt;=_TM2,OR(TH!L2672="1111",TH!M2672="1111")),TH!D2672,""),"")</f>
        <v/>
      </c>
      <c r="B2672" s="36">
        <f t="shared" si="366"/>
        <v>1</v>
      </c>
      <c r="C2672" s="190">
        <f t="shared" si="367"/>
        <v>42398</v>
      </c>
      <c r="D2672" s="842" t="s">
        <v>1649</v>
      </c>
      <c r="E2672" s="842">
        <v>42398</v>
      </c>
      <c r="F2672" s="843" t="s">
        <v>973</v>
      </c>
      <c r="G2672" s="844" t="s">
        <v>1018</v>
      </c>
      <c r="H2672" s="845" t="s">
        <v>1297</v>
      </c>
      <c r="I2672" s="246">
        <v>10</v>
      </c>
      <c r="J2672" s="246">
        <v>97297</v>
      </c>
      <c r="K2672" s="846">
        <f t="shared" si="368"/>
        <v>972970</v>
      </c>
      <c r="L2672" s="847" t="s">
        <v>162</v>
      </c>
      <c r="M2672" s="847" t="s">
        <v>844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7"/>
      <c r="AB2672" s="570"/>
    </row>
    <row r="2673" spans="1:28" ht="15.75" hidden="1" customHeight="1">
      <c r="A2673" s="818" t="str">
        <f>IF(B2673&lt;&gt;"",IF(AND(B2673&gt;=_TM1,B2673&lt;=_TM2,OR(TH!L2673="1111",TH!M2673="1111")),TH!D2673,""),"")</f>
        <v/>
      </c>
      <c r="B2673" s="36">
        <f t="shared" si="366"/>
        <v>1</v>
      </c>
      <c r="C2673" s="190">
        <f t="shared" si="367"/>
        <v>42398</v>
      </c>
      <c r="D2673" s="842" t="s">
        <v>1649</v>
      </c>
      <c r="E2673" s="842">
        <v>42398</v>
      </c>
      <c r="F2673" s="843" t="s">
        <v>974</v>
      </c>
      <c r="G2673" s="844" t="s">
        <v>1018</v>
      </c>
      <c r="H2673" s="845" t="s">
        <v>1297</v>
      </c>
      <c r="I2673" s="848">
        <v>10</v>
      </c>
      <c r="J2673" s="848">
        <v>75503</v>
      </c>
      <c r="K2673" s="846">
        <f t="shared" si="368"/>
        <v>755030</v>
      </c>
      <c r="L2673" s="847" t="s">
        <v>162</v>
      </c>
      <c r="M2673" s="847" t="s">
        <v>844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7"/>
      <c r="AB2673" s="570"/>
    </row>
    <row r="2674" spans="1:28" ht="15.75" hidden="1" customHeight="1">
      <c r="A2674" s="818" t="str">
        <f>IF(B2674&lt;&gt;"",IF(AND(B2674&gt;=_TM1,B2674&lt;=_TM2,OR(TH!L2674="1111",TH!M2674="1111")),TH!D2674,""),"")</f>
        <v/>
      </c>
      <c r="B2674" s="36">
        <f t="shared" si="366"/>
        <v>1</v>
      </c>
      <c r="C2674" s="190">
        <f t="shared" si="367"/>
        <v>42398</v>
      </c>
      <c r="D2674" s="842" t="s">
        <v>1649</v>
      </c>
      <c r="E2674" s="842">
        <v>42398</v>
      </c>
      <c r="F2674" s="843" t="s">
        <v>1072</v>
      </c>
      <c r="G2674" s="844" t="s">
        <v>1018</v>
      </c>
      <c r="H2674" s="845" t="s">
        <v>1297</v>
      </c>
      <c r="I2674" s="246">
        <v>12</v>
      </c>
      <c r="J2674" s="246">
        <v>66205</v>
      </c>
      <c r="K2674" s="846">
        <f t="shared" si="368"/>
        <v>794460</v>
      </c>
      <c r="L2674" s="847" t="s">
        <v>162</v>
      </c>
      <c r="M2674" s="847" t="s">
        <v>844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7"/>
      <c r="AB2674" s="570"/>
    </row>
    <row r="2675" spans="1:28" ht="15.75" hidden="1" customHeight="1">
      <c r="A2675" s="818" t="str">
        <f>IF(B2675&lt;&gt;"",IF(AND(B2675&gt;=_TM1,B2675&lt;=_TM2,OR(TH!L2675="1111",TH!M2675="1111")),TH!D2675,""),"")</f>
        <v/>
      </c>
      <c r="B2675" s="36">
        <f t="shared" si="366"/>
        <v>1</v>
      </c>
      <c r="C2675" s="190">
        <f t="shared" si="367"/>
        <v>42398</v>
      </c>
      <c r="D2675" s="842" t="s">
        <v>1649</v>
      </c>
      <c r="E2675" s="842">
        <v>42398</v>
      </c>
      <c r="F2675" s="843" t="s">
        <v>1073</v>
      </c>
      <c r="G2675" s="844" t="s">
        <v>1018</v>
      </c>
      <c r="H2675" s="845" t="s">
        <v>1297</v>
      </c>
      <c r="I2675" s="246">
        <v>10</v>
      </c>
      <c r="J2675" s="246">
        <v>131455</v>
      </c>
      <c r="K2675" s="846">
        <f t="shared" si="368"/>
        <v>1314550</v>
      </c>
      <c r="L2675" s="847" t="s">
        <v>162</v>
      </c>
      <c r="M2675" s="847" t="s">
        <v>844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7"/>
      <c r="AB2675" s="570"/>
    </row>
    <row r="2676" spans="1:28" ht="15.75" hidden="1" customHeight="1">
      <c r="A2676" s="818" t="str">
        <f>IF(B2676&lt;&gt;"",IF(AND(B2676&gt;=_TM1,B2676&lt;=_TM2,OR(TH!L2676="1111",TH!M2676="1111")),TH!D2676,""),"")</f>
        <v/>
      </c>
      <c r="B2676" s="36">
        <f t="shared" si="366"/>
        <v>1</v>
      </c>
      <c r="C2676" s="190">
        <f t="shared" si="367"/>
        <v>42398</v>
      </c>
      <c r="D2676" s="842" t="s">
        <v>1649</v>
      </c>
      <c r="E2676" s="842">
        <v>42398</v>
      </c>
      <c r="F2676" s="843" t="s">
        <v>1074</v>
      </c>
      <c r="G2676" s="844" t="s">
        <v>1018</v>
      </c>
      <c r="H2676" s="845" t="s">
        <v>1297</v>
      </c>
      <c r="I2676" s="848">
        <v>10</v>
      </c>
      <c r="J2676" s="848">
        <v>150948</v>
      </c>
      <c r="K2676" s="846">
        <f t="shared" si="368"/>
        <v>1509480</v>
      </c>
      <c r="L2676" s="847" t="s">
        <v>162</v>
      </c>
      <c r="M2676" s="847" t="s">
        <v>844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7"/>
      <c r="AB2676" s="570"/>
    </row>
    <row r="2677" spans="1:28" ht="15.75" hidden="1" customHeight="1">
      <c r="A2677" s="818" t="str">
        <f>IF(B2677&lt;&gt;"",IF(AND(B2677&gt;=_TM1,B2677&lt;=_TM2,OR(TH!L2677="1111",TH!M2677="1111")),TH!D2677,""),"")</f>
        <v/>
      </c>
      <c r="B2677" s="36">
        <f t="shared" si="366"/>
        <v>1</v>
      </c>
      <c r="C2677" s="190">
        <f t="shared" si="367"/>
        <v>42398</v>
      </c>
      <c r="D2677" s="842" t="s">
        <v>1649</v>
      </c>
      <c r="E2677" s="842">
        <v>42398</v>
      </c>
      <c r="F2677" s="843" t="s">
        <v>1075</v>
      </c>
      <c r="G2677" s="844" t="s">
        <v>1018</v>
      </c>
      <c r="H2677" s="845" t="s">
        <v>1297</v>
      </c>
      <c r="I2677" s="246">
        <v>16</v>
      </c>
      <c r="J2677" s="246">
        <v>63125</v>
      </c>
      <c r="K2677" s="846">
        <f t="shared" si="368"/>
        <v>1010000</v>
      </c>
      <c r="L2677" s="847" t="s">
        <v>162</v>
      </c>
      <c r="M2677" s="847" t="s">
        <v>844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7"/>
      <c r="AB2677" s="570"/>
    </row>
    <row r="2678" spans="1:28" ht="15.75" hidden="1" customHeight="1">
      <c r="A2678" s="818" t="str">
        <f>IF(B2678&lt;&gt;"",IF(AND(B2678&gt;=_TM1,B2678&lt;=_TM2,OR(TH!L2678="1111",TH!M2678="1111")),TH!D2678,""),"")</f>
        <v/>
      </c>
      <c r="B2678" s="36">
        <f t="shared" si="366"/>
        <v>1</v>
      </c>
      <c r="C2678" s="190">
        <f t="shared" si="367"/>
        <v>42398</v>
      </c>
      <c r="D2678" s="842" t="s">
        <v>1649</v>
      </c>
      <c r="E2678" s="842">
        <v>42398</v>
      </c>
      <c r="F2678" s="843" t="s">
        <v>1076</v>
      </c>
      <c r="G2678" s="844" t="s">
        <v>1018</v>
      </c>
      <c r="H2678" s="845" t="s">
        <v>1297</v>
      </c>
      <c r="I2678" s="246">
        <v>10</v>
      </c>
      <c r="J2678" s="246">
        <v>45595</v>
      </c>
      <c r="K2678" s="846">
        <f t="shared" si="368"/>
        <v>455950</v>
      </c>
      <c r="L2678" s="847" t="s">
        <v>162</v>
      </c>
      <c r="M2678" s="847" t="s">
        <v>844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7"/>
      <c r="AB2678" s="570"/>
    </row>
    <row r="2679" spans="1:28" ht="15.75" hidden="1" customHeight="1">
      <c r="A2679" s="818" t="str">
        <f>IF(B2679&lt;&gt;"",IF(AND(B2679&gt;=_TM1,B2679&lt;=_TM2,OR(TH!L2679="1111",TH!M2679="1111")),TH!D2679,""),"")</f>
        <v/>
      </c>
      <c r="B2679" s="36">
        <f t="shared" si="366"/>
        <v>1</v>
      </c>
      <c r="C2679" s="190">
        <f t="shared" si="367"/>
        <v>42398</v>
      </c>
      <c r="D2679" s="842" t="s">
        <v>1649</v>
      </c>
      <c r="E2679" s="842">
        <v>42398</v>
      </c>
      <c r="F2679" s="843" t="s">
        <v>1077</v>
      </c>
      <c r="G2679" s="844" t="s">
        <v>1018</v>
      </c>
      <c r="H2679" s="845" t="s">
        <v>1297</v>
      </c>
      <c r="I2679" s="246">
        <v>20</v>
      </c>
      <c r="J2679" s="246">
        <v>40788</v>
      </c>
      <c r="K2679" s="846">
        <f t="shared" si="368"/>
        <v>815760</v>
      </c>
      <c r="L2679" s="847" t="s">
        <v>162</v>
      </c>
      <c r="M2679" s="847" t="s">
        <v>844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7"/>
      <c r="AB2679" s="570"/>
    </row>
    <row r="2680" spans="1:28" ht="15.75" hidden="1" customHeight="1">
      <c r="A2680" s="818" t="str">
        <f>IF(B2680&lt;&gt;"",IF(AND(B2680&gt;=_TM1,B2680&lt;=_TM2,OR(TH!L2680="1111",TH!M2680="1111")),TH!D2680,""),"")</f>
        <v/>
      </c>
      <c r="B2680" s="36">
        <f t="shared" si="366"/>
        <v>1</v>
      </c>
      <c r="C2680" s="190">
        <f t="shared" si="367"/>
        <v>42399</v>
      </c>
      <c r="D2680" s="842" t="s">
        <v>1649</v>
      </c>
      <c r="E2680" s="842">
        <v>42399</v>
      </c>
      <c r="F2680" s="843" t="s">
        <v>925</v>
      </c>
      <c r="G2680" s="844" t="s">
        <v>1020</v>
      </c>
      <c r="H2680" s="845" t="s">
        <v>1297</v>
      </c>
      <c r="I2680" s="246">
        <v>125</v>
      </c>
      <c r="J2680" s="246">
        <v>18548</v>
      </c>
      <c r="K2680" s="846">
        <f t="shared" si="368"/>
        <v>2318500</v>
      </c>
      <c r="L2680" s="847" t="s">
        <v>162</v>
      </c>
      <c r="M2680" s="847" t="s">
        <v>844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7"/>
      <c r="AB2680" s="570"/>
    </row>
    <row r="2681" spans="1:28" ht="15.75" hidden="1" customHeight="1">
      <c r="A2681" s="818" t="str">
        <f>IF(B2681&lt;&gt;"",IF(AND(B2681&gt;=_TM1,B2681&lt;=_TM2,OR(TH!L2681="1111",TH!M2681="1111")),TH!D2681,""),"")</f>
        <v/>
      </c>
      <c r="B2681" s="36">
        <f t="shared" si="366"/>
        <v>2</v>
      </c>
      <c r="C2681" s="190">
        <f t="shared" si="367"/>
        <v>42420</v>
      </c>
      <c r="D2681" s="842" t="s">
        <v>1649</v>
      </c>
      <c r="E2681" s="842">
        <v>42420</v>
      </c>
      <c r="F2681" s="843" t="s">
        <v>932</v>
      </c>
      <c r="G2681" s="844" t="s">
        <v>1032</v>
      </c>
      <c r="H2681" s="845" t="s">
        <v>1297</v>
      </c>
      <c r="I2681" s="246">
        <v>500</v>
      </c>
      <c r="J2681" s="246">
        <v>12341</v>
      </c>
      <c r="K2681" s="846">
        <f t="shared" si="368"/>
        <v>6170500</v>
      </c>
      <c r="L2681" s="847" t="s">
        <v>162</v>
      </c>
      <c r="M2681" s="847" t="s">
        <v>844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7"/>
      <c r="AB2681" s="570"/>
    </row>
    <row r="2682" spans="1:28" ht="15.75" hidden="1" customHeight="1">
      <c r="A2682" s="818" t="str">
        <f>IF(B2682&lt;&gt;"",IF(AND(B2682&gt;=_TM1,B2682&lt;=_TM2,OR(TH!L2682="1111",TH!M2682="1111")),TH!D2682,""),"")</f>
        <v/>
      </c>
      <c r="B2682" s="36">
        <f t="shared" si="366"/>
        <v>2</v>
      </c>
      <c r="C2682" s="190">
        <f t="shared" si="367"/>
        <v>42422</v>
      </c>
      <c r="D2682" s="842" t="s">
        <v>1649</v>
      </c>
      <c r="E2682" s="842">
        <v>42422</v>
      </c>
      <c r="F2682" s="843" t="s">
        <v>438</v>
      </c>
      <c r="G2682" s="844" t="s">
        <v>1034</v>
      </c>
      <c r="H2682" s="845" t="s">
        <v>1297</v>
      </c>
      <c r="I2682" s="246">
        <v>3000</v>
      </c>
      <c r="J2682" s="246">
        <v>14250</v>
      </c>
      <c r="K2682" s="846">
        <f t="shared" si="368"/>
        <v>42750000</v>
      </c>
      <c r="L2682" s="847" t="s">
        <v>162</v>
      </c>
      <c r="M2682" s="847" t="s">
        <v>844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>x</v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7"/>
      <c r="AB2682" s="570"/>
    </row>
    <row r="2683" spans="1:28" ht="15.75" hidden="1" customHeight="1">
      <c r="A2683" s="818" t="str">
        <f>IF(B2683&lt;&gt;"",IF(AND(B2683&gt;=_TM1,B2683&lt;=_TM2,OR(TH!L2683="1111",TH!M2683="1111")),TH!D2683,""),"")</f>
        <v/>
      </c>
      <c r="B2683" s="36">
        <f t="shared" si="366"/>
        <v>2</v>
      </c>
      <c r="C2683" s="190">
        <f t="shared" si="367"/>
        <v>42422</v>
      </c>
      <c r="D2683" s="842" t="s">
        <v>1649</v>
      </c>
      <c r="E2683" s="842">
        <v>42422</v>
      </c>
      <c r="F2683" s="843" t="s">
        <v>437</v>
      </c>
      <c r="G2683" s="844" t="s">
        <v>1034</v>
      </c>
      <c r="H2683" s="845" t="s">
        <v>1297</v>
      </c>
      <c r="I2683" s="246">
        <v>3000</v>
      </c>
      <c r="J2683" s="246">
        <v>15675</v>
      </c>
      <c r="K2683" s="846">
        <f t="shared" si="368"/>
        <v>47025000</v>
      </c>
      <c r="L2683" s="847" t="s">
        <v>162</v>
      </c>
      <c r="M2683" s="847" t="s">
        <v>844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7"/>
      <c r="AB2683" s="570"/>
    </row>
    <row r="2684" spans="1:28" ht="15.75" hidden="1" customHeight="1">
      <c r="A2684" s="818" t="str">
        <f>IF(B2684&lt;&gt;"",IF(AND(B2684&gt;=_TM1,B2684&lt;=_TM2,OR(TH!L2684="1111",TH!M2684="1111")),TH!D2684,""),"")</f>
        <v/>
      </c>
      <c r="B2684" s="36">
        <f t="shared" si="366"/>
        <v>2</v>
      </c>
      <c r="C2684" s="190">
        <f t="shared" si="367"/>
        <v>42426</v>
      </c>
      <c r="D2684" s="842" t="s">
        <v>1649</v>
      </c>
      <c r="E2684" s="842">
        <v>42426</v>
      </c>
      <c r="F2684" s="843" t="s">
        <v>942</v>
      </c>
      <c r="G2684" s="844" t="s">
        <v>1038</v>
      </c>
      <c r="H2684" s="845" t="s">
        <v>1297</v>
      </c>
      <c r="I2684" s="246">
        <v>200</v>
      </c>
      <c r="J2684" s="246">
        <v>6750</v>
      </c>
      <c r="K2684" s="846">
        <f t="shared" si="368"/>
        <v>1350000</v>
      </c>
      <c r="L2684" s="847" t="s">
        <v>162</v>
      </c>
      <c r="M2684" s="847" t="s">
        <v>844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7"/>
      <c r="AB2684" s="570"/>
    </row>
    <row r="2685" spans="1:28" ht="15.75" hidden="1" customHeight="1">
      <c r="A2685" s="818" t="str">
        <f>IF(B2685&lt;&gt;"",IF(AND(B2685&gt;=_TM1,B2685&lt;=_TM2,OR(TH!L2685="1111",TH!M2685="1111")),TH!D2685,""),"")</f>
        <v/>
      </c>
      <c r="B2685" s="36">
        <f t="shared" si="366"/>
        <v>2</v>
      </c>
      <c r="C2685" s="190">
        <f t="shared" si="367"/>
        <v>42429</v>
      </c>
      <c r="D2685" s="842" t="s">
        <v>1649</v>
      </c>
      <c r="E2685" s="842">
        <v>42429</v>
      </c>
      <c r="F2685" s="843" t="s">
        <v>983</v>
      </c>
      <c r="G2685" s="844" t="s">
        <v>1041</v>
      </c>
      <c r="H2685" s="845" t="s">
        <v>1297</v>
      </c>
      <c r="I2685" s="246">
        <v>3</v>
      </c>
      <c r="J2685" s="246">
        <v>23765</v>
      </c>
      <c r="K2685" s="846">
        <f t="shared" si="368"/>
        <v>71295</v>
      </c>
      <c r="L2685" s="847" t="s">
        <v>162</v>
      </c>
      <c r="M2685" s="847" t="s">
        <v>844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7"/>
      <c r="AB2685" s="570"/>
    </row>
    <row r="2686" spans="1:28" ht="15.75" hidden="1" customHeight="1">
      <c r="A2686" s="818" t="str">
        <f>IF(B2686&lt;&gt;"",IF(AND(B2686&gt;=_TM1,B2686&lt;=_TM2,OR(TH!L2686="1111",TH!M2686="1111")),TH!D2686,""),"")</f>
        <v/>
      </c>
      <c r="B2686" s="36">
        <f t="shared" si="366"/>
        <v>2</v>
      </c>
      <c r="C2686" s="190">
        <f t="shared" si="367"/>
        <v>42429</v>
      </c>
      <c r="D2686" s="842" t="s">
        <v>1649</v>
      </c>
      <c r="E2686" s="842">
        <v>42429</v>
      </c>
      <c r="F2686" s="843" t="s">
        <v>984</v>
      </c>
      <c r="G2686" s="844" t="s">
        <v>1041</v>
      </c>
      <c r="H2686" s="845" t="s">
        <v>1297</v>
      </c>
      <c r="I2686" s="246">
        <v>24</v>
      </c>
      <c r="J2686" s="246">
        <v>8755</v>
      </c>
      <c r="K2686" s="846">
        <f t="shared" si="368"/>
        <v>210120</v>
      </c>
      <c r="L2686" s="847" t="s">
        <v>162</v>
      </c>
      <c r="M2686" s="847" t="s">
        <v>844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7"/>
      <c r="AB2686" s="570"/>
    </row>
    <row r="2687" spans="1:28" ht="15.75" hidden="1" customHeight="1">
      <c r="A2687" s="818" t="str">
        <f>IF(B2687&lt;&gt;"",IF(AND(B2687&gt;=_TM1,B2687&lt;=_TM2,OR(TH!L2687="1111",TH!M2687="1111")),TH!D2687,""),"")</f>
        <v/>
      </c>
      <c r="B2687" s="36">
        <f t="shared" si="366"/>
        <v>2</v>
      </c>
      <c r="C2687" s="190">
        <f t="shared" si="367"/>
        <v>42429</v>
      </c>
      <c r="D2687" s="842" t="s">
        <v>1649</v>
      </c>
      <c r="E2687" s="842">
        <v>42429</v>
      </c>
      <c r="F2687" s="843" t="s">
        <v>985</v>
      </c>
      <c r="G2687" s="844" t="s">
        <v>1041</v>
      </c>
      <c r="H2687" s="845" t="s">
        <v>1297</v>
      </c>
      <c r="I2687" s="246">
        <v>20</v>
      </c>
      <c r="J2687" s="246">
        <v>11999</v>
      </c>
      <c r="K2687" s="846">
        <f t="shared" si="368"/>
        <v>239980</v>
      </c>
      <c r="L2687" s="847" t="s">
        <v>162</v>
      </c>
      <c r="M2687" s="847" t="s">
        <v>844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7"/>
      <c r="AB2687" s="570"/>
    </row>
    <row r="2688" spans="1:28" ht="15.75" hidden="1" customHeight="1">
      <c r="A2688" s="818" t="str">
        <f>IF(B2688&lt;&gt;"",IF(AND(B2688&gt;=_TM1,B2688&lt;=_TM2,OR(TH!L2688="1111",TH!M2688="1111")),TH!D2688,""),"")</f>
        <v/>
      </c>
      <c r="B2688" s="36">
        <f t="shared" si="366"/>
        <v>2</v>
      </c>
      <c r="C2688" s="190">
        <f t="shared" si="367"/>
        <v>42429</v>
      </c>
      <c r="D2688" s="842" t="s">
        <v>1649</v>
      </c>
      <c r="E2688" s="842">
        <v>42429</v>
      </c>
      <c r="F2688" s="843" t="s">
        <v>986</v>
      </c>
      <c r="G2688" s="844" t="s">
        <v>1041</v>
      </c>
      <c r="H2688" s="845" t="s">
        <v>1297</v>
      </c>
      <c r="I2688" s="246">
        <v>15</v>
      </c>
      <c r="J2688" s="246">
        <v>31128</v>
      </c>
      <c r="K2688" s="846">
        <f t="shared" si="368"/>
        <v>466920</v>
      </c>
      <c r="L2688" s="847" t="s">
        <v>162</v>
      </c>
      <c r="M2688" s="847" t="s">
        <v>844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7"/>
      <c r="AB2688" s="570"/>
    </row>
    <row r="2689" spans="1:30" ht="15.75" hidden="1" customHeight="1">
      <c r="A2689" s="818" t="str">
        <f>IF(B2689&lt;&gt;"",IF(AND(B2689&gt;=_TM1,B2689&lt;=_TM2,OR(TH!L2689="1111",TH!M2689="1111")),TH!D2689,""),"")</f>
        <v/>
      </c>
      <c r="B2689" s="36">
        <f t="shared" si="366"/>
        <v>2</v>
      </c>
      <c r="C2689" s="190">
        <f t="shared" si="367"/>
        <v>42429</v>
      </c>
      <c r="D2689" s="842" t="s">
        <v>1649</v>
      </c>
      <c r="E2689" s="842">
        <v>42429</v>
      </c>
      <c r="F2689" s="843" t="s">
        <v>987</v>
      </c>
      <c r="G2689" s="844" t="s">
        <v>1041</v>
      </c>
      <c r="H2689" s="845" t="s">
        <v>1297</v>
      </c>
      <c r="I2689" s="246">
        <v>6</v>
      </c>
      <c r="J2689" s="246">
        <v>4474</v>
      </c>
      <c r="K2689" s="846">
        <f t="shared" si="368"/>
        <v>26844</v>
      </c>
      <c r="L2689" s="847" t="s">
        <v>162</v>
      </c>
      <c r="M2689" s="847" t="s">
        <v>844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7"/>
      <c r="AB2689" s="570"/>
    </row>
    <row r="2690" spans="1:30" ht="15.75" hidden="1" customHeight="1">
      <c r="A2690" s="818" t="str">
        <f>IF(B2690&lt;&gt;"",IF(AND(B2690&gt;=_TM1,B2690&lt;=_TM2,OR(TH!L2690="1111",TH!M2690="1111")),TH!D2690,""),"")</f>
        <v/>
      </c>
      <c r="B2690" s="36">
        <f t="shared" si="366"/>
        <v>2</v>
      </c>
      <c r="C2690" s="190">
        <f t="shared" si="367"/>
        <v>42429</v>
      </c>
      <c r="D2690" s="842" t="s">
        <v>1649</v>
      </c>
      <c r="E2690" s="842">
        <v>42429</v>
      </c>
      <c r="F2690" s="843" t="s">
        <v>988</v>
      </c>
      <c r="G2690" s="844" t="s">
        <v>1041</v>
      </c>
      <c r="H2690" s="845" t="s">
        <v>1297</v>
      </c>
      <c r="I2690" s="246">
        <v>6</v>
      </c>
      <c r="J2690" s="246">
        <v>6480</v>
      </c>
      <c r="K2690" s="846">
        <f t="shared" si="368"/>
        <v>38880</v>
      </c>
      <c r="L2690" s="847" t="s">
        <v>162</v>
      </c>
      <c r="M2690" s="847" t="s">
        <v>844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7"/>
      <c r="AB2690" s="570"/>
    </row>
    <row r="2691" spans="1:30" ht="15.75" hidden="1" customHeight="1">
      <c r="A2691" s="818" t="str">
        <f>IF(B2691&lt;&gt;"",IF(AND(B2691&gt;=_TM1,B2691&lt;=_TM2,OR(TH!L2691="1111",TH!M2691="1111")),TH!D2691,""),"")</f>
        <v/>
      </c>
      <c r="B2691" s="36">
        <f t="shared" si="366"/>
        <v>2</v>
      </c>
      <c r="C2691" s="190">
        <f t="shared" si="367"/>
        <v>42429</v>
      </c>
      <c r="D2691" s="842" t="s">
        <v>1649</v>
      </c>
      <c r="E2691" s="842">
        <v>42429</v>
      </c>
      <c r="F2691" s="843" t="s">
        <v>989</v>
      </c>
      <c r="G2691" s="844" t="s">
        <v>1041</v>
      </c>
      <c r="H2691" s="845" t="s">
        <v>1297</v>
      </c>
      <c r="I2691" s="246">
        <v>24</v>
      </c>
      <c r="J2691" s="246">
        <v>20813</v>
      </c>
      <c r="K2691" s="846">
        <f t="shared" si="368"/>
        <v>499512</v>
      </c>
      <c r="L2691" s="847" t="s">
        <v>162</v>
      </c>
      <c r="M2691" s="847" t="s">
        <v>844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7"/>
      <c r="AB2691" s="570"/>
    </row>
    <row r="2692" spans="1:30" ht="15.75" hidden="1" customHeight="1">
      <c r="A2692" s="818" t="str">
        <f>IF(B2692&lt;&gt;"",IF(AND(B2692&gt;=_TM1,B2692&lt;=_TM2,OR(TH!L2692="1111",TH!M2692="1111")),TH!D2692,""),"")</f>
        <v/>
      </c>
      <c r="B2692" s="36">
        <f t="shared" ref="B2692:B3749" si="369">IF(C2692&lt;&gt;"",MONTH(C2692),"")</f>
        <v>2</v>
      </c>
      <c r="C2692" s="190">
        <f t="shared" si="367"/>
        <v>42429</v>
      </c>
      <c r="D2692" s="842" t="s">
        <v>1649</v>
      </c>
      <c r="E2692" s="842">
        <v>42429</v>
      </c>
      <c r="F2692" s="843" t="s">
        <v>990</v>
      </c>
      <c r="G2692" s="844" t="s">
        <v>1041</v>
      </c>
      <c r="H2692" s="845" t="s">
        <v>1297</v>
      </c>
      <c r="I2692" s="246">
        <v>60</v>
      </c>
      <c r="J2692" s="246">
        <v>20256</v>
      </c>
      <c r="K2692" s="846">
        <f t="shared" si="368"/>
        <v>1215360</v>
      </c>
      <c r="L2692" s="847" t="s">
        <v>162</v>
      </c>
      <c r="M2692" s="847" t="s">
        <v>844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7"/>
      <c r="AB2692" s="570"/>
    </row>
    <row r="2693" spans="1:30" ht="15.75" hidden="1" customHeight="1">
      <c r="A2693" s="818" t="str">
        <f>IF(B2693&lt;&gt;"",IF(AND(B2693&gt;=_TM1,B2693&lt;=_TM2,OR(TH!L2693="1111",TH!M2693="1111")),TH!D2693,""),"")</f>
        <v/>
      </c>
      <c r="B2693" s="36">
        <f t="shared" si="369"/>
        <v>2</v>
      </c>
      <c r="C2693" s="190">
        <f t="shared" si="367"/>
        <v>42429</v>
      </c>
      <c r="D2693" s="842" t="s">
        <v>1649</v>
      </c>
      <c r="E2693" s="842">
        <v>42429</v>
      </c>
      <c r="F2693" s="843" t="s">
        <v>869</v>
      </c>
      <c r="G2693" s="844" t="s">
        <v>1041</v>
      </c>
      <c r="H2693" s="845" t="s">
        <v>1297</v>
      </c>
      <c r="I2693" s="246">
        <v>30</v>
      </c>
      <c r="J2693" s="246">
        <v>13567</v>
      </c>
      <c r="K2693" s="846">
        <f t="shared" si="368"/>
        <v>407010</v>
      </c>
      <c r="L2693" s="847" t="s">
        <v>162</v>
      </c>
      <c r="M2693" s="847" t="s">
        <v>844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7"/>
      <c r="AB2693" s="570"/>
    </row>
    <row r="2694" spans="1:30" ht="15.75" hidden="1" customHeight="1">
      <c r="A2694" s="818" t="str">
        <f>IF(B2694&lt;&gt;"",IF(AND(B2694&gt;=_TM1,B2694&lt;=_TM2,OR(TH!L2694="1111",TH!M2694="1111")),TH!D2694,""),"")</f>
        <v/>
      </c>
      <c r="B2694" s="36">
        <f t="shared" si="369"/>
        <v>2</v>
      </c>
      <c r="C2694" s="190">
        <f t="shared" si="367"/>
        <v>42429</v>
      </c>
      <c r="D2694" s="842" t="s">
        <v>1649</v>
      </c>
      <c r="E2694" s="842">
        <v>42429</v>
      </c>
      <c r="F2694" s="843" t="s">
        <v>991</v>
      </c>
      <c r="G2694" s="844" t="s">
        <v>1041</v>
      </c>
      <c r="H2694" s="845" t="s">
        <v>1297</v>
      </c>
      <c r="I2694" s="246">
        <v>12</v>
      </c>
      <c r="J2694" s="246">
        <v>41070</v>
      </c>
      <c r="K2694" s="846">
        <f t="shared" si="368"/>
        <v>492840</v>
      </c>
      <c r="L2694" s="847" t="s">
        <v>162</v>
      </c>
      <c r="M2694" s="847" t="s">
        <v>844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7"/>
      <c r="AB2694" s="570"/>
    </row>
    <row r="2695" spans="1:30" ht="15.75" hidden="1" customHeight="1">
      <c r="A2695" s="818" t="str">
        <f>IF(B2695&lt;&gt;"",IF(AND(B2695&gt;=_TM1,B2695&lt;=_TM2,OR(TH!L2695="1111",TH!M2695="1111")),TH!D2695,""),"")</f>
        <v/>
      </c>
      <c r="B2695" s="36">
        <f t="shared" si="369"/>
        <v>2</v>
      </c>
      <c r="C2695" s="190">
        <f t="shared" si="367"/>
        <v>42429</v>
      </c>
      <c r="D2695" s="842" t="s">
        <v>1649</v>
      </c>
      <c r="E2695" s="842">
        <v>42429</v>
      </c>
      <c r="F2695" s="843" t="s">
        <v>992</v>
      </c>
      <c r="G2695" s="844" t="s">
        <v>1041</v>
      </c>
      <c r="H2695" s="845" t="s">
        <v>1297</v>
      </c>
      <c r="I2695" s="246">
        <v>4</v>
      </c>
      <c r="J2695" s="246">
        <v>57565</v>
      </c>
      <c r="K2695" s="846">
        <f t="shared" si="368"/>
        <v>230260</v>
      </c>
      <c r="L2695" s="847" t="s">
        <v>162</v>
      </c>
      <c r="M2695" s="847" t="s">
        <v>844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7"/>
      <c r="AB2695" s="570"/>
    </row>
    <row r="2696" spans="1:30" ht="15.75" hidden="1" customHeight="1">
      <c r="A2696" s="818" t="str">
        <f>IF(B2696&lt;&gt;"",IF(AND(B2696&gt;=_TM1,B2696&lt;=_TM2,OR(TH!L2696="1111",TH!M2696="1111")),TH!D2696,""),"")</f>
        <v/>
      </c>
      <c r="B2696" s="36">
        <f t="shared" si="369"/>
        <v>2</v>
      </c>
      <c r="C2696" s="190">
        <f t="shared" si="367"/>
        <v>42429</v>
      </c>
      <c r="D2696" s="842" t="s">
        <v>1649</v>
      </c>
      <c r="E2696" s="842">
        <v>42429</v>
      </c>
      <c r="F2696" s="843" t="s">
        <v>992</v>
      </c>
      <c r="G2696" s="844" t="s">
        <v>1041</v>
      </c>
      <c r="H2696" s="845" t="s">
        <v>1297</v>
      </c>
      <c r="I2696" s="246">
        <v>12</v>
      </c>
      <c r="J2696" s="246">
        <v>57565</v>
      </c>
      <c r="K2696" s="846">
        <f t="shared" si="368"/>
        <v>690780</v>
      </c>
      <c r="L2696" s="847" t="s">
        <v>162</v>
      </c>
      <c r="M2696" s="847" t="s">
        <v>844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17"/>
      <c r="AB2696" s="570"/>
    </row>
    <row r="2697" spans="1:30" ht="15.75" hidden="1" customHeight="1">
      <c r="A2697" s="818" t="str">
        <f>IF(B2697&lt;&gt;"",IF(AND(B2697&gt;=_TM1,B2697&lt;=_TM2,OR(TH!L2697="1111",TH!M2697="1111")),TH!D2697,""),"")</f>
        <v/>
      </c>
      <c r="B2697" s="36">
        <f t="shared" si="369"/>
        <v>2</v>
      </c>
      <c r="C2697" s="190">
        <f t="shared" si="367"/>
        <v>42429</v>
      </c>
      <c r="D2697" s="842" t="s">
        <v>1649</v>
      </c>
      <c r="E2697" s="842">
        <v>42429</v>
      </c>
      <c r="F2697" s="843" t="s">
        <v>993</v>
      </c>
      <c r="G2697" s="844" t="s">
        <v>1041</v>
      </c>
      <c r="H2697" s="845" t="s">
        <v>1297</v>
      </c>
      <c r="I2697" s="246">
        <v>8</v>
      </c>
      <c r="J2697" s="246">
        <v>65909</v>
      </c>
      <c r="K2697" s="846">
        <f t="shared" si="368"/>
        <v>527272</v>
      </c>
      <c r="L2697" s="847" t="s">
        <v>162</v>
      </c>
      <c r="M2697" s="847" t="s">
        <v>844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17"/>
      <c r="AB2697" s="570"/>
      <c r="AC2697" s="570"/>
      <c r="AD2697" s="570"/>
    </row>
    <row r="2698" spans="1:30" ht="15.75" hidden="1" customHeight="1">
      <c r="A2698" s="818" t="str">
        <f>IF(B2698&lt;&gt;"",IF(AND(B2698&gt;=_TM1,B2698&lt;=_TM2,OR(TH!L2698="1111",TH!M2698="1111")),TH!D2698,""),"")</f>
        <v/>
      </c>
      <c r="B2698" s="36">
        <f t="shared" si="369"/>
        <v>2</v>
      </c>
      <c r="C2698" s="190">
        <f t="shared" si="367"/>
        <v>42429</v>
      </c>
      <c r="D2698" s="842" t="s">
        <v>1649</v>
      </c>
      <c r="E2698" s="842">
        <v>42429</v>
      </c>
      <c r="F2698" s="843" t="s">
        <v>995</v>
      </c>
      <c r="G2698" s="844" t="s">
        <v>1041</v>
      </c>
      <c r="H2698" s="845" t="s">
        <v>1297</v>
      </c>
      <c r="I2698" s="246">
        <v>4</v>
      </c>
      <c r="J2698" s="246">
        <v>129138</v>
      </c>
      <c r="K2698" s="846">
        <f t="shared" si="368"/>
        <v>516552</v>
      </c>
      <c r="L2698" s="847" t="s">
        <v>162</v>
      </c>
      <c r="M2698" s="847" t="s">
        <v>844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17"/>
      <c r="AB2698" s="570"/>
      <c r="AC2698" s="570"/>
      <c r="AD2698" s="570"/>
    </row>
    <row r="2699" spans="1:30" ht="15.75" hidden="1" customHeight="1">
      <c r="A2699" s="818" t="str">
        <f>IF(B2699&lt;&gt;"",IF(AND(B2699&gt;=_TM1,B2699&lt;=_TM2,OR(TH!L2699="1111",TH!M2699="1111")),TH!D2699,""),"")</f>
        <v/>
      </c>
      <c r="B2699" s="36">
        <f t="shared" si="369"/>
        <v>2</v>
      </c>
      <c r="C2699" s="190">
        <f t="shared" si="367"/>
        <v>42429</v>
      </c>
      <c r="D2699" s="842" t="s">
        <v>1649</v>
      </c>
      <c r="E2699" s="842">
        <v>42429</v>
      </c>
      <c r="F2699" s="843" t="s">
        <v>996</v>
      </c>
      <c r="G2699" s="844" t="s">
        <v>1041</v>
      </c>
      <c r="H2699" s="845" t="s">
        <v>1297</v>
      </c>
      <c r="I2699" s="246">
        <v>7</v>
      </c>
      <c r="J2699" s="246">
        <v>42587</v>
      </c>
      <c r="K2699" s="846">
        <f t="shared" si="368"/>
        <v>298109</v>
      </c>
      <c r="L2699" s="847" t="s">
        <v>162</v>
      </c>
      <c r="M2699" s="847" t="s">
        <v>844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17"/>
      <c r="AB2699" s="570"/>
      <c r="AD2699" s="570"/>
    </row>
    <row r="2700" spans="1:30" ht="15.75" hidden="1" customHeight="1">
      <c r="A2700" s="818" t="str">
        <f>IF(B2700&lt;&gt;"",IF(AND(B2700&gt;=_TM1,B2700&lt;=_TM2,OR(TH!L2700="1111",TH!M2700="1111")),TH!D2700,""),"")</f>
        <v/>
      </c>
      <c r="B2700" s="36">
        <f t="shared" si="369"/>
        <v>2</v>
      </c>
      <c r="C2700" s="190">
        <f t="shared" si="367"/>
        <v>42429</v>
      </c>
      <c r="D2700" s="842" t="s">
        <v>1649</v>
      </c>
      <c r="E2700" s="842">
        <v>42429</v>
      </c>
      <c r="F2700" s="843" t="s">
        <v>997</v>
      </c>
      <c r="G2700" s="844" t="s">
        <v>1041</v>
      </c>
      <c r="H2700" s="845" t="s">
        <v>1297</v>
      </c>
      <c r="I2700" s="246">
        <v>8</v>
      </c>
      <c r="J2700" s="246">
        <v>47309.4</v>
      </c>
      <c r="K2700" s="846">
        <f t="shared" si="368"/>
        <v>378475</v>
      </c>
      <c r="L2700" s="847" t="s">
        <v>162</v>
      </c>
      <c r="M2700" s="847" t="s">
        <v>844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17"/>
      <c r="AB2700" s="570"/>
      <c r="AC2700" s="570"/>
      <c r="AD2700" s="570"/>
    </row>
    <row r="2701" spans="1:30" ht="15.75" hidden="1" customHeight="1">
      <c r="A2701" s="818" t="str">
        <f>IF(B2701&lt;&gt;"",IF(AND(B2701&gt;=_TM1,B2701&lt;=_TM2,OR(TH!L2701="1111",TH!M2701="1111")),TH!D2701,""),"")</f>
        <v/>
      </c>
      <c r="B2701" s="36">
        <f t="shared" si="369"/>
        <v>2</v>
      </c>
      <c r="C2701" s="190">
        <f t="shared" si="367"/>
        <v>42429</v>
      </c>
      <c r="D2701" s="842" t="s">
        <v>1649</v>
      </c>
      <c r="E2701" s="842">
        <v>42429</v>
      </c>
      <c r="F2701" s="843" t="s">
        <v>998</v>
      </c>
      <c r="G2701" s="844" t="s">
        <v>1041</v>
      </c>
      <c r="H2701" s="845" t="s">
        <v>1297</v>
      </c>
      <c r="I2701" s="848">
        <v>16</v>
      </c>
      <c r="J2701" s="848">
        <v>64056</v>
      </c>
      <c r="K2701" s="846">
        <f t="shared" si="368"/>
        <v>1024896</v>
      </c>
      <c r="L2701" s="847" t="s">
        <v>162</v>
      </c>
      <c r="M2701" s="847" t="s">
        <v>844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17"/>
      <c r="AB2701" s="570"/>
      <c r="AC2701" s="570"/>
      <c r="AD2701" s="570"/>
    </row>
    <row r="2702" spans="1:30" ht="15.75" hidden="1" customHeight="1">
      <c r="A2702" s="818" t="str">
        <f>IF(B2702&lt;&gt;"",IF(AND(B2702&gt;=_TM1,B2702&lt;=_TM2,OR(TH!L2702="1111",TH!M2702="1111")),TH!D2702,""),"")</f>
        <v/>
      </c>
      <c r="B2702" s="36">
        <f t="shared" si="369"/>
        <v>2</v>
      </c>
      <c r="C2702" s="190">
        <f t="shared" si="367"/>
        <v>42429</v>
      </c>
      <c r="D2702" s="842" t="s">
        <v>1649</v>
      </c>
      <c r="E2702" s="842">
        <v>42429</v>
      </c>
      <c r="F2702" s="843" t="s">
        <v>999</v>
      </c>
      <c r="G2702" s="844" t="s">
        <v>1041</v>
      </c>
      <c r="H2702" s="845" t="s">
        <v>1297</v>
      </c>
      <c r="I2702" s="246">
        <v>7</v>
      </c>
      <c r="J2702" s="246">
        <v>59090</v>
      </c>
      <c r="K2702" s="846">
        <f t="shared" si="368"/>
        <v>413630</v>
      </c>
      <c r="L2702" s="847" t="s">
        <v>162</v>
      </c>
      <c r="M2702" s="847" t="s">
        <v>844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17"/>
      <c r="AB2702" s="570"/>
      <c r="AC2702" s="570"/>
      <c r="AD2702" s="570"/>
    </row>
    <row r="2703" spans="1:30" ht="15.75" hidden="1" customHeight="1">
      <c r="A2703" s="818" t="str">
        <f>IF(B2703&lt;&gt;"",IF(AND(B2703&gt;=_TM1,B2703&lt;=_TM2,OR(TH!L2703="1111",TH!M2703="1111")),TH!D2703,""),"")</f>
        <v/>
      </c>
      <c r="B2703" s="36">
        <f t="shared" si="369"/>
        <v>2</v>
      </c>
      <c r="C2703" s="190">
        <f t="shared" si="367"/>
        <v>42429</v>
      </c>
      <c r="D2703" s="842" t="s">
        <v>1649</v>
      </c>
      <c r="E2703" s="842">
        <v>42429</v>
      </c>
      <c r="F2703" s="843" t="s">
        <v>1000</v>
      </c>
      <c r="G2703" s="844" t="s">
        <v>1041</v>
      </c>
      <c r="H2703" s="845" t="s">
        <v>1297</v>
      </c>
      <c r="I2703" s="246">
        <v>4</v>
      </c>
      <c r="J2703" s="246">
        <v>75477</v>
      </c>
      <c r="K2703" s="846">
        <f t="shared" si="368"/>
        <v>301908</v>
      </c>
      <c r="L2703" s="847" t="s">
        <v>162</v>
      </c>
      <c r="M2703" s="847" t="s">
        <v>844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17"/>
      <c r="AB2703" s="570"/>
      <c r="AC2703" s="570"/>
      <c r="AD2703" s="570"/>
    </row>
    <row r="2704" spans="1:30" ht="15.75" hidden="1" customHeight="1">
      <c r="A2704" s="818" t="str">
        <f>IF(B2704&lt;&gt;"",IF(AND(B2704&gt;=_TM1,B2704&lt;=_TM2,OR(TH!L2704="1111",TH!M2704="1111")),TH!D2704,""),"")</f>
        <v/>
      </c>
      <c r="B2704" s="36">
        <f t="shared" si="369"/>
        <v>2</v>
      </c>
      <c r="C2704" s="190">
        <f t="shared" si="367"/>
        <v>42429</v>
      </c>
      <c r="D2704" s="842" t="s">
        <v>1649</v>
      </c>
      <c r="E2704" s="842">
        <v>42429</v>
      </c>
      <c r="F2704" s="843" t="s">
        <v>482</v>
      </c>
      <c r="G2704" s="844" t="s">
        <v>1041</v>
      </c>
      <c r="H2704" s="845" t="s">
        <v>1297</v>
      </c>
      <c r="I2704" s="246">
        <v>72</v>
      </c>
      <c r="J2704" s="246">
        <v>7623</v>
      </c>
      <c r="K2704" s="846">
        <f t="shared" si="368"/>
        <v>548856</v>
      </c>
      <c r="L2704" s="847" t="s">
        <v>162</v>
      </c>
      <c r="M2704" s="847" t="s">
        <v>844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17"/>
      <c r="AB2704" s="570"/>
    </row>
    <row r="2705" spans="1:28" ht="15.75" hidden="1" customHeight="1">
      <c r="A2705" s="818" t="str">
        <f>IF(B2705&lt;&gt;"",IF(AND(B2705&gt;=_TM1,B2705&lt;=_TM2,OR(TH!L2705="1111",TH!M2705="1111")),TH!D2705,""),"")</f>
        <v/>
      </c>
      <c r="B2705" s="36">
        <f t="shared" si="369"/>
        <v>2</v>
      </c>
      <c r="C2705" s="190">
        <f t="shared" si="367"/>
        <v>42429</v>
      </c>
      <c r="D2705" s="842" t="s">
        <v>1649</v>
      </c>
      <c r="E2705" s="842">
        <v>42429</v>
      </c>
      <c r="F2705" s="843" t="s">
        <v>483</v>
      </c>
      <c r="G2705" s="844" t="s">
        <v>1041</v>
      </c>
      <c r="H2705" s="845" t="s">
        <v>1297</v>
      </c>
      <c r="I2705" s="246">
        <v>72</v>
      </c>
      <c r="J2705" s="246">
        <v>16489</v>
      </c>
      <c r="K2705" s="846">
        <f t="shared" si="368"/>
        <v>1187208</v>
      </c>
      <c r="L2705" s="847" t="s">
        <v>162</v>
      </c>
      <c r="M2705" s="847" t="s">
        <v>844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17"/>
      <c r="AB2705" s="570"/>
    </row>
    <row r="2706" spans="1:28" ht="15.75" hidden="1" customHeight="1">
      <c r="A2706" s="818" t="str">
        <f>IF(B2706&lt;&gt;"",IF(AND(B2706&gt;=_TM1,B2706&lt;=_TM2,OR(TH!L2706="1111",TH!M2706="1111")),TH!D2706,""),"")</f>
        <v/>
      </c>
      <c r="B2706" s="36">
        <f t="shared" si="369"/>
        <v>2</v>
      </c>
      <c r="C2706" s="190">
        <f t="shared" si="367"/>
        <v>42429</v>
      </c>
      <c r="D2706" s="842" t="s">
        <v>1649</v>
      </c>
      <c r="E2706" s="842">
        <v>42429</v>
      </c>
      <c r="F2706" s="843" t="s">
        <v>484</v>
      </c>
      <c r="G2706" s="844" t="s">
        <v>1041</v>
      </c>
      <c r="H2706" s="845" t="s">
        <v>1297</v>
      </c>
      <c r="I2706" s="246">
        <v>54</v>
      </c>
      <c r="J2706" s="246">
        <v>33710</v>
      </c>
      <c r="K2706" s="846">
        <f t="shared" si="368"/>
        <v>1820340</v>
      </c>
      <c r="L2706" s="847" t="s">
        <v>162</v>
      </c>
      <c r="M2706" s="847" t="s">
        <v>844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17"/>
      <c r="AB2706" s="570"/>
    </row>
    <row r="2707" spans="1:28" ht="15.75" hidden="1" customHeight="1">
      <c r="A2707" s="818" t="str">
        <f>IF(B2707&lt;&gt;"",IF(AND(B2707&gt;=_TM1,B2707&lt;=_TM2,OR(TH!L2707="1111",TH!M2707="1111")),TH!D2707,""),"")</f>
        <v/>
      </c>
      <c r="B2707" s="36">
        <f t="shared" si="369"/>
        <v>2</v>
      </c>
      <c r="C2707" s="190">
        <f t="shared" si="367"/>
        <v>42429</v>
      </c>
      <c r="D2707" s="842" t="s">
        <v>1649</v>
      </c>
      <c r="E2707" s="842">
        <v>42429</v>
      </c>
      <c r="F2707" s="843" t="s">
        <v>473</v>
      </c>
      <c r="G2707" s="844" t="s">
        <v>1041</v>
      </c>
      <c r="H2707" s="845" t="s">
        <v>1297</v>
      </c>
      <c r="I2707" s="848">
        <v>30</v>
      </c>
      <c r="J2707" s="848">
        <v>11161</v>
      </c>
      <c r="K2707" s="846">
        <f t="shared" si="368"/>
        <v>334830</v>
      </c>
      <c r="L2707" s="847" t="s">
        <v>162</v>
      </c>
      <c r="M2707" s="847" t="s">
        <v>844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17"/>
      <c r="AB2707" s="570"/>
    </row>
    <row r="2708" spans="1:28" ht="15.75" hidden="1" customHeight="1">
      <c r="A2708" s="818" t="str">
        <f>IF(B2708&lt;&gt;"",IF(AND(B2708&gt;=_TM1,B2708&lt;=_TM2,OR(TH!L2708="1111",TH!M2708="1111")),TH!D2708,""),"")</f>
        <v/>
      </c>
      <c r="B2708" s="36">
        <f t="shared" si="369"/>
        <v>2</v>
      </c>
      <c r="C2708" s="190">
        <f t="shared" ref="C2708:C3765" si="370">E2708</f>
        <v>42429</v>
      </c>
      <c r="D2708" s="842" t="s">
        <v>1649</v>
      </c>
      <c r="E2708" s="842">
        <v>42429</v>
      </c>
      <c r="F2708" s="843" t="s">
        <v>485</v>
      </c>
      <c r="G2708" s="844" t="s">
        <v>1041</v>
      </c>
      <c r="H2708" s="845" t="s">
        <v>1297</v>
      </c>
      <c r="I2708" s="246">
        <v>36</v>
      </c>
      <c r="J2708" s="246">
        <v>21081</v>
      </c>
      <c r="K2708" s="846">
        <f t="shared" si="368"/>
        <v>758916</v>
      </c>
      <c r="L2708" s="847" t="s">
        <v>162</v>
      </c>
      <c r="M2708" s="847" t="s">
        <v>844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17"/>
      <c r="AB2708" s="570"/>
    </row>
    <row r="2709" spans="1:28" ht="15.75" hidden="1" customHeight="1">
      <c r="A2709" s="818" t="str">
        <f>IF(B2709&lt;&gt;"",IF(AND(B2709&gt;=_TM1,B2709&lt;=_TM2,OR(TH!L2709="1111",TH!M2709="1111")),TH!D2709,""),"")</f>
        <v/>
      </c>
      <c r="B2709" s="36">
        <f t="shared" si="369"/>
        <v>2</v>
      </c>
      <c r="C2709" s="190">
        <f t="shared" si="370"/>
        <v>42429</v>
      </c>
      <c r="D2709" s="842" t="s">
        <v>1649</v>
      </c>
      <c r="E2709" s="842">
        <v>42429</v>
      </c>
      <c r="F2709" s="843" t="s">
        <v>474</v>
      </c>
      <c r="G2709" s="844" t="s">
        <v>1041</v>
      </c>
      <c r="H2709" s="845" t="s">
        <v>1297</v>
      </c>
      <c r="I2709" s="246">
        <v>12</v>
      </c>
      <c r="J2709" s="246">
        <v>41677</v>
      </c>
      <c r="K2709" s="846">
        <f t="shared" si="368"/>
        <v>500124</v>
      </c>
      <c r="L2709" s="847" t="s">
        <v>162</v>
      </c>
      <c r="M2709" s="847" t="s">
        <v>844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17"/>
      <c r="AB2709" s="570"/>
    </row>
    <row r="2710" spans="1:28" ht="15.75" hidden="1" customHeight="1">
      <c r="A2710" s="818" t="str">
        <f>IF(B2710&lt;&gt;"",IF(AND(B2710&gt;=_TM1,B2710&lt;=_TM2,OR(TH!L2710="1111",TH!M2710="1111")),TH!D2710,""),"")</f>
        <v/>
      </c>
      <c r="B2710" s="36">
        <f t="shared" si="369"/>
        <v>3</v>
      </c>
      <c r="C2710" s="190">
        <f t="shared" si="370"/>
        <v>42437</v>
      </c>
      <c r="D2710" s="842" t="s">
        <v>1649</v>
      </c>
      <c r="E2710" s="842">
        <v>42437</v>
      </c>
      <c r="F2710" s="843" t="s">
        <v>416</v>
      </c>
      <c r="G2710" s="844" t="s">
        <v>1047</v>
      </c>
      <c r="H2710" s="845" t="s">
        <v>1297</v>
      </c>
      <c r="I2710" s="850">
        <v>500</v>
      </c>
      <c r="J2710" s="850">
        <v>13306</v>
      </c>
      <c r="K2710" s="846">
        <f t="shared" si="368"/>
        <v>6653000</v>
      </c>
      <c r="L2710" s="847" t="s">
        <v>162</v>
      </c>
      <c r="M2710" s="847" t="s">
        <v>844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17"/>
      <c r="AB2710" s="570"/>
    </row>
    <row r="2711" spans="1:28" ht="15.75" hidden="1" customHeight="1">
      <c r="A2711" s="818" t="str">
        <f>IF(B2711&lt;&gt;"",IF(AND(B2711&gt;=_TM1,B2711&lt;=_TM2,OR(TH!L2711="1111",TH!M2711="1111")),TH!D2711,""),"")</f>
        <v/>
      </c>
      <c r="B2711" s="36">
        <f t="shared" si="369"/>
        <v>3</v>
      </c>
      <c r="C2711" s="190">
        <f t="shared" si="370"/>
        <v>42439</v>
      </c>
      <c r="D2711" s="842" t="s">
        <v>1649</v>
      </c>
      <c r="E2711" s="842">
        <v>42439</v>
      </c>
      <c r="F2711" s="843" t="s">
        <v>1290</v>
      </c>
      <c r="G2711" s="844" t="s">
        <v>1052</v>
      </c>
      <c r="H2711" s="845" t="s">
        <v>1297</v>
      </c>
      <c r="I2711" s="246">
        <v>25</v>
      </c>
      <c r="J2711" s="246">
        <v>31464</v>
      </c>
      <c r="K2711" s="846">
        <f t="shared" si="368"/>
        <v>786600</v>
      </c>
      <c r="L2711" s="847" t="s">
        <v>162</v>
      </c>
      <c r="M2711" s="847" t="s">
        <v>844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17"/>
      <c r="AB2711" s="570"/>
    </row>
    <row r="2712" spans="1:28" ht="15.75" hidden="1" customHeight="1">
      <c r="A2712" s="818" t="str">
        <f>IF(B2712&lt;&gt;"",IF(AND(B2712&gt;=_TM1,B2712&lt;=_TM2,OR(TH!L2712="1111",TH!M2712="1111")),TH!D2712,""),"")</f>
        <v/>
      </c>
      <c r="B2712" s="36">
        <f t="shared" si="369"/>
        <v>3</v>
      </c>
      <c r="C2712" s="190">
        <f t="shared" si="370"/>
        <v>42439</v>
      </c>
      <c r="D2712" s="842" t="s">
        <v>1649</v>
      </c>
      <c r="E2712" s="842">
        <v>42439</v>
      </c>
      <c r="F2712" s="843" t="s">
        <v>1291</v>
      </c>
      <c r="G2712" s="844" t="s">
        <v>1052</v>
      </c>
      <c r="H2712" s="845" t="s">
        <v>1297</v>
      </c>
      <c r="I2712" s="246">
        <v>100</v>
      </c>
      <c r="J2712" s="246">
        <v>6033</v>
      </c>
      <c r="K2712" s="846">
        <f t="shared" ref="K2712:K3768" si="371">ROUND(I2712*J2712,0)</f>
        <v>603300</v>
      </c>
      <c r="L2712" s="847" t="s">
        <v>162</v>
      </c>
      <c r="M2712" s="847" t="s">
        <v>844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17"/>
      <c r="AB2712" s="570"/>
    </row>
    <row r="2713" spans="1:28" ht="15.75" hidden="1" customHeight="1">
      <c r="A2713" s="818" t="str">
        <f>IF(B2713&lt;&gt;"",IF(AND(B2713&gt;=_TM1,B2713&lt;=_TM2,OR(TH!L2713="1111",TH!M2713="1111")),TH!D2713,""),"")</f>
        <v/>
      </c>
      <c r="B2713" s="36">
        <f t="shared" si="369"/>
        <v>3</v>
      </c>
      <c r="C2713" s="190">
        <f t="shared" si="370"/>
        <v>42447</v>
      </c>
      <c r="D2713" s="842" t="s">
        <v>1649</v>
      </c>
      <c r="E2713" s="842">
        <v>42447</v>
      </c>
      <c r="F2713" s="843" t="s">
        <v>435</v>
      </c>
      <c r="G2713" s="844" t="s">
        <v>1057</v>
      </c>
      <c r="H2713" s="845" t="s">
        <v>1297</v>
      </c>
      <c r="I2713" s="246">
        <v>1000</v>
      </c>
      <c r="J2713" s="246">
        <v>8265</v>
      </c>
      <c r="K2713" s="846">
        <f t="shared" si="371"/>
        <v>8265000</v>
      </c>
      <c r="L2713" s="847" t="s">
        <v>162</v>
      </c>
      <c r="M2713" s="847" t="s">
        <v>844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17"/>
      <c r="AB2713" s="570"/>
    </row>
    <row r="2714" spans="1:28" ht="15.75" hidden="1" customHeight="1">
      <c r="A2714" s="818" t="str">
        <f>IF(B2714&lt;&gt;"",IF(AND(B2714&gt;=_TM1,B2714&lt;=_TM2,OR(TH!L2714="1111",TH!M2714="1111")),TH!D2714,""),"")</f>
        <v/>
      </c>
      <c r="B2714" s="36">
        <f t="shared" si="369"/>
        <v>3</v>
      </c>
      <c r="C2714" s="190">
        <f t="shared" si="370"/>
        <v>42448</v>
      </c>
      <c r="D2714" s="842" t="s">
        <v>1649</v>
      </c>
      <c r="E2714" s="842">
        <v>42448</v>
      </c>
      <c r="F2714" s="843" t="s">
        <v>1290</v>
      </c>
      <c r="G2714" s="844" t="s">
        <v>1058</v>
      </c>
      <c r="H2714" s="845" t="s">
        <v>1297</v>
      </c>
      <c r="I2714" s="246">
        <v>25</v>
      </c>
      <c r="J2714" s="246">
        <v>31464</v>
      </c>
      <c r="K2714" s="846">
        <f t="shared" si="371"/>
        <v>786600</v>
      </c>
      <c r="L2714" s="847" t="s">
        <v>162</v>
      </c>
      <c r="M2714" s="847" t="s">
        <v>844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17"/>
      <c r="AB2714" s="570"/>
    </row>
    <row r="2715" spans="1:28" ht="15.75" hidden="1" customHeight="1">
      <c r="A2715" s="818" t="str">
        <f>IF(B2715&lt;&gt;"",IF(AND(B2715&gt;=_TM1,B2715&lt;=_TM2,OR(TH!L2715="1111",TH!M2715="1111")),TH!D2715,""),"")</f>
        <v/>
      </c>
      <c r="B2715" s="36">
        <f t="shared" si="369"/>
        <v>3</v>
      </c>
      <c r="C2715" s="190">
        <f t="shared" si="370"/>
        <v>42448</v>
      </c>
      <c r="D2715" s="842" t="s">
        <v>1649</v>
      </c>
      <c r="E2715" s="842">
        <v>42448</v>
      </c>
      <c r="F2715" s="843" t="s">
        <v>1291</v>
      </c>
      <c r="G2715" s="844" t="s">
        <v>1058</v>
      </c>
      <c r="H2715" s="845" t="s">
        <v>1297</v>
      </c>
      <c r="I2715" s="246">
        <v>100</v>
      </c>
      <c r="J2715" s="246">
        <v>6033</v>
      </c>
      <c r="K2715" s="846">
        <f t="shared" si="371"/>
        <v>603300</v>
      </c>
      <c r="L2715" s="847" t="s">
        <v>162</v>
      </c>
      <c r="M2715" s="847" t="s">
        <v>844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17"/>
      <c r="AB2715" s="570"/>
    </row>
    <row r="2716" spans="1:28" ht="15.75" hidden="1" customHeight="1">
      <c r="A2716" s="818" t="str">
        <f>IF(B2716&lt;&gt;"",IF(AND(B2716&gt;=_TM1,B2716&lt;=_TM2,OR(TH!L2716="1111",TH!M2716="1111")),TH!D2716,""),"")</f>
        <v/>
      </c>
      <c r="B2716" s="36">
        <f t="shared" si="369"/>
        <v>3</v>
      </c>
      <c r="C2716" s="190">
        <f t="shared" si="370"/>
        <v>42449</v>
      </c>
      <c r="D2716" s="842" t="s">
        <v>1649</v>
      </c>
      <c r="E2716" s="842">
        <v>42449</v>
      </c>
      <c r="F2716" s="843" t="s">
        <v>438</v>
      </c>
      <c r="G2716" s="844" t="s">
        <v>1059</v>
      </c>
      <c r="H2716" s="845" t="s">
        <v>1297</v>
      </c>
      <c r="I2716" s="246">
        <v>3100</v>
      </c>
      <c r="J2716" s="246">
        <v>14250</v>
      </c>
      <c r="K2716" s="846">
        <f t="shared" si="371"/>
        <v>44175000</v>
      </c>
      <c r="L2716" s="847" t="s">
        <v>162</v>
      </c>
      <c r="M2716" s="847" t="s">
        <v>844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>x</v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17"/>
      <c r="AB2716" s="570"/>
    </row>
    <row r="2717" spans="1:28" ht="15.75" hidden="1" customHeight="1">
      <c r="A2717" s="818" t="str">
        <f>IF(B2717&lt;&gt;"",IF(AND(B2717&gt;=_TM1,B2717&lt;=_TM2,OR(TH!L2717="1111",TH!M2717="1111")),TH!D2717,""),"")</f>
        <v/>
      </c>
      <c r="B2717" s="36">
        <f t="shared" si="369"/>
        <v>3</v>
      </c>
      <c r="C2717" s="190">
        <f t="shared" si="370"/>
        <v>42449</v>
      </c>
      <c r="D2717" s="842" t="s">
        <v>1649</v>
      </c>
      <c r="E2717" s="842">
        <v>42449</v>
      </c>
      <c r="F2717" s="843" t="s">
        <v>437</v>
      </c>
      <c r="G2717" s="844" t="s">
        <v>1059</v>
      </c>
      <c r="H2717" s="845" t="s">
        <v>1297</v>
      </c>
      <c r="I2717" s="246">
        <v>3100</v>
      </c>
      <c r="J2717" s="246">
        <v>15675</v>
      </c>
      <c r="K2717" s="846">
        <f t="shared" si="371"/>
        <v>48592500</v>
      </c>
      <c r="L2717" s="847" t="s">
        <v>162</v>
      </c>
      <c r="M2717" s="847" t="s">
        <v>844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17"/>
      <c r="AB2717" s="570"/>
    </row>
    <row r="2718" spans="1:28" ht="15.75" hidden="1" customHeight="1">
      <c r="A2718" s="818" t="str">
        <f>IF(B2718&lt;&gt;"",IF(AND(B2718&gt;=_TM1,B2718&lt;=_TM2,OR(TH!L2718="1111",TH!M2718="1111")),TH!D2718,""),"")</f>
        <v/>
      </c>
      <c r="B2718" s="36">
        <f t="shared" si="369"/>
        <v>3</v>
      </c>
      <c r="C2718" s="190">
        <f t="shared" si="370"/>
        <v>42458</v>
      </c>
      <c r="D2718" s="842" t="s">
        <v>1649</v>
      </c>
      <c r="E2718" s="842">
        <v>42458</v>
      </c>
      <c r="F2718" s="843" t="s">
        <v>1065</v>
      </c>
      <c r="G2718" s="844" t="s">
        <v>1063</v>
      </c>
      <c r="H2718" s="845" t="s">
        <v>1297</v>
      </c>
      <c r="I2718" s="246">
        <v>300</v>
      </c>
      <c r="J2718" s="246">
        <v>9699</v>
      </c>
      <c r="K2718" s="846">
        <f t="shared" si="371"/>
        <v>2909700</v>
      </c>
      <c r="L2718" s="847" t="s">
        <v>162</v>
      </c>
      <c r="M2718" s="847" t="s">
        <v>844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17"/>
      <c r="AB2718" s="570"/>
    </row>
    <row r="2719" spans="1:28" ht="15.75" hidden="1" customHeight="1">
      <c r="A2719" s="818" t="str">
        <f>IF(B2719&lt;&gt;"",IF(AND(B2719&gt;=_TM1,B2719&lt;=_TM2,OR(TH!L2719="1111",TH!M2719="1111")),TH!D2719,""),"")</f>
        <v/>
      </c>
      <c r="B2719" s="36">
        <f t="shared" si="369"/>
        <v>3</v>
      </c>
      <c r="C2719" s="190">
        <f t="shared" si="370"/>
        <v>42458</v>
      </c>
      <c r="D2719" s="842" t="s">
        <v>1649</v>
      </c>
      <c r="E2719" s="842">
        <v>42458</v>
      </c>
      <c r="F2719" s="843" t="s">
        <v>954</v>
      </c>
      <c r="G2719" s="844" t="s">
        <v>1063</v>
      </c>
      <c r="H2719" s="845" t="s">
        <v>1297</v>
      </c>
      <c r="I2719" s="246">
        <v>640</v>
      </c>
      <c r="J2719" s="246">
        <v>9026</v>
      </c>
      <c r="K2719" s="846">
        <f t="shared" si="371"/>
        <v>5776640</v>
      </c>
      <c r="L2719" s="847" t="s">
        <v>162</v>
      </c>
      <c r="M2719" s="847" t="s">
        <v>844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17"/>
      <c r="AB2719" s="570"/>
    </row>
    <row r="2720" spans="1:28" ht="15.75" hidden="1" customHeight="1">
      <c r="A2720" s="818" t="str">
        <f>IF(B2720&lt;&gt;"",IF(AND(B2720&gt;=_TM1,B2720&lt;=_TM2,OR(TH!L2720="1111",TH!M2720="1111")),TH!D2720,""),"")</f>
        <v/>
      </c>
      <c r="B2720" s="36">
        <f t="shared" si="369"/>
        <v>3</v>
      </c>
      <c r="C2720" s="190">
        <f t="shared" si="370"/>
        <v>42458</v>
      </c>
      <c r="D2720" s="842" t="s">
        <v>1649</v>
      </c>
      <c r="E2720" s="842">
        <v>42458</v>
      </c>
      <c r="F2720" s="843" t="s">
        <v>742</v>
      </c>
      <c r="G2720" s="844" t="s">
        <v>1067</v>
      </c>
      <c r="H2720" s="845" t="s">
        <v>1297</v>
      </c>
      <c r="I2720" s="246">
        <v>24</v>
      </c>
      <c r="J2720" s="246">
        <v>33168</v>
      </c>
      <c r="K2720" s="846">
        <f t="shared" si="371"/>
        <v>796032</v>
      </c>
      <c r="L2720" s="847" t="s">
        <v>162</v>
      </c>
      <c r="M2720" s="847" t="s">
        <v>844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17"/>
      <c r="AB2720" s="570"/>
    </row>
    <row r="2721" spans="1:28" ht="15.75" hidden="1" customHeight="1">
      <c r="A2721" s="818" t="str">
        <f>IF(B2721&lt;&gt;"",IF(AND(B2721&gt;=_TM1,B2721&lt;=_TM2,OR(TH!L2721="1111",TH!M2721="1111")),TH!D2721,""),"")</f>
        <v/>
      </c>
      <c r="B2721" s="36">
        <f t="shared" si="369"/>
        <v>3</v>
      </c>
      <c r="C2721" s="190">
        <f t="shared" si="370"/>
        <v>42458</v>
      </c>
      <c r="D2721" s="842" t="s">
        <v>1649</v>
      </c>
      <c r="E2721" s="842">
        <v>42458</v>
      </c>
      <c r="F2721" s="843" t="s">
        <v>743</v>
      </c>
      <c r="G2721" s="844" t="s">
        <v>1067</v>
      </c>
      <c r="H2721" s="845" t="s">
        <v>1297</v>
      </c>
      <c r="I2721" s="246">
        <v>36</v>
      </c>
      <c r="J2721" s="246">
        <v>51418</v>
      </c>
      <c r="K2721" s="846">
        <f t="shared" si="371"/>
        <v>1851048</v>
      </c>
      <c r="L2721" s="847" t="s">
        <v>162</v>
      </c>
      <c r="M2721" s="847" t="s">
        <v>844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17"/>
      <c r="AB2721" s="570"/>
    </row>
    <row r="2722" spans="1:28" ht="15.75" hidden="1" customHeight="1">
      <c r="A2722" s="818" t="str">
        <f>IF(B2722&lt;&gt;"",IF(AND(B2722&gt;=_TM1,B2722&lt;=_TM2,OR(TH!L2722="1111",TH!M2722="1111")),TH!D2722,""),"")</f>
        <v/>
      </c>
      <c r="B2722" s="36">
        <f t="shared" si="369"/>
        <v>3</v>
      </c>
      <c r="C2722" s="190">
        <f t="shared" si="370"/>
        <v>42458</v>
      </c>
      <c r="D2722" s="842" t="s">
        <v>1649</v>
      </c>
      <c r="E2722" s="842">
        <v>42458</v>
      </c>
      <c r="F2722" s="843" t="s">
        <v>659</v>
      </c>
      <c r="G2722" s="844" t="s">
        <v>1067</v>
      </c>
      <c r="H2722" s="845" t="s">
        <v>1297</v>
      </c>
      <c r="I2722" s="246">
        <v>54</v>
      </c>
      <c r="J2722" s="246">
        <v>33846</v>
      </c>
      <c r="K2722" s="846">
        <f t="shared" si="371"/>
        <v>1827684</v>
      </c>
      <c r="L2722" s="847" t="s">
        <v>162</v>
      </c>
      <c r="M2722" s="847" t="s">
        <v>844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17"/>
      <c r="AB2722" s="570"/>
    </row>
    <row r="2723" spans="1:28" ht="15.75" hidden="1" customHeight="1">
      <c r="A2723" s="818" t="str">
        <f>IF(B2723&lt;&gt;"",IF(AND(B2723&gt;=_TM1,B2723&lt;=_TM2,OR(TH!L2723="1111",TH!M2723="1111")),TH!D2723,""),"")</f>
        <v/>
      </c>
      <c r="B2723" s="36">
        <f t="shared" si="369"/>
        <v>3</v>
      </c>
      <c r="C2723" s="190">
        <f t="shared" si="370"/>
        <v>42458</v>
      </c>
      <c r="D2723" s="842" t="s">
        <v>1649</v>
      </c>
      <c r="E2723" s="842">
        <v>42458</v>
      </c>
      <c r="F2723" s="843" t="s">
        <v>723</v>
      </c>
      <c r="G2723" s="844" t="s">
        <v>1067</v>
      </c>
      <c r="H2723" s="845" t="s">
        <v>1297</v>
      </c>
      <c r="I2723" s="246">
        <v>15</v>
      </c>
      <c r="J2723" s="246">
        <v>72214</v>
      </c>
      <c r="K2723" s="846">
        <f t="shared" si="371"/>
        <v>1083210</v>
      </c>
      <c r="L2723" s="847" t="s">
        <v>162</v>
      </c>
      <c r="M2723" s="847" t="s">
        <v>844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17"/>
      <c r="AB2723" s="570"/>
    </row>
    <row r="2724" spans="1:28" ht="15.75" hidden="1" customHeight="1">
      <c r="A2724" s="818" t="str">
        <f>IF(B2724&lt;&gt;"",IF(AND(B2724&gt;=_TM1,B2724&lt;=_TM2,OR(TH!L2724="1111",TH!M2724="1111")),TH!D2724,""),"")</f>
        <v/>
      </c>
      <c r="B2724" s="36">
        <f t="shared" si="369"/>
        <v>3</v>
      </c>
      <c r="C2724" s="190">
        <f t="shared" si="370"/>
        <v>42458</v>
      </c>
      <c r="D2724" s="842" t="s">
        <v>1649</v>
      </c>
      <c r="E2724" s="842">
        <v>42458</v>
      </c>
      <c r="F2724" s="843" t="s">
        <v>456</v>
      </c>
      <c r="G2724" s="844" t="s">
        <v>1067</v>
      </c>
      <c r="H2724" s="845" t="s">
        <v>1297</v>
      </c>
      <c r="I2724" s="246">
        <v>9</v>
      </c>
      <c r="J2724" s="246">
        <v>58817</v>
      </c>
      <c r="K2724" s="846">
        <f t="shared" si="371"/>
        <v>529353</v>
      </c>
      <c r="L2724" s="847" t="s">
        <v>162</v>
      </c>
      <c r="M2724" s="847" t="s">
        <v>844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17"/>
      <c r="AB2724" s="570"/>
    </row>
    <row r="2725" spans="1:28" ht="15.75" hidden="1" customHeight="1">
      <c r="A2725" s="818" t="str">
        <f>IF(B2725&lt;&gt;"",IF(AND(B2725&gt;=_TM1,B2725&lt;=_TM2,OR(TH!L2725="1111",TH!M2725="1111")),TH!D2725,""),"")</f>
        <v/>
      </c>
      <c r="B2725" s="36">
        <f t="shared" si="369"/>
        <v>3</v>
      </c>
      <c r="C2725" s="190">
        <f t="shared" si="370"/>
        <v>42458</v>
      </c>
      <c r="D2725" s="842" t="s">
        <v>1649</v>
      </c>
      <c r="E2725" s="842">
        <v>42458</v>
      </c>
      <c r="F2725" s="843" t="s">
        <v>440</v>
      </c>
      <c r="G2725" s="844" t="s">
        <v>1067</v>
      </c>
      <c r="H2725" s="845" t="s">
        <v>1297</v>
      </c>
      <c r="I2725" s="246">
        <v>12</v>
      </c>
      <c r="J2725" s="246">
        <v>120909</v>
      </c>
      <c r="K2725" s="846">
        <f t="shared" si="371"/>
        <v>1450908</v>
      </c>
      <c r="L2725" s="847" t="s">
        <v>162</v>
      </c>
      <c r="M2725" s="847" t="s">
        <v>844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17"/>
      <c r="AB2725" s="570"/>
    </row>
    <row r="2726" spans="1:28" ht="15.75" hidden="1" customHeight="1">
      <c r="A2726" s="818" t="str">
        <f>IF(B2726&lt;&gt;"",IF(AND(B2726&gt;=_TM1,B2726&lt;=_TM2,OR(TH!L2726="1111",TH!M2726="1111")),TH!D2726,""),"")</f>
        <v/>
      </c>
      <c r="B2726" s="36">
        <f t="shared" si="369"/>
        <v>3</v>
      </c>
      <c r="C2726" s="190">
        <f t="shared" si="370"/>
        <v>42458</v>
      </c>
      <c r="D2726" s="842" t="s">
        <v>1649</v>
      </c>
      <c r="E2726" s="842">
        <v>42458</v>
      </c>
      <c r="F2726" s="843" t="s">
        <v>442</v>
      </c>
      <c r="G2726" s="844" t="s">
        <v>1067</v>
      </c>
      <c r="H2726" s="845" t="s">
        <v>1297</v>
      </c>
      <c r="I2726" s="246">
        <v>10</v>
      </c>
      <c r="J2726" s="246">
        <v>157609</v>
      </c>
      <c r="K2726" s="846">
        <f t="shared" si="371"/>
        <v>1576090</v>
      </c>
      <c r="L2726" s="847" t="s">
        <v>162</v>
      </c>
      <c r="M2726" s="847" t="s">
        <v>844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17"/>
      <c r="AB2726" s="570"/>
    </row>
    <row r="2727" spans="1:28" ht="15.75" hidden="1" customHeight="1">
      <c r="A2727" s="818" t="str">
        <f>IF(B2727&lt;&gt;"",IF(AND(B2727&gt;=_TM1,B2727&lt;=_TM2,OR(TH!L2727="1111",TH!M2727="1111")),TH!D2727,""),"")</f>
        <v/>
      </c>
      <c r="B2727" s="36">
        <f t="shared" si="369"/>
        <v>3</v>
      </c>
      <c r="C2727" s="190">
        <f t="shared" si="370"/>
        <v>42458</v>
      </c>
      <c r="D2727" s="842" t="s">
        <v>1649</v>
      </c>
      <c r="E2727" s="842">
        <v>42458</v>
      </c>
      <c r="F2727" s="843" t="s">
        <v>443</v>
      </c>
      <c r="G2727" s="844" t="s">
        <v>1067</v>
      </c>
      <c r="H2727" s="845" t="s">
        <v>1297</v>
      </c>
      <c r="I2727" s="246">
        <v>10</v>
      </c>
      <c r="J2727" s="246">
        <v>138818</v>
      </c>
      <c r="K2727" s="846">
        <f t="shared" si="371"/>
        <v>1388180</v>
      </c>
      <c r="L2727" s="847" t="s">
        <v>162</v>
      </c>
      <c r="M2727" s="847" t="s">
        <v>844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17"/>
      <c r="AB2727" s="570"/>
    </row>
    <row r="2728" spans="1:28" ht="15.75" hidden="1" customHeight="1">
      <c r="A2728" s="818" t="str">
        <f>IF(B2728&lt;&gt;"",IF(AND(B2728&gt;=_TM1,B2728&lt;=_TM2,OR(TH!L2728="1111",TH!M2728="1111")),TH!D2728,""),"")</f>
        <v/>
      </c>
      <c r="B2728" s="36">
        <f t="shared" si="369"/>
        <v>3</v>
      </c>
      <c r="C2728" s="190">
        <f t="shared" si="370"/>
        <v>42458</v>
      </c>
      <c r="D2728" s="842" t="s">
        <v>1649</v>
      </c>
      <c r="E2728" s="842">
        <v>42458</v>
      </c>
      <c r="F2728" s="843" t="s">
        <v>997</v>
      </c>
      <c r="G2728" s="844" t="s">
        <v>1067</v>
      </c>
      <c r="H2728" s="845" t="s">
        <v>1297</v>
      </c>
      <c r="I2728" s="246">
        <v>12</v>
      </c>
      <c r="J2728" s="246">
        <v>47309.4</v>
      </c>
      <c r="K2728" s="846">
        <f t="shared" si="371"/>
        <v>567713</v>
      </c>
      <c r="L2728" s="847" t="s">
        <v>162</v>
      </c>
      <c r="M2728" s="847" t="s">
        <v>844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17"/>
      <c r="AB2728" s="570"/>
    </row>
    <row r="2729" spans="1:28" ht="15.75" hidden="1" customHeight="1">
      <c r="A2729" s="818" t="str">
        <f>IF(B2729&lt;&gt;"",IF(AND(B2729&gt;=_TM1,B2729&lt;=_TM2,OR(TH!L2729="1111",TH!M2729="1111")),TH!D2729,""),"")</f>
        <v/>
      </c>
      <c r="B2729" s="36">
        <f t="shared" si="369"/>
        <v>3</v>
      </c>
      <c r="C2729" s="190">
        <f t="shared" si="370"/>
        <v>42458</v>
      </c>
      <c r="D2729" s="842" t="s">
        <v>1649</v>
      </c>
      <c r="E2729" s="842">
        <v>42458</v>
      </c>
      <c r="F2729" s="843" t="s">
        <v>444</v>
      </c>
      <c r="G2729" s="844" t="s">
        <v>1067</v>
      </c>
      <c r="H2729" s="845" t="s">
        <v>1297</v>
      </c>
      <c r="I2729" s="246">
        <v>10</v>
      </c>
      <c r="J2729" s="246">
        <v>96550</v>
      </c>
      <c r="K2729" s="846">
        <f t="shared" si="371"/>
        <v>965500</v>
      </c>
      <c r="L2729" s="847" t="s">
        <v>162</v>
      </c>
      <c r="M2729" s="847" t="s">
        <v>844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17"/>
      <c r="AB2729" s="570"/>
    </row>
    <row r="2730" spans="1:28" ht="15.75" hidden="1" customHeight="1">
      <c r="A2730" s="818" t="str">
        <f>IF(B2730&lt;&gt;"",IF(AND(B2730&gt;=_TM1,B2730&lt;=_TM2,OR(TH!L2730="1111",TH!M2730="1111")),TH!D2730,""),"")</f>
        <v/>
      </c>
      <c r="B2730" s="36">
        <f t="shared" si="369"/>
        <v>3</v>
      </c>
      <c r="C2730" s="190">
        <f t="shared" si="370"/>
        <v>42458</v>
      </c>
      <c r="D2730" s="842" t="s">
        <v>1649</v>
      </c>
      <c r="E2730" s="842">
        <v>42458</v>
      </c>
      <c r="F2730" s="843" t="s">
        <v>998</v>
      </c>
      <c r="G2730" s="844" t="s">
        <v>1067</v>
      </c>
      <c r="H2730" s="845" t="s">
        <v>1297</v>
      </c>
      <c r="I2730" s="246">
        <v>20</v>
      </c>
      <c r="J2730" s="246">
        <v>77984</v>
      </c>
      <c r="K2730" s="846">
        <f t="shared" si="371"/>
        <v>1559680</v>
      </c>
      <c r="L2730" s="847" t="s">
        <v>162</v>
      </c>
      <c r="M2730" s="847" t="s">
        <v>844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17"/>
      <c r="AB2730" s="570"/>
    </row>
    <row r="2731" spans="1:28" ht="15.75" hidden="1" customHeight="1">
      <c r="A2731" s="818" t="str">
        <f>IF(B2731&lt;&gt;"",IF(AND(B2731&gt;=_TM1,B2731&lt;=_TM2,OR(TH!L2731="1111",TH!M2731="1111")),TH!D2731,""),"")</f>
        <v/>
      </c>
      <c r="B2731" s="36">
        <f t="shared" si="369"/>
        <v>3</v>
      </c>
      <c r="C2731" s="190">
        <f t="shared" si="370"/>
        <v>42458</v>
      </c>
      <c r="D2731" s="842" t="s">
        <v>1649</v>
      </c>
      <c r="E2731" s="842">
        <v>42458</v>
      </c>
      <c r="F2731" s="843" t="s">
        <v>445</v>
      </c>
      <c r="G2731" s="844" t="s">
        <v>1067</v>
      </c>
      <c r="H2731" s="845" t="s">
        <v>1297</v>
      </c>
      <c r="I2731" s="246">
        <v>10</v>
      </c>
      <c r="J2731" s="246">
        <v>47796</v>
      </c>
      <c r="K2731" s="846">
        <f t="shared" si="371"/>
        <v>477960</v>
      </c>
      <c r="L2731" s="847" t="s">
        <v>162</v>
      </c>
      <c r="M2731" s="847" t="s">
        <v>844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17"/>
      <c r="AB2731" s="570"/>
    </row>
    <row r="2732" spans="1:28" ht="15.75" hidden="1" customHeight="1">
      <c r="A2732" s="818" t="str">
        <f>IF(B2732&lt;&gt;"",IF(AND(B2732&gt;=_TM1,B2732&lt;=_TM2,OR(TH!L2732="1111",TH!M2732="1111")),TH!D2732,""),"")</f>
        <v/>
      </c>
      <c r="B2732" s="36">
        <f t="shared" si="369"/>
        <v>3</v>
      </c>
      <c r="C2732" s="190">
        <f t="shared" si="370"/>
        <v>42458</v>
      </c>
      <c r="D2732" s="842" t="s">
        <v>1649</v>
      </c>
      <c r="E2732" s="842">
        <v>42458</v>
      </c>
      <c r="F2732" s="843" t="s">
        <v>999</v>
      </c>
      <c r="G2732" s="844" t="s">
        <v>1067</v>
      </c>
      <c r="H2732" s="845" t="s">
        <v>1297</v>
      </c>
      <c r="I2732" s="246">
        <v>10</v>
      </c>
      <c r="J2732" s="246">
        <v>62200</v>
      </c>
      <c r="K2732" s="846">
        <f t="shared" si="371"/>
        <v>622000</v>
      </c>
      <c r="L2732" s="847" t="s">
        <v>162</v>
      </c>
      <c r="M2732" s="847" t="s">
        <v>844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17"/>
      <c r="AB2732" s="570"/>
    </row>
    <row r="2733" spans="1:28" s="872" customFormat="1" ht="15.75" hidden="1" customHeight="1">
      <c r="A2733" s="818" t="str">
        <f>IF(B2733&lt;&gt;"",IF(AND(B2733&gt;=_TM1,B2733&lt;=_TM2,OR(TH!L2733="1111",TH!M2733="1111")),TH!D2733,""),"")</f>
        <v/>
      </c>
      <c r="B2733" s="861">
        <f t="shared" ref="B2733:B2777" si="372">IF(C2733&lt;&gt;"",MONTH(C2733),"")</f>
        <v>1</v>
      </c>
      <c r="C2733" s="862">
        <f t="shared" ref="C2733:C2777" si="373">E2733</f>
        <v>42373</v>
      </c>
      <c r="D2733" s="842" t="s">
        <v>1649</v>
      </c>
      <c r="E2733" s="862">
        <v>42373</v>
      </c>
      <c r="F2733" s="873" t="s">
        <v>435</v>
      </c>
      <c r="G2733" s="865" t="s">
        <v>1007</v>
      </c>
      <c r="H2733" s="866" t="s">
        <v>1297</v>
      </c>
      <c r="I2733" s="867">
        <v>1000</v>
      </c>
      <c r="J2733" s="867">
        <v>6995.597138763058</v>
      </c>
      <c r="K2733" s="868">
        <f t="shared" ref="K2733:K2747" si="374">ROUND(I2733*J2733,0)</f>
        <v>6995597</v>
      </c>
      <c r="L2733" s="869" t="s">
        <v>162</v>
      </c>
      <c r="M2733" s="869" t="s">
        <v>844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70"/>
      <c r="AB2733" s="871"/>
    </row>
    <row r="2734" spans="1:28" ht="15.75" hidden="1" customHeight="1">
      <c r="A2734" s="818" t="str">
        <f>IF(B2734&lt;&gt;"",IF(AND(B2734&gt;=_TM1,B2734&lt;=_TM2,OR(TH!L2734="1111",TH!M2734="1111")),TH!D2734,""),"")</f>
        <v/>
      </c>
      <c r="B2734" s="36">
        <f t="shared" si="372"/>
        <v>1</v>
      </c>
      <c r="C2734" s="190">
        <f t="shared" si="373"/>
        <v>42375</v>
      </c>
      <c r="D2734" s="842" t="s">
        <v>1649</v>
      </c>
      <c r="E2734" s="842">
        <v>42375</v>
      </c>
      <c r="F2734" s="854" t="s">
        <v>1011</v>
      </c>
      <c r="G2734" s="844" t="s">
        <v>1009</v>
      </c>
      <c r="H2734" s="845" t="s">
        <v>1297</v>
      </c>
      <c r="I2734" s="246">
        <v>55</v>
      </c>
      <c r="J2734" s="246">
        <v>14711.892593308512</v>
      </c>
      <c r="K2734" s="846">
        <f t="shared" si="374"/>
        <v>809154</v>
      </c>
      <c r="L2734" s="847" t="s">
        <v>162</v>
      </c>
      <c r="M2734" s="847" t="s">
        <v>844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17"/>
      <c r="AB2734" s="570"/>
    </row>
    <row r="2735" spans="1:28" ht="15.75" hidden="1" customHeight="1">
      <c r="A2735" s="818" t="str">
        <f>IF(B2735&lt;&gt;"",IF(AND(B2735&gt;=_TM1,B2735&lt;=_TM2,OR(TH!L2735="1111",TH!M2735="1111")),TH!D2735,""),"")</f>
        <v/>
      </c>
      <c r="B2735" s="36">
        <f t="shared" si="372"/>
        <v>1</v>
      </c>
      <c r="C2735" s="190">
        <f t="shared" si="373"/>
        <v>42388</v>
      </c>
      <c r="D2735" s="842" t="s">
        <v>1649</v>
      </c>
      <c r="E2735" s="842">
        <v>42388</v>
      </c>
      <c r="F2735" s="843" t="s">
        <v>1290</v>
      </c>
      <c r="G2735" s="844" t="s">
        <v>1015</v>
      </c>
      <c r="H2735" s="845" t="s">
        <v>1297</v>
      </c>
      <c r="I2735" s="246">
        <v>20</v>
      </c>
      <c r="J2735" s="246">
        <v>23165.34713876306</v>
      </c>
      <c r="K2735" s="846">
        <f t="shared" si="374"/>
        <v>463307</v>
      </c>
      <c r="L2735" s="847" t="s">
        <v>162</v>
      </c>
      <c r="M2735" s="847" t="s">
        <v>844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17"/>
      <c r="AB2735" s="570"/>
    </row>
    <row r="2736" spans="1:28" ht="15.75" hidden="1" customHeight="1">
      <c r="A2736" s="818" t="str">
        <f>IF(B2736&lt;&gt;"",IF(AND(B2736&gt;=_TM1,B2736&lt;=_TM2,OR(TH!L2736="1111",TH!M2736="1111")),TH!D2736,""),"")</f>
        <v/>
      </c>
      <c r="B2736" s="36">
        <f t="shared" si="372"/>
        <v>1</v>
      </c>
      <c r="C2736" s="190">
        <f t="shared" si="373"/>
        <v>42388</v>
      </c>
      <c r="D2736" s="842" t="s">
        <v>1649</v>
      </c>
      <c r="E2736" s="842">
        <v>42388</v>
      </c>
      <c r="F2736" s="854" t="s">
        <v>1291</v>
      </c>
      <c r="G2736" s="844" t="s">
        <v>1015</v>
      </c>
      <c r="H2736" s="845" t="s">
        <v>1297</v>
      </c>
      <c r="I2736" s="246">
        <v>50</v>
      </c>
      <c r="J2736" s="246">
        <v>5444.1471387630581</v>
      </c>
      <c r="K2736" s="846">
        <f t="shared" si="374"/>
        <v>272207</v>
      </c>
      <c r="L2736" s="847" t="s">
        <v>162</v>
      </c>
      <c r="M2736" s="847" t="s">
        <v>844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17"/>
      <c r="AB2736" s="570"/>
    </row>
    <row r="2737" spans="1:28" ht="15.75" hidden="1" customHeight="1">
      <c r="A2737" s="818" t="str">
        <f>IF(B2737&lt;&gt;"",IF(AND(B2737&gt;=_TM1,B2737&lt;=_TM2,OR(TH!L2737="1111",TH!M2737="1111")),TH!D2737,""),"")</f>
        <v/>
      </c>
      <c r="B2737" s="36">
        <f t="shared" si="372"/>
        <v>2</v>
      </c>
      <c r="C2737" s="190">
        <f t="shared" si="373"/>
        <v>42401</v>
      </c>
      <c r="D2737" s="842" t="s">
        <v>1649</v>
      </c>
      <c r="E2737" s="842">
        <v>42401</v>
      </c>
      <c r="F2737" s="843" t="s">
        <v>435</v>
      </c>
      <c r="G2737" s="844" t="s">
        <v>1025</v>
      </c>
      <c r="H2737" s="845" t="s">
        <v>1297</v>
      </c>
      <c r="I2737" s="246">
        <v>1000</v>
      </c>
      <c r="J2737" s="246">
        <v>8750.3471387630598</v>
      </c>
      <c r="K2737" s="846">
        <f t="shared" si="374"/>
        <v>8750347</v>
      </c>
      <c r="L2737" s="847" t="s">
        <v>162</v>
      </c>
      <c r="M2737" s="847" t="s">
        <v>844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17"/>
      <c r="AB2737" s="570"/>
    </row>
    <row r="2738" spans="1:28" ht="15.75" hidden="1" customHeight="1">
      <c r="A2738" s="818" t="str">
        <f>IF(B2738&lt;&gt;"",IF(AND(B2738&gt;=_TM1,B2738&lt;=_TM2,OR(TH!L2738="1111",TH!M2738="1111")),TH!D2738,""),"")</f>
        <v/>
      </c>
      <c r="B2738" s="36">
        <f t="shared" si="372"/>
        <v>2</v>
      </c>
      <c r="C2738" s="190">
        <f t="shared" si="373"/>
        <v>42429</v>
      </c>
      <c r="D2738" s="842" t="s">
        <v>1649</v>
      </c>
      <c r="E2738" s="842">
        <v>42429</v>
      </c>
      <c r="F2738" s="843" t="s">
        <v>994</v>
      </c>
      <c r="G2738" s="844" t="s">
        <v>1041</v>
      </c>
      <c r="H2738" s="845" t="s">
        <v>1297</v>
      </c>
      <c r="I2738" s="246">
        <v>12</v>
      </c>
      <c r="J2738" s="246">
        <v>30592.847138763056</v>
      </c>
      <c r="K2738" s="846">
        <f t="shared" si="374"/>
        <v>367114</v>
      </c>
      <c r="L2738" s="847" t="s">
        <v>162</v>
      </c>
      <c r="M2738" s="847" t="s">
        <v>844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17"/>
      <c r="AB2738" s="570"/>
    </row>
    <row r="2739" spans="1:28" ht="15.75" hidden="1" customHeight="1">
      <c r="A2739" s="818" t="str">
        <f>IF(B2739&lt;&gt;"",IF(AND(B2739&gt;=_TM1,B2739&lt;=_TM2,OR(TH!L2739="1111",TH!M2739="1111")),TH!D2739,""),"")</f>
        <v/>
      </c>
      <c r="B2739" s="36">
        <f t="shared" si="372"/>
        <v>3</v>
      </c>
      <c r="C2739" s="190">
        <f t="shared" si="373"/>
        <v>42433</v>
      </c>
      <c r="D2739" s="842" t="s">
        <v>1649</v>
      </c>
      <c r="E2739" s="842">
        <v>42433</v>
      </c>
      <c r="F2739" s="854" t="s">
        <v>1044</v>
      </c>
      <c r="G2739" s="844" t="s">
        <v>1043</v>
      </c>
      <c r="H2739" s="845" t="s">
        <v>1297</v>
      </c>
      <c r="I2739" s="246">
        <v>200</v>
      </c>
      <c r="J2739" s="246">
        <v>6225.142138763058</v>
      </c>
      <c r="K2739" s="846">
        <f t="shared" si="374"/>
        <v>1245028</v>
      </c>
      <c r="L2739" s="847" t="s">
        <v>162</v>
      </c>
      <c r="M2739" s="847" t="s">
        <v>844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17"/>
      <c r="AB2739" s="570"/>
    </row>
    <row r="2740" spans="1:28" ht="15.75" hidden="1" customHeight="1">
      <c r="A2740" s="818" t="str">
        <f>IF(B2740&lt;&gt;"",IF(AND(B2740&gt;=_TM1,B2740&lt;=_TM2,OR(TH!L2740="1111",TH!M2740="1111")),TH!D2740,""),"")</f>
        <v/>
      </c>
      <c r="B2740" s="36">
        <f t="shared" si="372"/>
        <v>3</v>
      </c>
      <c r="C2740" s="190">
        <f t="shared" si="373"/>
        <v>42449</v>
      </c>
      <c r="D2740" s="842" t="s">
        <v>1649</v>
      </c>
      <c r="E2740" s="842">
        <v>42449</v>
      </c>
      <c r="F2740" s="843" t="s">
        <v>438</v>
      </c>
      <c r="G2740" s="844" t="s">
        <v>1059</v>
      </c>
      <c r="H2740" s="845" t="s">
        <v>1297</v>
      </c>
      <c r="I2740" s="246">
        <v>100</v>
      </c>
      <c r="J2740" s="246">
        <v>13417.347138763058</v>
      </c>
      <c r="K2740" s="846">
        <f t="shared" si="374"/>
        <v>1341735</v>
      </c>
      <c r="L2740" s="847" t="s">
        <v>162</v>
      </c>
      <c r="M2740" s="847" t="s">
        <v>844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>x</v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17"/>
      <c r="AB2740" s="570"/>
    </row>
    <row r="2741" spans="1:28" ht="15.75" hidden="1" customHeight="1">
      <c r="A2741" s="818" t="str">
        <f>IF(B2741&lt;&gt;"",IF(AND(B2741&gt;=_TM1,B2741&lt;=_TM2,OR(TH!L2741="1111",TH!M2741="1111")),TH!D2741,""),"")</f>
        <v/>
      </c>
      <c r="B2741" s="36">
        <f t="shared" si="372"/>
        <v>1</v>
      </c>
      <c r="C2741" s="190">
        <f t="shared" si="373"/>
        <v>42373</v>
      </c>
      <c r="D2741" s="842" t="s">
        <v>1649</v>
      </c>
      <c r="E2741" s="842">
        <v>42373</v>
      </c>
      <c r="F2741" s="843" t="s">
        <v>1165</v>
      </c>
      <c r="G2741" s="844" t="s">
        <v>1006</v>
      </c>
      <c r="H2741" s="845" t="s">
        <v>1297</v>
      </c>
      <c r="I2741" s="246">
        <v>850</v>
      </c>
      <c r="J2741" s="246">
        <v>32048.427138763058</v>
      </c>
      <c r="K2741" s="846">
        <f t="shared" si="374"/>
        <v>27241163</v>
      </c>
      <c r="L2741" s="847" t="s">
        <v>162</v>
      </c>
      <c r="M2741" s="847" t="s">
        <v>844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17"/>
      <c r="AB2741" s="570"/>
    </row>
    <row r="2742" spans="1:28" ht="15.75" hidden="1" customHeight="1">
      <c r="A2742" s="818" t="str">
        <f>IF(B2742&lt;&gt;"",IF(AND(B2742&gt;=_TM1,B2742&lt;=_TM2,OR(TH!L2742="1111",TH!M2742="1111")),TH!D2742,""),"")</f>
        <v/>
      </c>
      <c r="B2742" s="36">
        <f t="shared" si="372"/>
        <v>1</v>
      </c>
      <c r="C2742" s="190">
        <f t="shared" si="373"/>
        <v>42377</v>
      </c>
      <c r="D2742" s="842" t="s">
        <v>1649</v>
      </c>
      <c r="E2742" s="842">
        <v>42377</v>
      </c>
      <c r="F2742" s="854" t="s">
        <v>909</v>
      </c>
      <c r="G2742" s="844" t="s">
        <v>1012</v>
      </c>
      <c r="H2742" s="845" t="s">
        <v>1297</v>
      </c>
      <c r="I2742" s="246">
        <v>200</v>
      </c>
      <c r="J2742" s="246">
        <v>14598.847138763058</v>
      </c>
      <c r="K2742" s="846">
        <f t="shared" si="374"/>
        <v>2919769</v>
      </c>
      <c r="L2742" s="847" t="s">
        <v>162</v>
      </c>
      <c r="M2742" s="847" t="s">
        <v>844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17"/>
      <c r="AB2742" s="570"/>
    </row>
    <row r="2743" spans="1:28" ht="15.75" hidden="1" customHeight="1">
      <c r="A2743" s="818" t="str">
        <f>IF(B2743&lt;&gt;"",IF(AND(B2743&gt;=_TM1,B2743&lt;=_TM2,OR(TH!L2743="1111",TH!M2743="1111")),TH!D2743,""),"")</f>
        <v/>
      </c>
      <c r="B2743" s="36">
        <f t="shared" si="372"/>
        <v>1</v>
      </c>
      <c r="C2743" s="190">
        <f t="shared" si="373"/>
        <v>42381</v>
      </c>
      <c r="D2743" s="842" t="s">
        <v>1649</v>
      </c>
      <c r="E2743" s="842">
        <v>42381</v>
      </c>
      <c r="F2743" s="843" t="s">
        <v>646</v>
      </c>
      <c r="G2743" s="844" t="s">
        <v>1013</v>
      </c>
      <c r="H2743" s="845" t="s">
        <v>1297</v>
      </c>
      <c r="I2743" s="247">
        <v>1000</v>
      </c>
      <c r="J2743" s="247">
        <v>10087.42713876306</v>
      </c>
      <c r="K2743" s="846">
        <f t="shared" si="374"/>
        <v>10087427</v>
      </c>
      <c r="L2743" s="847" t="s">
        <v>162</v>
      </c>
      <c r="M2743" s="847" t="s">
        <v>844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17"/>
      <c r="AB2743" s="570"/>
    </row>
    <row r="2744" spans="1:28" ht="15.75" hidden="1" customHeight="1">
      <c r="A2744" s="818" t="str">
        <f>IF(B2744&lt;&gt;"",IF(AND(B2744&gt;=_TM1,B2744&lt;=_TM2,OR(TH!L2744="1111",TH!M2744="1111")),TH!D2744,""),"")</f>
        <v/>
      </c>
      <c r="B2744" s="36">
        <f t="shared" si="372"/>
        <v>1</v>
      </c>
      <c r="C2744" s="190">
        <f t="shared" si="373"/>
        <v>42388</v>
      </c>
      <c r="D2744" s="842" t="s">
        <v>1649</v>
      </c>
      <c r="E2744" s="842">
        <v>42388</v>
      </c>
      <c r="F2744" s="854" t="s">
        <v>911</v>
      </c>
      <c r="G2744" s="844" t="s">
        <v>1014</v>
      </c>
      <c r="H2744" s="845" t="s">
        <v>1297</v>
      </c>
      <c r="I2744" s="246">
        <v>450</v>
      </c>
      <c r="J2744" s="246">
        <v>23837.236027651947</v>
      </c>
      <c r="K2744" s="846">
        <f t="shared" si="374"/>
        <v>10726756</v>
      </c>
      <c r="L2744" s="847" t="s">
        <v>162</v>
      </c>
      <c r="M2744" s="847" t="s">
        <v>844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17"/>
      <c r="AB2744" s="570"/>
    </row>
    <row r="2745" spans="1:28" ht="15.75" hidden="1" customHeight="1">
      <c r="A2745" s="818" t="str">
        <f>IF(B2745&lt;&gt;"",IF(AND(B2745&gt;=_TM1,B2745&lt;=_TM2,OR(TH!L2745="1111",TH!M2745="1111")),TH!D2745,""),"")</f>
        <v/>
      </c>
      <c r="B2745" s="36">
        <f t="shared" si="372"/>
        <v>1</v>
      </c>
      <c r="C2745" s="190">
        <f t="shared" si="373"/>
        <v>42394</v>
      </c>
      <c r="D2745" s="842" t="s">
        <v>1649</v>
      </c>
      <c r="E2745" s="842">
        <v>42394</v>
      </c>
      <c r="F2745" s="854" t="s">
        <v>917</v>
      </c>
      <c r="G2745" s="844" t="s">
        <v>1016</v>
      </c>
      <c r="H2745" s="845" t="s">
        <v>1297</v>
      </c>
      <c r="I2745" s="246">
        <v>270</v>
      </c>
      <c r="J2745" s="246">
        <v>24465.680472096392</v>
      </c>
      <c r="K2745" s="846">
        <f t="shared" si="374"/>
        <v>6605734</v>
      </c>
      <c r="L2745" s="847" t="s">
        <v>162</v>
      </c>
      <c r="M2745" s="847" t="s">
        <v>844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17"/>
      <c r="AB2745" s="570"/>
    </row>
    <row r="2746" spans="1:28" ht="15.75" hidden="1" customHeight="1">
      <c r="A2746" s="818" t="str">
        <f>IF(B2746&lt;&gt;"",IF(AND(B2746&gt;=_TM1,B2746&lt;=_TM2,OR(TH!L2746="1111",TH!M2746="1111")),TH!D2746,""),"")</f>
        <v/>
      </c>
      <c r="B2746" s="36">
        <f t="shared" si="372"/>
        <v>1</v>
      </c>
      <c r="C2746" s="190">
        <f t="shared" si="373"/>
        <v>42399</v>
      </c>
      <c r="D2746" s="842" t="s">
        <v>1649</v>
      </c>
      <c r="E2746" s="842">
        <v>42399</v>
      </c>
      <c r="F2746" s="843" t="s">
        <v>651</v>
      </c>
      <c r="G2746" s="844" t="s">
        <v>1019</v>
      </c>
      <c r="H2746" s="845" t="s">
        <v>1297</v>
      </c>
      <c r="I2746" s="246">
        <v>210</v>
      </c>
      <c r="J2746" s="246">
        <v>84706.347138763056</v>
      </c>
      <c r="K2746" s="846">
        <f t="shared" si="374"/>
        <v>17788333</v>
      </c>
      <c r="L2746" s="847" t="s">
        <v>162</v>
      </c>
      <c r="M2746" s="847" t="s">
        <v>844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17"/>
      <c r="AB2746" s="570"/>
    </row>
    <row r="2747" spans="1:28" ht="15.75" hidden="1" customHeight="1">
      <c r="A2747" s="818" t="str">
        <f>IF(B2747&lt;&gt;"",IF(AND(B2747&gt;=_TM1,B2747&lt;=_TM2,OR(TH!L2747="1111",TH!M2747="1111")),TH!D2747,""),"")</f>
        <v/>
      </c>
      <c r="B2747" s="36">
        <f t="shared" si="372"/>
        <v>1</v>
      </c>
      <c r="C2747" s="190">
        <f t="shared" si="373"/>
        <v>42399</v>
      </c>
      <c r="D2747" s="842" t="s">
        <v>1649</v>
      </c>
      <c r="E2747" s="842">
        <v>42399</v>
      </c>
      <c r="F2747" s="843" t="s">
        <v>670</v>
      </c>
      <c r="G2747" s="844" t="s">
        <v>1019</v>
      </c>
      <c r="H2747" s="845" t="s">
        <v>1297</v>
      </c>
      <c r="I2747" s="855">
        <v>210</v>
      </c>
      <c r="J2747" s="247">
        <v>57332.413805429729</v>
      </c>
      <c r="K2747" s="846">
        <f t="shared" si="374"/>
        <v>12039807</v>
      </c>
      <c r="L2747" s="847" t="s">
        <v>162</v>
      </c>
      <c r="M2747" s="847" t="s">
        <v>844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17"/>
      <c r="AB2747" s="570"/>
    </row>
    <row r="2748" spans="1:28" ht="15.75" hidden="1" customHeight="1">
      <c r="A2748" s="818" t="str">
        <f>IF(B2748&lt;&gt;"",IF(AND(B2748&gt;=_TM1,B2748&lt;=_TM2,OR(TH!L2748="1111",TH!M2748="1111")),TH!D2748,""),"")</f>
        <v/>
      </c>
      <c r="B2748" s="36">
        <f t="shared" si="372"/>
        <v>1</v>
      </c>
      <c r="C2748" s="190">
        <f t="shared" si="373"/>
        <v>42399</v>
      </c>
      <c r="D2748" s="842" t="s">
        <v>1649</v>
      </c>
      <c r="E2748" s="842">
        <v>42399</v>
      </c>
      <c r="F2748" s="854" t="s">
        <v>908</v>
      </c>
      <c r="G2748" s="844" t="s">
        <v>1019</v>
      </c>
      <c r="H2748" s="845" t="s">
        <v>1297</v>
      </c>
      <c r="I2748" s="246">
        <v>916</v>
      </c>
      <c r="J2748" s="246">
        <v>7793.251068894062</v>
      </c>
      <c r="K2748" s="846">
        <f t="shared" ref="K2748:K2763" si="375">ROUND(I2748*J2748,0)</f>
        <v>7138618</v>
      </c>
      <c r="L2748" s="847" t="s">
        <v>162</v>
      </c>
      <c r="M2748" s="847" t="s">
        <v>844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17"/>
      <c r="AB2748" s="570"/>
    </row>
    <row r="2749" spans="1:28" ht="15.75" hidden="1" customHeight="1">
      <c r="A2749" s="818" t="str">
        <f>IF(B2749&lt;&gt;"",IF(AND(B2749&gt;=_TM1,B2749&lt;=_TM2,OR(TH!L2749="1111",TH!M2749="1111")),TH!D2749,""),"")</f>
        <v/>
      </c>
      <c r="B2749" s="36">
        <f t="shared" si="372"/>
        <v>2</v>
      </c>
      <c r="C2749" s="190">
        <f t="shared" si="373"/>
        <v>42401</v>
      </c>
      <c r="D2749" s="842" t="s">
        <v>1649</v>
      </c>
      <c r="E2749" s="842">
        <v>42401</v>
      </c>
      <c r="F2749" s="854" t="s">
        <v>924</v>
      </c>
      <c r="G2749" s="844" t="s">
        <v>1026</v>
      </c>
      <c r="H2749" s="845" t="s">
        <v>1297</v>
      </c>
      <c r="I2749" s="246">
        <v>396</v>
      </c>
      <c r="J2749" s="246">
        <v>24488.953199369116</v>
      </c>
      <c r="K2749" s="846">
        <f t="shared" si="375"/>
        <v>9697625</v>
      </c>
      <c r="L2749" s="847" t="s">
        <v>162</v>
      </c>
      <c r="M2749" s="847" t="s">
        <v>844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17"/>
      <c r="AB2749" s="570"/>
    </row>
    <row r="2750" spans="1:28" ht="15.75" hidden="1" customHeight="1">
      <c r="A2750" s="818" t="str">
        <f>IF(B2750&lt;&gt;"",IF(AND(B2750&gt;=_TM1,B2750&lt;=_TM2,OR(TH!L2750="1111",TH!M2750="1111")),TH!D2750,""),"")</f>
        <v/>
      </c>
      <c r="B2750" s="36">
        <f t="shared" si="372"/>
        <v>2</v>
      </c>
      <c r="C2750" s="190">
        <f t="shared" si="373"/>
        <v>42401</v>
      </c>
      <c r="D2750" s="842" t="s">
        <v>1649</v>
      </c>
      <c r="E2750" s="842">
        <v>42401</v>
      </c>
      <c r="F2750" s="854" t="s">
        <v>926</v>
      </c>
      <c r="G2750" s="844" t="s">
        <v>1026</v>
      </c>
      <c r="H2750" s="845" t="s">
        <v>1297</v>
      </c>
      <c r="I2750" s="246">
        <v>150</v>
      </c>
      <c r="J2750" s="246">
        <v>21495.613805429723</v>
      </c>
      <c r="K2750" s="846">
        <f t="shared" si="375"/>
        <v>3224342</v>
      </c>
      <c r="L2750" s="847" t="s">
        <v>162</v>
      </c>
      <c r="M2750" s="847" t="s">
        <v>844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17"/>
      <c r="AB2750" s="570"/>
    </row>
    <row r="2751" spans="1:28" ht="15.75" hidden="1" customHeight="1">
      <c r="A2751" s="818" t="str">
        <f>IF(B2751&lt;&gt;"",IF(AND(B2751&gt;=_TM1,B2751&lt;=_TM2,OR(TH!L2751="1111",TH!M2751="1111")),TH!D2751,""),"")</f>
        <v/>
      </c>
      <c r="B2751" s="36">
        <f t="shared" si="372"/>
        <v>2</v>
      </c>
      <c r="C2751" s="190">
        <f t="shared" si="373"/>
        <v>42402</v>
      </c>
      <c r="D2751" s="842" t="s">
        <v>1649</v>
      </c>
      <c r="E2751" s="842">
        <v>42402</v>
      </c>
      <c r="F2751" s="854" t="s">
        <v>646</v>
      </c>
      <c r="G2751" s="844" t="s">
        <v>1027</v>
      </c>
      <c r="H2751" s="845" t="s">
        <v>1297</v>
      </c>
      <c r="I2751" s="246">
        <v>1000</v>
      </c>
      <c r="J2751" s="246">
        <v>10061.05213876306</v>
      </c>
      <c r="K2751" s="846">
        <f t="shared" si="375"/>
        <v>10061052</v>
      </c>
      <c r="L2751" s="847" t="s">
        <v>162</v>
      </c>
      <c r="M2751" s="847" t="s">
        <v>844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17"/>
      <c r="AB2751" s="570"/>
    </row>
    <row r="2752" spans="1:28" ht="15.75" hidden="1" customHeight="1">
      <c r="A2752" s="818" t="str">
        <f>IF(B2752&lt;&gt;"",IF(AND(B2752&gt;=_TM1,B2752&lt;=_TM2,OR(TH!L2752="1111",TH!M2752="1111")),TH!D2752,""),"")</f>
        <v/>
      </c>
      <c r="B2752" s="36">
        <f t="shared" si="372"/>
        <v>2</v>
      </c>
      <c r="C2752" s="190">
        <f t="shared" si="373"/>
        <v>42416</v>
      </c>
      <c r="D2752" s="842" t="s">
        <v>1649</v>
      </c>
      <c r="E2752" s="842">
        <v>42416</v>
      </c>
      <c r="F2752" s="854" t="s">
        <v>646</v>
      </c>
      <c r="G2752" s="844" t="s">
        <v>1030</v>
      </c>
      <c r="H2752" s="845" t="s">
        <v>1297</v>
      </c>
      <c r="I2752" s="246">
        <v>1000</v>
      </c>
      <c r="J2752" s="246">
        <v>9955.8481387630582</v>
      </c>
      <c r="K2752" s="846">
        <f t="shared" si="375"/>
        <v>9955848</v>
      </c>
      <c r="L2752" s="847" t="s">
        <v>162</v>
      </c>
      <c r="M2752" s="847" t="s">
        <v>844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17"/>
      <c r="AB2752" s="570"/>
    </row>
    <row r="2753" spans="1:28" ht="15.75" hidden="1" customHeight="1">
      <c r="A2753" s="818" t="str">
        <f>IF(B2753&lt;&gt;"",IF(AND(B2753&gt;=_TM1,B2753&lt;=_TM2,OR(TH!L2753="1111",TH!M2753="1111")),TH!D2753,""),"")</f>
        <v/>
      </c>
      <c r="B2753" s="36">
        <f t="shared" si="372"/>
        <v>2</v>
      </c>
      <c r="C2753" s="190">
        <f t="shared" si="373"/>
        <v>42416</v>
      </c>
      <c r="D2753" s="842" t="s">
        <v>1649</v>
      </c>
      <c r="E2753" s="842">
        <v>42416</v>
      </c>
      <c r="F2753" s="854" t="s">
        <v>624</v>
      </c>
      <c r="G2753" s="844" t="s">
        <v>1031</v>
      </c>
      <c r="H2753" s="845" t="s">
        <v>1297</v>
      </c>
      <c r="I2753" s="246">
        <v>438</v>
      </c>
      <c r="J2753" s="246">
        <v>7214.4704264342909</v>
      </c>
      <c r="K2753" s="846">
        <f t="shared" si="375"/>
        <v>3159938</v>
      </c>
      <c r="L2753" s="847" t="s">
        <v>162</v>
      </c>
      <c r="M2753" s="847" t="s">
        <v>844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17"/>
      <c r="AB2753" s="570"/>
    </row>
    <row r="2754" spans="1:28" ht="15.75" hidden="1" customHeight="1">
      <c r="A2754" s="818" t="str">
        <f>IF(B2754&lt;&gt;"",IF(AND(B2754&gt;=_TM1,B2754&lt;=_TM2,OR(TH!L2754="1111",TH!M2754="1111")),TH!D2754,""),"")</f>
        <v/>
      </c>
      <c r="B2754" s="36">
        <f t="shared" si="372"/>
        <v>2</v>
      </c>
      <c r="C2754" s="190">
        <f t="shared" si="373"/>
        <v>42422</v>
      </c>
      <c r="D2754" s="842" t="s">
        <v>1649</v>
      </c>
      <c r="E2754" s="842">
        <v>42422</v>
      </c>
      <c r="F2754" s="854" t="s">
        <v>1165</v>
      </c>
      <c r="G2754" s="844" t="s">
        <v>1034</v>
      </c>
      <c r="H2754" s="845" t="s">
        <v>1297</v>
      </c>
      <c r="I2754" s="246">
        <v>850</v>
      </c>
      <c r="J2754" s="246">
        <v>32828.554197586585</v>
      </c>
      <c r="K2754" s="846">
        <f t="shared" si="375"/>
        <v>27904271</v>
      </c>
      <c r="L2754" s="847" t="s">
        <v>162</v>
      </c>
      <c r="M2754" s="847" t="s">
        <v>844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17"/>
      <c r="AB2754" s="570"/>
    </row>
    <row r="2755" spans="1:28" ht="15.75" hidden="1" customHeight="1">
      <c r="A2755" s="818" t="str">
        <f>IF(B2755&lt;&gt;"",IF(AND(B2755&gt;=_TM1,B2755&lt;=_TM2,OR(TH!L2755="1111",TH!M2755="1111")),TH!D2755,""),"")</f>
        <v/>
      </c>
      <c r="B2755" s="36">
        <f t="shared" si="372"/>
        <v>2</v>
      </c>
      <c r="C2755" s="190">
        <f t="shared" si="373"/>
        <v>42422</v>
      </c>
      <c r="D2755" s="842" t="s">
        <v>1649</v>
      </c>
      <c r="E2755" s="842">
        <v>42422</v>
      </c>
      <c r="F2755" s="854" t="s">
        <v>1166</v>
      </c>
      <c r="G2755" s="844" t="s">
        <v>1034</v>
      </c>
      <c r="H2755" s="845" t="s">
        <v>1297</v>
      </c>
      <c r="I2755" s="246">
        <v>850</v>
      </c>
      <c r="J2755" s="246">
        <v>31812.194197586585</v>
      </c>
      <c r="K2755" s="846">
        <f t="shared" si="375"/>
        <v>27040365</v>
      </c>
      <c r="L2755" s="847" t="s">
        <v>162</v>
      </c>
      <c r="M2755" s="847" t="s">
        <v>844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17"/>
      <c r="AB2755" s="570"/>
    </row>
    <row r="2756" spans="1:28" ht="15.75" hidden="1" customHeight="1">
      <c r="A2756" s="818" t="str">
        <f>IF(B2756&lt;&gt;"",IF(AND(B2756&gt;=_TM1,B2756&lt;=_TM2,OR(TH!L2756="1111",TH!M2756="1111")),TH!D2756,""),"")</f>
        <v/>
      </c>
      <c r="B2756" s="36">
        <f t="shared" si="372"/>
        <v>2</v>
      </c>
      <c r="C2756" s="190">
        <f t="shared" si="373"/>
        <v>42423</v>
      </c>
      <c r="D2756" s="842" t="s">
        <v>1649</v>
      </c>
      <c r="E2756" s="842">
        <v>42423</v>
      </c>
      <c r="F2756" s="854" t="s">
        <v>933</v>
      </c>
      <c r="G2756" s="844" t="s">
        <v>1035</v>
      </c>
      <c r="H2756" s="845" t="s">
        <v>1297</v>
      </c>
      <c r="I2756" s="246">
        <v>200</v>
      </c>
      <c r="J2756" s="246">
        <v>12528.787138763058</v>
      </c>
      <c r="K2756" s="846">
        <f t="shared" si="375"/>
        <v>2505757</v>
      </c>
      <c r="L2756" s="847" t="s">
        <v>162</v>
      </c>
      <c r="M2756" s="847" t="s">
        <v>844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17"/>
      <c r="AB2756" s="570"/>
    </row>
    <row r="2757" spans="1:28" ht="15.75" hidden="1" customHeight="1">
      <c r="A2757" s="818" t="str">
        <f>IF(B2757&lt;&gt;"",IF(AND(B2757&gt;=_TM1,B2757&lt;=_TM2,OR(TH!L2757="1111",TH!M2757="1111")),TH!D2757,""),"")</f>
        <v/>
      </c>
      <c r="B2757" s="36">
        <f t="shared" si="372"/>
        <v>2</v>
      </c>
      <c r="C2757" s="190">
        <f t="shared" si="373"/>
        <v>42426</v>
      </c>
      <c r="D2757" s="842" t="s">
        <v>1649</v>
      </c>
      <c r="E2757" s="842">
        <v>42426</v>
      </c>
      <c r="F2757" s="854" t="s">
        <v>941</v>
      </c>
      <c r="G2757" s="844" t="s">
        <v>1036</v>
      </c>
      <c r="H2757" s="845" t="s">
        <v>1297</v>
      </c>
      <c r="I2757" s="246">
        <v>500</v>
      </c>
      <c r="J2757" s="246">
        <v>23594.487138763059</v>
      </c>
      <c r="K2757" s="846">
        <f t="shared" si="375"/>
        <v>11797244</v>
      </c>
      <c r="L2757" s="847" t="s">
        <v>162</v>
      </c>
      <c r="M2757" s="847" t="s">
        <v>844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17"/>
      <c r="AB2757" s="570"/>
    </row>
    <row r="2758" spans="1:28" ht="15.75" hidden="1" customHeight="1">
      <c r="A2758" s="818" t="str">
        <f>IF(B2758&lt;&gt;"",IF(AND(B2758&gt;=_TM1,B2758&lt;=_TM2,OR(TH!L2758="1111",TH!M2758="1111")),TH!D2758,""),"")</f>
        <v/>
      </c>
      <c r="B2758" s="36">
        <f t="shared" si="372"/>
        <v>2</v>
      </c>
      <c r="C2758" s="190">
        <f t="shared" si="373"/>
        <v>42427</v>
      </c>
      <c r="D2758" s="842" t="s">
        <v>1649</v>
      </c>
      <c r="E2758" s="842">
        <v>42427</v>
      </c>
      <c r="F2758" s="854" t="s">
        <v>646</v>
      </c>
      <c r="G2758" s="844" t="s">
        <v>1040</v>
      </c>
      <c r="H2758" s="845" t="s">
        <v>1297</v>
      </c>
      <c r="I2758" s="246">
        <v>1000</v>
      </c>
      <c r="J2758" s="246">
        <v>10132.755138763059</v>
      </c>
      <c r="K2758" s="846">
        <f t="shared" si="375"/>
        <v>10132755</v>
      </c>
      <c r="L2758" s="847" t="s">
        <v>162</v>
      </c>
      <c r="M2758" s="847" t="s">
        <v>844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17"/>
      <c r="AB2758" s="570"/>
    </row>
    <row r="2759" spans="1:28" ht="15.75" hidden="1" customHeight="1">
      <c r="A2759" s="818" t="str">
        <f>IF(B2759&lt;&gt;"",IF(AND(B2759&gt;=_TM1,B2759&lt;=_TM2,OR(TH!L2759="1111",TH!M2759="1111")),TH!D2759,""),"")</f>
        <v/>
      </c>
      <c r="B2759" s="36">
        <f t="shared" si="372"/>
        <v>2</v>
      </c>
      <c r="C2759" s="190">
        <f t="shared" si="373"/>
        <v>42429</v>
      </c>
      <c r="D2759" s="842" t="s">
        <v>1649</v>
      </c>
      <c r="E2759" s="842">
        <v>42429</v>
      </c>
      <c r="F2759" s="854" t="s">
        <v>529</v>
      </c>
      <c r="G2759" s="844" t="s">
        <v>1041</v>
      </c>
      <c r="H2759" s="845" t="s">
        <v>1297</v>
      </c>
      <c r="I2759" s="246">
        <v>180</v>
      </c>
      <c r="J2759" s="246">
        <v>39037.180472096392</v>
      </c>
      <c r="K2759" s="846">
        <f t="shared" si="375"/>
        <v>7026692</v>
      </c>
      <c r="L2759" s="847" t="s">
        <v>162</v>
      </c>
      <c r="M2759" s="847" t="s">
        <v>844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17"/>
      <c r="AB2759" s="570"/>
    </row>
    <row r="2760" spans="1:28" ht="15.75" hidden="1" customHeight="1">
      <c r="A2760" s="818" t="str">
        <f>IF(B2760&lt;&gt;"",IF(AND(B2760&gt;=_TM1,B2760&lt;=_TM2,OR(TH!L2760="1111",TH!M2760="1111")),TH!D2760,""),"")</f>
        <v/>
      </c>
      <c r="B2760" s="36">
        <f t="shared" si="372"/>
        <v>2</v>
      </c>
      <c r="C2760" s="190">
        <f t="shared" si="373"/>
        <v>42429</v>
      </c>
      <c r="D2760" s="842" t="s">
        <v>1649</v>
      </c>
      <c r="E2760" s="842">
        <v>42429</v>
      </c>
      <c r="F2760" s="854" t="s">
        <v>1001</v>
      </c>
      <c r="G2760" s="844" t="s">
        <v>1041</v>
      </c>
      <c r="H2760" s="845" t="s">
        <v>1297</v>
      </c>
      <c r="I2760" s="246">
        <v>200</v>
      </c>
      <c r="J2760" s="246">
        <v>64494.18713876306</v>
      </c>
      <c r="K2760" s="846">
        <f t="shared" si="375"/>
        <v>12898837</v>
      </c>
      <c r="L2760" s="847" t="s">
        <v>162</v>
      </c>
      <c r="M2760" s="847" t="s">
        <v>844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17"/>
      <c r="AB2760" s="570"/>
    </row>
    <row r="2761" spans="1:28" ht="15.75" hidden="1" customHeight="1">
      <c r="A2761" s="818" t="str">
        <f>IF(B2761&lt;&gt;"",IF(AND(B2761&gt;=_TM1,B2761&lt;=_TM2,OR(TH!L2761="1111",TH!M2761="1111")),TH!D2761,""),"")</f>
        <v/>
      </c>
      <c r="B2761" s="36">
        <f t="shared" si="372"/>
        <v>3</v>
      </c>
      <c r="C2761" s="190">
        <f t="shared" si="373"/>
        <v>42436</v>
      </c>
      <c r="D2761" s="842" t="s">
        <v>1649</v>
      </c>
      <c r="E2761" s="842">
        <v>42436</v>
      </c>
      <c r="F2761" s="854" t="s">
        <v>926</v>
      </c>
      <c r="G2761" s="844" t="s">
        <v>1046</v>
      </c>
      <c r="H2761" s="845" t="s">
        <v>1297</v>
      </c>
      <c r="I2761" s="246">
        <v>685</v>
      </c>
      <c r="J2761" s="246">
        <v>20053.551518325101</v>
      </c>
      <c r="K2761" s="846">
        <f t="shared" si="375"/>
        <v>13736683</v>
      </c>
      <c r="L2761" s="847" t="s">
        <v>162</v>
      </c>
      <c r="M2761" s="847" t="s">
        <v>844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17"/>
      <c r="AB2761" s="570"/>
    </row>
    <row r="2762" spans="1:28" ht="15.75" hidden="1" customHeight="1">
      <c r="A2762" s="818" t="str">
        <f>IF(B2762&lt;&gt;"",IF(AND(B2762&gt;=_TM1,B2762&lt;=_TM2,OR(TH!L2762="1111",TH!M2762="1111")),TH!D2762,""),"")</f>
        <v/>
      </c>
      <c r="B2762" s="36">
        <f t="shared" si="372"/>
        <v>3</v>
      </c>
      <c r="C2762" s="190">
        <f t="shared" si="373"/>
        <v>42440</v>
      </c>
      <c r="D2762" s="842" t="s">
        <v>1649</v>
      </c>
      <c r="E2762" s="842">
        <v>42440</v>
      </c>
      <c r="F2762" s="843" t="s">
        <v>624</v>
      </c>
      <c r="G2762" s="844" t="s">
        <v>1053</v>
      </c>
      <c r="H2762" s="845" t="s">
        <v>1297</v>
      </c>
      <c r="I2762" s="246">
        <v>308</v>
      </c>
      <c r="J2762" s="246">
        <v>7130.528956944876</v>
      </c>
      <c r="K2762" s="846">
        <f t="shared" si="375"/>
        <v>2196203</v>
      </c>
      <c r="L2762" s="847" t="s">
        <v>162</v>
      </c>
      <c r="M2762" s="847" t="s">
        <v>844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17"/>
      <c r="AB2762" s="570"/>
    </row>
    <row r="2763" spans="1:28" ht="15.75" hidden="1" customHeight="1">
      <c r="A2763" s="818" t="str">
        <f>IF(B2763&lt;&gt;"",IF(AND(B2763&gt;=_TM1,B2763&lt;=_TM2,OR(TH!L2763="1111",TH!M2763="1111")),TH!D2763,""),"")</f>
        <v/>
      </c>
      <c r="B2763" s="36">
        <f t="shared" si="372"/>
        <v>3</v>
      </c>
      <c r="C2763" s="190">
        <f t="shared" si="373"/>
        <v>42442</v>
      </c>
      <c r="D2763" s="842" t="s">
        <v>1649</v>
      </c>
      <c r="E2763" s="842">
        <v>42442</v>
      </c>
      <c r="F2763" s="843" t="s">
        <v>642</v>
      </c>
      <c r="G2763" s="844" t="s">
        <v>1054</v>
      </c>
      <c r="H2763" s="845" t="s">
        <v>1297</v>
      </c>
      <c r="I2763" s="246">
        <v>641</v>
      </c>
      <c r="J2763" s="246">
        <v>7108.7153134900473</v>
      </c>
      <c r="K2763" s="846">
        <f t="shared" si="375"/>
        <v>4556687</v>
      </c>
      <c r="L2763" s="847" t="s">
        <v>162</v>
      </c>
      <c r="M2763" s="847" t="s">
        <v>844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17"/>
      <c r="AB2763" s="570"/>
    </row>
    <row r="2764" spans="1:28" ht="15.75" hidden="1" customHeight="1">
      <c r="A2764" s="818" t="str">
        <f>IF(B2764&lt;&gt;"",IF(AND(B2764&gt;=_TM1,B2764&lt;=_TM2,OR(TH!L2764="1111",TH!M2764="1111")),TH!D2764,""),"")</f>
        <v/>
      </c>
      <c r="B2764" s="36">
        <f t="shared" si="372"/>
        <v>3</v>
      </c>
      <c r="C2764" s="190">
        <f t="shared" si="373"/>
        <v>42442</v>
      </c>
      <c r="D2764" s="842" t="s">
        <v>1649</v>
      </c>
      <c r="E2764" s="842">
        <v>42442</v>
      </c>
      <c r="F2764" s="843" t="s">
        <v>753</v>
      </c>
      <c r="G2764" s="844" t="s">
        <v>1055</v>
      </c>
      <c r="H2764" s="845" t="s">
        <v>1297</v>
      </c>
      <c r="I2764" s="246">
        <v>400</v>
      </c>
      <c r="J2764" s="246">
        <v>14822.387138763059</v>
      </c>
      <c r="K2764" s="846">
        <f t="shared" ref="K2764:K3560" si="376">ROUND(I2764*J2764,0)</f>
        <v>5928955</v>
      </c>
      <c r="L2764" s="847" t="s">
        <v>162</v>
      </c>
      <c r="M2764" s="847" t="s">
        <v>844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17"/>
      <c r="AB2764" s="570"/>
    </row>
    <row r="2765" spans="1:28" ht="15.75" hidden="1" customHeight="1">
      <c r="A2765" s="818" t="str">
        <f>IF(B2765&lt;&gt;"",IF(AND(B2765&gt;=_TM1,B2765&lt;=_TM2,OR(TH!L2765="1111",TH!M2765="1111")),TH!D2765,""),"")</f>
        <v/>
      </c>
      <c r="B2765" s="36">
        <f t="shared" si="372"/>
        <v>3</v>
      </c>
      <c r="C2765" s="190">
        <f t="shared" si="373"/>
        <v>42449</v>
      </c>
      <c r="D2765" s="842" t="s">
        <v>1649</v>
      </c>
      <c r="E2765" s="842">
        <v>42449</v>
      </c>
      <c r="F2765" s="843" t="s">
        <v>1165</v>
      </c>
      <c r="G2765" s="844" t="s">
        <v>1059</v>
      </c>
      <c r="H2765" s="845" t="s">
        <v>1297</v>
      </c>
      <c r="I2765" s="246">
        <v>950</v>
      </c>
      <c r="J2765" s="246">
        <v>32686.368191394638</v>
      </c>
      <c r="K2765" s="846">
        <f t="shared" si="376"/>
        <v>31052050</v>
      </c>
      <c r="L2765" s="847" t="s">
        <v>162</v>
      </c>
      <c r="M2765" s="847" t="s">
        <v>844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17"/>
      <c r="AB2765" s="570"/>
    </row>
    <row r="2766" spans="1:28" ht="15.75" hidden="1" customHeight="1">
      <c r="A2766" s="818" t="str">
        <f>IF(B2766&lt;&gt;"",IF(AND(B2766&gt;=_TM1,B2766&lt;=_TM2,OR(TH!L2766="1111",TH!M2766="1111")),TH!D2766,""),"")</f>
        <v/>
      </c>
      <c r="B2766" s="36">
        <f t="shared" si="372"/>
        <v>3</v>
      </c>
      <c r="C2766" s="190">
        <f t="shared" si="373"/>
        <v>42449</v>
      </c>
      <c r="D2766" s="842" t="s">
        <v>1649</v>
      </c>
      <c r="E2766" s="842">
        <v>42449</v>
      </c>
      <c r="F2766" s="854" t="s">
        <v>1166</v>
      </c>
      <c r="G2766" s="844" t="s">
        <v>1059</v>
      </c>
      <c r="H2766" s="845" t="s">
        <v>1297</v>
      </c>
      <c r="I2766" s="246">
        <v>950</v>
      </c>
      <c r="J2766" s="246">
        <v>32060.479770342004</v>
      </c>
      <c r="K2766" s="846">
        <f t="shared" si="376"/>
        <v>30457456</v>
      </c>
      <c r="L2766" s="847" t="s">
        <v>162</v>
      </c>
      <c r="M2766" s="847" t="s">
        <v>844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17"/>
      <c r="AB2766" s="570"/>
    </row>
    <row r="2767" spans="1:28" ht="15.75" hidden="1" customHeight="1">
      <c r="A2767" s="818" t="str">
        <f>IF(B2767&lt;&gt;"",IF(AND(B2767&gt;=_TM1,B2767&lt;=_TM2,OR(TH!L2767="1111",TH!M2767="1111")),TH!D2767,""),"")</f>
        <v/>
      </c>
      <c r="B2767" s="36">
        <f t="shared" si="372"/>
        <v>3</v>
      </c>
      <c r="C2767" s="190">
        <f t="shared" si="373"/>
        <v>42457</v>
      </c>
      <c r="D2767" s="842" t="s">
        <v>1649</v>
      </c>
      <c r="E2767" s="842">
        <v>42457</v>
      </c>
      <c r="F2767" s="854" t="s">
        <v>642</v>
      </c>
      <c r="G2767" s="844" t="s">
        <v>1061</v>
      </c>
      <c r="H2767" s="845" t="s">
        <v>1297</v>
      </c>
      <c r="I2767" s="246">
        <v>472</v>
      </c>
      <c r="J2767" s="246">
        <v>7222.2412065596682</v>
      </c>
      <c r="K2767" s="846">
        <f t="shared" si="376"/>
        <v>3408898</v>
      </c>
      <c r="L2767" s="847" t="s">
        <v>162</v>
      </c>
      <c r="M2767" s="847" t="s">
        <v>844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17"/>
      <c r="AB2767" s="570"/>
    </row>
    <row r="2768" spans="1:28" ht="15.75" hidden="1" customHeight="1">
      <c r="A2768" s="818" t="str">
        <f>IF(B2768&lt;&gt;"",IF(AND(B2768&gt;=_TM1,B2768&lt;=_TM2,OR(TH!L2768="1111",TH!M2768="1111")),TH!D2768,""),"")</f>
        <v/>
      </c>
      <c r="B2768" s="36">
        <f t="shared" si="372"/>
        <v>3</v>
      </c>
      <c r="C2768" s="190">
        <f t="shared" si="373"/>
        <v>42458</v>
      </c>
      <c r="D2768" s="842" t="s">
        <v>1649</v>
      </c>
      <c r="E2768" s="842">
        <v>42458</v>
      </c>
      <c r="F2768" s="854" t="s">
        <v>643</v>
      </c>
      <c r="G2768" s="844" t="s">
        <v>1062</v>
      </c>
      <c r="H2768" s="845" t="s">
        <v>1297</v>
      </c>
      <c r="I2768" s="246">
        <v>719</v>
      </c>
      <c r="J2768" s="246">
        <v>4921.882604687954</v>
      </c>
      <c r="K2768" s="846">
        <f t="shared" si="376"/>
        <v>3538834</v>
      </c>
      <c r="L2768" s="847" t="s">
        <v>162</v>
      </c>
      <c r="M2768" s="847" t="s">
        <v>844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7"/>
      <c r="AB2768" s="570"/>
    </row>
    <row r="2769" spans="1:28" ht="15.75" hidden="1" customHeight="1">
      <c r="A2769" s="818" t="str">
        <f>IF(B2769&lt;&gt;"",IF(AND(B2769&gt;=_TM1,B2769&lt;=_TM2,OR(TH!L2769="1111",TH!M2769="1111")),TH!D2769,""),"")</f>
        <v/>
      </c>
      <c r="B2769" s="36">
        <f t="shared" si="372"/>
        <v>3</v>
      </c>
      <c r="C2769" s="190">
        <f t="shared" si="373"/>
        <v>42458</v>
      </c>
      <c r="D2769" s="842" t="s">
        <v>1649</v>
      </c>
      <c r="E2769" s="842">
        <v>42458</v>
      </c>
      <c r="F2769" s="854" t="s">
        <v>946</v>
      </c>
      <c r="G2769" s="844" t="s">
        <v>1067</v>
      </c>
      <c r="H2769" s="845" t="s">
        <v>1297</v>
      </c>
      <c r="I2769" s="246">
        <v>60</v>
      </c>
      <c r="J2769" s="246">
        <v>77233.347138763071</v>
      </c>
      <c r="K2769" s="846">
        <f t="shared" si="376"/>
        <v>4634001</v>
      </c>
      <c r="L2769" s="847" t="s">
        <v>162</v>
      </c>
      <c r="M2769" s="847" t="s">
        <v>844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7"/>
      <c r="AB2769" s="570"/>
    </row>
    <row r="2770" spans="1:28" ht="15.75" hidden="1" customHeight="1">
      <c r="A2770" s="818" t="str">
        <f>IF(B2770&lt;&gt;"",IF(AND(B2770&gt;=_TM1,B2770&lt;=_TM2,OR(TH!L2770="1111",TH!M2770="1111")),TH!D2770,""),"")</f>
        <v/>
      </c>
      <c r="B2770" s="36">
        <f t="shared" si="372"/>
        <v>3</v>
      </c>
      <c r="C2770" s="190">
        <f t="shared" si="373"/>
        <v>42458</v>
      </c>
      <c r="D2770" s="842" t="s">
        <v>1649</v>
      </c>
      <c r="E2770" s="842">
        <v>42458</v>
      </c>
      <c r="F2770" s="854" t="s">
        <v>748</v>
      </c>
      <c r="G2770" s="844" t="s">
        <v>1067</v>
      </c>
      <c r="H2770" s="845" t="s">
        <v>1297</v>
      </c>
      <c r="I2770" s="246">
        <v>32</v>
      </c>
      <c r="J2770" s="246">
        <v>84751.440888763056</v>
      </c>
      <c r="K2770" s="846">
        <f t="shared" si="376"/>
        <v>2712046</v>
      </c>
      <c r="L2770" s="847" t="s">
        <v>162</v>
      </c>
      <c r="M2770" s="847" t="s">
        <v>844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7"/>
      <c r="AB2770" s="570"/>
    </row>
    <row r="2771" spans="1:28" ht="15.75" hidden="1" customHeight="1">
      <c r="A2771" s="818" t="str">
        <f>IF(B2771&lt;&gt;"",IF(AND(B2771&gt;=_TM1,B2771&lt;=_TM2,OR(TH!L2771="1111",TH!M2771="1111")),TH!D2771,""),"")</f>
        <v/>
      </c>
      <c r="B2771" s="36">
        <f t="shared" si="372"/>
        <v>3</v>
      </c>
      <c r="C2771" s="190">
        <f t="shared" si="373"/>
        <v>42458</v>
      </c>
      <c r="D2771" s="842" t="s">
        <v>1649</v>
      </c>
      <c r="E2771" s="842">
        <v>42458</v>
      </c>
      <c r="F2771" s="854" t="s">
        <v>944</v>
      </c>
      <c r="G2771" s="844" t="s">
        <v>1067</v>
      </c>
      <c r="H2771" s="845" t="s">
        <v>1297</v>
      </c>
      <c r="I2771" s="246">
        <v>36</v>
      </c>
      <c r="J2771" s="246">
        <v>34995.180472096392</v>
      </c>
      <c r="K2771" s="846">
        <f t="shared" si="376"/>
        <v>1259826</v>
      </c>
      <c r="L2771" s="847" t="s">
        <v>162</v>
      </c>
      <c r="M2771" s="847" t="s">
        <v>844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7"/>
      <c r="AB2771" s="570"/>
    </row>
    <row r="2772" spans="1:28" ht="15.75" hidden="1" customHeight="1">
      <c r="A2772" s="818" t="str">
        <f>IF(B2772&lt;&gt;"",IF(AND(B2772&gt;=_TM1,B2772&lt;=_TM2,OR(TH!L2772="1111",TH!M2772="1111")),TH!D2772,""),"")</f>
        <v/>
      </c>
      <c r="B2772" s="36">
        <f t="shared" si="372"/>
        <v>3</v>
      </c>
      <c r="C2772" s="190">
        <f t="shared" si="373"/>
        <v>42458</v>
      </c>
      <c r="D2772" s="842" t="s">
        <v>1649</v>
      </c>
      <c r="E2772" s="842">
        <v>42458</v>
      </c>
      <c r="F2772" s="843" t="s">
        <v>944</v>
      </c>
      <c r="G2772" s="844" t="s">
        <v>1067</v>
      </c>
      <c r="H2772" s="845" t="s">
        <v>1297</v>
      </c>
      <c r="I2772" s="246">
        <v>20</v>
      </c>
      <c r="J2772" s="246">
        <v>32921.197138763055</v>
      </c>
      <c r="K2772" s="846">
        <f t="shared" si="376"/>
        <v>658424</v>
      </c>
      <c r="L2772" s="847" t="s">
        <v>162</v>
      </c>
      <c r="M2772" s="847" t="s">
        <v>844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7"/>
      <c r="AB2772" s="570"/>
    </row>
    <row r="2773" spans="1:28" ht="15.75" hidden="1" customHeight="1">
      <c r="A2773" s="818" t="str">
        <f>IF(B2773&lt;&gt;"",IF(AND(B2773&gt;=_TM1,B2773&lt;=_TM2,OR(TH!L2773="1111",TH!M2773="1111")),TH!D2773,""),"")</f>
        <v/>
      </c>
      <c r="B2773" s="36">
        <f t="shared" si="372"/>
        <v>3</v>
      </c>
      <c r="C2773" s="190">
        <f t="shared" si="373"/>
        <v>42458</v>
      </c>
      <c r="D2773" s="842" t="s">
        <v>1649</v>
      </c>
      <c r="E2773" s="842">
        <v>42458</v>
      </c>
      <c r="F2773" s="854" t="s">
        <v>745</v>
      </c>
      <c r="G2773" s="844" t="s">
        <v>1067</v>
      </c>
      <c r="H2773" s="845" t="s">
        <v>1297</v>
      </c>
      <c r="I2773" s="246">
        <v>18</v>
      </c>
      <c r="J2773" s="246">
        <v>47266.791583207501</v>
      </c>
      <c r="K2773" s="846">
        <f t="shared" si="376"/>
        <v>850802</v>
      </c>
      <c r="L2773" s="847" t="s">
        <v>162</v>
      </c>
      <c r="M2773" s="847" t="s">
        <v>844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7"/>
      <c r="AB2773" s="570"/>
    </row>
    <row r="2774" spans="1:28" ht="15.75" hidden="1" customHeight="1">
      <c r="A2774" s="818" t="str">
        <f>IF(B2774&lt;&gt;"",IF(AND(B2774&gt;=_TM1,B2774&lt;=_TM2,OR(TH!L2774="1111",TH!M2774="1111")),TH!D2774,""),"")</f>
        <v/>
      </c>
      <c r="B2774" s="36">
        <f t="shared" si="372"/>
        <v>3</v>
      </c>
      <c r="C2774" s="190">
        <f t="shared" si="373"/>
        <v>42458</v>
      </c>
      <c r="D2774" s="842" t="s">
        <v>1649</v>
      </c>
      <c r="E2774" s="842">
        <v>42458</v>
      </c>
      <c r="F2774" s="854" t="s">
        <v>744</v>
      </c>
      <c r="G2774" s="844" t="s">
        <v>1067</v>
      </c>
      <c r="H2774" s="845" t="s">
        <v>1297</v>
      </c>
      <c r="I2774" s="246">
        <v>40</v>
      </c>
      <c r="J2774" s="246">
        <v>65254.847138763056</v>
      </c>
      <c r="K2774" s="846">
        <f t="shared" si="376"/>
        <v>2610194</v>
      </c>
      <c r="L2774" s="847" t="s">
        <v>162</v>
      </c>
      <c r="M2774" s="847" t="s">
        <v>844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7"/>
      <c r="AB2774" s="570"/>
    </row>
    <row r="2775" spans="1:28" ht="15.75" hidden="1" customHeight="1">
      <c r="A2775" s="818" t="str">
        <f>IF(B2775&lt;&gt;"",IF(AND(B2775&gt;=_TM1,B2775&lt;=_TM2,OR(TH!L2775="1111",TH!M2775="1111")),TH!D2775,""),"")</f>
        <v/>
      </c>
      <c r="B2775" s="36">
        <f t="shared" si="372"/>
        <v>3</v>
      </c>
      <c r="C2775" s="190">
        <f t="shared" si="373"/>
        <v>42458</v>
      </c>
      <c r="D2775" s="842" t="s">
        <v>1649</v>
      </c>
      <c r="E2775" s="842">
        <v>42458</v>
      </c>
      <c r="F2775" s="49" t="s">
        <v>945</v>
      </c>
      <c r="G2775" s="844" t="s">
        <v>1067</v>
      </c>
      <c r="H2775" s="845" t="s">
        <v>1297</v>
      </c>
      <c r="I2775" s="246">
        <v>50</v>
      </c>
      <c r="J2775" s="246">
        <v>52090.427138763058</v>
      </c>
      <c r="K2775" s="846">
        <f t="shared" si="376"/>
        <v>2604521</v>
      </c>
      <c r="L2775" s="847" t="s">
        <v>162</v>
      </c>
      <c r="M2775" s="847" t="s">
        <v>844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7"/>
      <c r="AB2775" s="570"/>
    </row>
    <row r="2776" spans="1:28" ht="15.75" hidden="1" customHeight="1">
      <c r="A2776" s="818" t="str">
        <f>IF(B2776&lt;&gt;"",IF(AND(B2776&gt;=_TM1,B2776&lt;=_TM2,OR(TH!L2776="1111",TH!M2776="1111")),TH!D2776,""),"")</f>
        <v/>
      </c>
      <c r="B2776" s="36">
        <f t="shared" si="372"/>
        <v>3</v>
      </c>
      <c r="C2776" s="190">
        <f t="shared" si="373"/>
        <v>42458</v>
      </c>
      <c r="D2776" s="842" t="s">
        <v>1649</v>
      </c>
      <c r="E2776" s="842">
        <v>42458</v>
      </c>
      <c r="F2776" s="854" t="s">
        <v>747</v>
      </c>
      <c r="G2776" s="844" t="s">
        <v>1067</v>
      </c>
      <c r="H2776" s="845" t="s">
        <v>1297</v>
      </c>
      <c r="I2776" s="246">
        <v>18</v>
      </c>
      <c r="J2776" s="246">
        <v>43877.347138763056</v>
      </c>
      <c r="K2776" s="846">
        <f t="shared" si="376"/>
        <v>789792</v>
      </c>
      <c r="L2776" s="847" t="s">
        <v>162</v>
      </c>
      <c r="M2776" s="847" t="s">
        <v>844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7"/>
      <c r="AB2776" s="570"/>
    </row>
    <row r="2777" spans="1:28" ht="15.75" hidden="1" customHeight="1">
      <c r="A2777" s="818" t="str">
        <f>IF(B2777&lt;&gt;"",IF(AND(B2777&gt;=_TM1,B2777&lt;=_TM2,OR(TH!L2777="1111",TH!M2777="1111")),TH!D2777,""),"")</f>
        <v/>
      </c>
      <c r="B2777" s="36">
        <f t="shared" si="372"/>
        <v>3</v>
      </c>
      <c r="C2777" s="190">
        <f t="shared" si="373"/>
        <v>42458</v>
      </c>
      <c r="D2777" s="842" t="s">
        <v>1649</v>
      </c>
      <c r="E2777" s="842">
        <v>42458</v>
      </c>
      <c r="F2777" s="843" t="s">
        <v>657</v>
      </c>
      <c r="G2777" s="844" t="s">
        <v>1067</v>
      </c>
      <c r="H2777" s="845" t="s">
        <v>1297</v>
      </c>
      <c r="I2777" s="246">
        <v>27</v>
      </c>
      <c r="J2777" s="246">
        <v>124577.34713876306</v>
      </c>
      <c r="K2777" s="846">
        <f t="shared" si="376"/>
        <v>3363588</v>
      </c>
      <c r="L2777" s="847" t="s">
        <v>162</v>
      </c>
      <c r="M2777" s="847" t="s">
        <v>844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7"/>
      <c r="AB2777" s="570"/>
    </row>
    <row r="2778" spans="1:28" ht="15.75" hidden="1" customHeight="1">
      <c r="A2778" s="818" t="str">
        <f>IF(B2778&lt;&gt;"",IF(AND(B2778&gt;=_TM1,B2778&lt;=_TM2,OR(TH!L2778="1111",TH!M2778="1111")),TH!D2778,""),"")</f>
        <v/>
      </c>
      <c r="B2778" s="36">
        <f t="shared" ref="B2778:B2785" si="377">IF(C2778&lt;&gt;"",MONTH(C2778),"")</f>
        <v>3</v>
      </c>
      <c r="C2778" s="190">
        <f t="shared" ref="C2778:C2785" si="378">E2778</f>
        <v>42458</v>
      </c>
      <c r="D2778" s="842" t="s">
        <v>1649</v>
      </c>
      <c r="E2778" s="890">
        <v>42458</v>
      </c>
      <c r="F2778" s="852" t="s">
        <v>749</v>
      </c>
      <c r="G2778" s="844" t="s">
        <v>1067</v>
      </c>
      <c r="H2778" s="845" t="s">
        <v>1297</v>
      </c>
      <c r="I2778" s="246">
        <v>31</v>
      </c>
      <c r="J2778" s="246">
        <v>60811.443912956609</v>
      </c>
      <c r="K2778" s="846">
        <f t="shared" ref="K2778:K2785" si="379">ROUND(I2778*J2778,0)</f>
        <v>1885155</v>
      </c>
      <c r="L2778" s="847" t="s">
        <v>162</v>
      </c>
      <c r="M2778" s="847" t="s">
        <v>844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7"/>
      <c r="AB2778" s="570"/>
    </row>
    <row r="2779" spans="1:28" ht="15.75" hidden="1" customHeight="1">
      <c r="A2779" s="818" t="str">
        <f>IF(B2779&lt;&gt;"",IF(AND(B2779&gt;=_TM1,B2779&lt;=_TM2,OR(TH!L2779="1111",TH!M2779="1111")),TH!D2779,""),"")</f>
        <v/>
      </c>
      <c r="B2779" s="36">
        <f t="shared" si="377"/>
        <v>3</v>
      </c>
      <c r="C2779" s="190">
        <f t="shared" si="378"/>
        <v>42458</v>
      </c>
      <c r="D2779" s="842" t="s">
        <v>1649</v>
      </c>
      <c r="E2779" s="891">
        <v>42458</v>
      </c>
      <c r="F2779" s="852" t="s">
        <v>746</v>
      </c>
      <c r="G2779" s="844" t="s">
        <v>1067</v>
      </c>
      <c r="H2779" s="845" t="s">
        <v>1297</v>
      </c>
      <c r="I2779" s="246">
        <v>12</v>
      </c>
      <c r="J2779" s="246">
        <v>48633.680472096392</v>
      </c>
      <c r="K2779" s="846">
        <f t="shared" si="379"/>
        <v>583604</v>
      </c>
      <c r="L2779" s="847" t="s">
        <v>162</v>
      </c>
      <c r="M2779" s="847" t="s">
        <v>844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7"/>
      <c r="AB2779" s="570"/>
    </row>
    <row r="2780" spans="1:28" ht="15.75" hidden="1" customHeight="1">
      <c r="A2780" s="818" t="str">
        <f>IF(B2780&lt;&gt;"",IF(AND(B2780&gt;=_TM1,B2780&lt;=_TM2,OR(TH!L2780="1111",TH!M2780="1111")),TH!D2780,""),"")</f>
        <v/>
      </c>
      <c r="B2780" s="36">
        <f t="shared" si="377"/>
        <v>3</v>
      </c>
      <c r="C2780" s="190">
        <f t="shared" si="378"/>
        <v>42458</v>
      </c>
      <c r="D2780" s="842" t="s">
        <v>1649</v>
      </c>
      <c r="E2780" s="891">
        <v>42458</v>
      </c>
      <c r="F2780" s="852" t="s">
        <v>746</v>
      </c>
      <c r="G2780" s="844" t="s">
        <v>1067</v>
      </c>
      <c r="H2780" s="845" t="s">
        <v>1297</v>
      </c>
      <c r="I2780" s="246">
        <v>36</v>
      </c>
      <c r="J2780" s="246">
        <v>49461.236027651947</v>
      </c>
      <c r="K2780" s="846">
        <f t="shared" si="379"/>
        <v>1780604</v>
      </c>
      <c r="L2780" s="847" t="s">
        <v>162</v>
      </c>
      <c r="M2780" s="847" t="s">
        <v>844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7"/>
      <c r="AB2780" s="570"/>
    </row>
    <row r="2781" spans="1:28" ht="15.75" hidden="1" customHeight="1">
      <c r="A2781" s="818" t="str">
        <f>IF(B2781&lt;&gt;"",IF(AND(B2781&gt;=_TM1,B2781&lt;=_TM2,OR(TH!L2781="1111",TH!M2781="1111")),TH!D2781,""),"")</f>
        <v/>
      </c>
      <c r="B2781" s="36">
        <f t="shared" si="377"/>
        <v>3</v>
      </c>
      <c r="C2781" s="190">
        <f t="shared" si="378"/>
        <v>42458</v>
      </c>
      <c r="D2781" s="842" t="s">
        <v>1649</v>
      </c>
      <c r="E2781" s="891">
        <v>42458</v>
      </c>
      <c r="F2781" s="852" t="s">
        <v>1001</v>
      </c>
      <c r="G2781" s="844" t="s">
        <v>1067</v>
      </c>
      <c r="H2781" s="845" t="s">
        <v>1297</v>
      </c>
      <c r="I2781" s="246">
        <v>40</v>
      </c>
      <c r="J2781" s="246">
        <v>68766.222138763056</v>
      </c>
      <c r="K2781" s="846">
        <f t="shared" si="379"/>
        <v>2750649</v>
      </c>
      <c r="L2781" s="847" t="s">
        <v>162</v>
      </c>
      <c r="M2781" s="847" t="s">
        <v>844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7"/>
      <c r="AB2781" s="570"/>
    </row>
    <row r="2782" spans="1:28" ht="15.75" hidden="1" customHeight="1">
      <c r="A2782" s="818" t="str">
        <f>IF(B2782&lt;&gt;"",IF(AND(B2782&gt;=_TM1,B2782&lt;=_TM2,OR(TH!L2782="1111",TH!M2782="1111")),TH!D2782,""),"")</f>
        <v/>
      </c>
      <c r="B2782" s="36">
        <f t="shared" si="377"/>
        <v>3</v>
      </c>
      <c r="C2782" s="190">
        <f t="shared" si="378"/>
        <v>42458</v>
      </c>
      <c r="D2782" s="842" t="s">
        <v>1649</v>
      </c>
      <c r="E2782" s="891">
        <v>42458</v>
      </c>
      <c r="F2782" s="852" t="s">
        <v>751</v>
      </c>
      <c r="G2782" s="844" t="s">
        <v>1067</v>
      </c>
      <c r="H2782" s="845" t="s">
        <v>1297</v>
      </c>
      <c r="I2782" s="246">
        <v>12</v>
      </c>
      <c r="J2782" s="246">
        <v>170262.34713876306</v>
      </c>
      <c r="K2782" s="846">
        <f t="shared" si="379"/>
        <v>2043148</v>
      </c>
      <c r="L2782" s="847" t="s">
        <v>162</v>
      </c>
      <c r="M2782" s="847" t="s">
        <v>844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7"/>
      <c r="AB2782" s="570"/>
    </row>
    <row r="2783" spans="1:28" ht="15.75" hidden="1" customHeight="1">
      <c r="A2783" s="818" t="str">
        <f>IF(B2783&lt;&gt;"",IF(AND(B2783&gt;=_TM1,B2783&lt;=_TM2,OR(TH!L2783="1111",TH!M2783="1111")),TH!D2783,""),"")</f>
        <v/>
      </c>
      <c r="B2783" s="36">
        <f t="shared" si="377"/>
        <v>3</v>
      </c>
      <c r="C2783" s="190">
        <f t="shared" si="378"/>
        <v>42458</v>
      </c>
      <c r="D2783" s="842" t="s">
        <v>1649</v>
      </c>
      <c r="E2783" s="891">
        <v>42458</v>
      </c>
      <c r="F2783" s="852" t="s">
        <v>441</v>
      </c>
      <c r="G2783" s="844" t="s">
        <v>1067</v>
      </c>
      <c r="H2783" s="845" t="s">
        <v>1297</v>
      </c>
      <c r="I2783" s="246">
        <v>10</v>
      </c>
      <c r="J2783" s="246">
        <v>135171.34713876306</v>
      </c>
      <c r="K2783" s="846">
        <f t="shared" si="379"/>
        <v>1351713</v>
      </c>
      <c r="L2783" s="847" t="s">
        <v>162</v>
      </c>
      <c r="M2783" s="847" t="s">
        <v>844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7"/>
      <c r="AB2783" s="570"/>
    </row>
    <row r="2784" spans="1:28" ht="15.75" hidden="1" customHeight="1">
      <c r="A2784" s="818" t="str">
        <f>IF(B2784&lt;&gt;"",IF(AND(B2784&gt;=_TM1,B2784&lt;=_TM2,OR(TH!L2784="1111",TH!M2784="1111")),TH!D2784,""),"")</f>
        <v/>
      </c>
      <c r="B2784" s="36">
        <f t="shared" si="377"/>
        <v>3</v>
      </c>
      <c r="C2784" s="190">
        <f t="shared" si="378"/>
        <v>42458</v>
      </c>
      <c r="D2784" s="842" t="s">
        <v>1649</v>
      </c>
      <c r="E2784" s="891">
        <v>42458</v>
      </c>
      <c r="F2784" s="852" t="s">
        <v>752</v>
      </c>
      <c r="G2784" s="844" t="s">
        <v>1067</v>
      </c>
      <c r="H2784" s="845" t="s">
        <v>1297</v>
      </c>
      <c r="I2784" s="246">
        <v>10</v>
      </c>
      <c r="J2784" s="246">
        <v>89977.347138763056</v>
      </c>
      <c r="K2784" s="846">
        <f t="shared" si="379"/>
        <v>899773</v>
      </c>
      <c r="L2784" s="847" t="s">
        <v>162</v>
      </c>
      <c r="M2784" s="847" t="s">
        <v>844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7"/>
      <c r="AB2784" s="570"/>
    </row>
    <row r="2785" spans="1:28" ht="15.75" hidden="1" customHeight="1">
      <c r="A2785" s="818" t="str">
        <f>IF(B2785&lt;&gt;"",IF(AND(B2785&gt;=_TM1,B2785&lt;=_TM2,OR(TH!L2785="1111",TH!M2785="1111")),TH!D2785,""),"")</f>
        <v/>
      </c>
      <c r="B2785" s="36">
        <f t="shared" si="377"/>
        <v>3</v>
      </c>
      <c r="C2785" s="190">
        <f t="shared" si="378"/>
        <v>42459</v>
      </c>
      <c r="D2785" s="842" t="s">
        <v>1649</v>
      </c>
      <c r="E2785" s="891">
        <v>42459</v>
      </c>
      <c r="F2785" s="852" t="s">
        <v>614</v>
      </c>
      <c r="G2785" s="857" t="s">
        <v>1068</v>
      </c>
      <c r="H2785" s="845" t="s">
        <v>1297</v>
      </c>
      <c r="I2785" s="246">
        <v>2750</v>
      </c>
      <c r="J2785" s="246">
        <v>6914.5362296721487</v>
      </c>
      <c r="K2785" s="846">
        <f t="shared" si="379"/>
        <v>19014975</v>
      </c>
      <c r="L2785" s="847" t="s">
        <v>162</v>
      </c>
      <c r="M2785" s="847" t="s">
        <v>844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7"/>
      <c r="AB2785" s="570"/>
    </row>
    <row r="2786" spans="1:28" s="872" customFormat="1" ht="15.75" hidden="1" customHeight="1">
      <c r="A2786" s="818" t="str">
        <f>IF(B2786&lt;&gt;"",IF(AND(B2786&gt;=_TM1,B2786&lt;=_TM2,OR(TH!L2786="1111",TH!M2786="1111")),TH!D2786,""),"")</f>
        <v/>
      </c>
      <c r="B2786" s="861">
        <f t="shared" ref="B2786:B2787" si="380">IF(C2786&lt;&gt;"",MONTH(C2786),"")</f>
        <v>4</v>
      </c>
      <c r="C2786" s="862">
        <f t="shared" ref="C2786:C2839" si="381">E2786</f>
        <v>42464</v>
      </c>
      <c r="D2786" s="842" t="s">
        <v>1649</v>
      </c>
      <c r="E2786" s="895">
        <v>42464</v>
      </c>
      <c r="F2786" s="864" t="s">
        <v>438</v>
      </c>
      <c r="G2786" s="896" t="s">
        <v>618</v>
      </c>
      <c r="H2786" s="866" t="s">
        <v>1297</v>
      </c>
      <c r="I2786" s="867">
        <v>300</v>
      </c>
      <c r="J2786" s="867">
        <v>14550</v>
      </c>
      <c r="K2786" s="868">
        <f t="shared" ref="K2786:K2849" si="382">ROUND(I2786*J2786,0)</f>
        <v>4365000</v>
      </c>
      <c r="L2786" s="869" t="s">
        <v>162</v>
      </c>
      <c r="M2786" s="869" t="s">
        <v>844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70"/>
    </row>
    <row r="2787" spans="1:28" ht="15.75" hidden="1" customHeight="1">
      <c r="A2787" s="818" t="str">
        <f>IF(B2787&lt;&gt;"",IF(AND(B2787&gt;=_TM1,B2787&lt;=_TM2,OR(TH!L2787="1111",TH!M2787="1111")),TH!D2787,""),"")</f>
        <v/>
      </c>
      <c r="B2787" s="36">
        <f t="shared" si="380"/>
        <v>4</v>
      </c>
      <c r="C2787" s="190">
        <f t="shared" si="381"/>
        <v>42465</v>
      </c>
      <c r="D2787" s="842" t="s">
        <v>1649</v>
      </c>
      <c r="E2787" s="48">
        <v>42465</v>
      </c>
      <c r="F2787" s="843" t="s">
        <v>438</v>
      </c>
      <c r="G2787" s="857" t="s">
        <v>621</v>
      </c>
      <c r="H2787" s="845" t="s">
        <v>1297</v>
      </c>
      <c r="I2787" s="246">
        <v>261</v>
      </c>
      <c r="J2787" s="246">
        <v>14550</v>
      </c>
      <c r="K2787" s="846">
        <f t="shared" si="382"/>
        <v>3797550</v>
      </c>
      <c r="L2787" s="847" t="s">
        <v>162</v>
      </c>
      <c r="M2787" s="847" t="s">
        <v>844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>x</v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7"/>
    </row>
    <row r="2788" spans="1:28" ht="15.75" hidden="1" customHeight="1">
      <c r="A2788" s="818" t="str">
        <f>IF(B2788&lt;&gt;"",IF(AND(B2788&gt;=_TM1,B2788&lt;=_TM2,OR(TH!L2788="1111",TH!M2788="1111")),TH!D2788,""),"")</f>
        <v/>
      </c>
      <c r="B2788" s="36">
        <f t="shared" ref="B2788:B2851" si="383">IF(C2788&lt;&gt;"",MONTH(C2788),"")</f>
        <v>4</v>
      </c>
      <c r="C2788" s="190">
        <f t="shared" si="381"/>
        <v>42466</v>
      </c>
      <c r="D2788" s="842" t="s">
        <v>1649</v>
      </c>
      <c r="E2788" s="48">
        <v>42466</v>
      </c>
      <c r="F2788" s="843" t="s">
        <v>908</v>
      </c>
      <c r="G2788" s="857" t="s">
        <v>622</v>
      </c>
      <c r="H2788" s="845" t="s">
        <v>1297</v>
      </c>
      <c r="I2788" s="246">
        <v>84</v>
      </c>
      <c r="J2788" s="246">
        <v>6470</v>
      </c>
      <c r="K2788" s="846">
        <f t="shared" si="382"/>
        <v>543480</v>
      </c>
      <c r="L2788" s="847" t="s">
        <v>162</v>
      </c>
      <c r="M2788" s="847" t="s">
        <v>844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7"/>
    </row>
    <row r="2789" spans="1:28" ht="15.75" hidden="1" customHeight="1">
      <c r="A2789" s="818" t="str">
        <f>IF(B2789&lt;&gt;"",IF(AND(B2789&gt;=_TM1,B2789&lt;=_TM2,OR(TH!L2789="1111",TH!M2789="1111")),TH!D2789,""),"")</f>
        <v/>
      </c>
      <c r="B2789" s="36">
        <f t="shared" si="383"/>
        <v>4</v>
      </c>
      <c r="C2789" s="190">
        <f t="shared" si="381"/>
        <v>42466</v>
      </c>
      <c r="D2789" s="842" t="s">
        <v>1649</v>
      </c>
      <c r="E2789" s="48">
        <v>42466</v>
      </c>
      <c r="F2789" s="843" t="s">
        <v>642</v>
      </c>
      <c r="G2789" s="857" t="s">
        <v>622</v>
      </c>
      <c r="H2789" s="845" t="s">
        <v>1297</v>
      </c>
      <c r="I2789" s="246">
        <v>121</v>
      </c>
      <c r="J2789" s="246">
        <v>6552</v>
      </c>
      <c r="K2789" s="846">
        <f t="shared" si="382"/>
        <v>792792</v>
      </c>
      <c r="L2789" s="847" t="s">
        <v>162</v>
      </c>
      <c r="M2789" s="847" t="s">
        <v>844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7"/>
    </row>
    <row r="2790" spans="1:28" ht="15.75" hidden="1" customHeight="1">
      <c r="A2790" s="818" t="str">
        <f>IF(B2790&lt;&gt;"",IF(AND(B2790&gt;=_TM1,B2790&lt;=_TM2,OR(TH!L2790="1111",TH!M2790="1111")),TH!D2790,""),"")</f>
        <v/>
      </c>
      <c r="B2790" s="36">
        <f t="shared" si="383"/>
        <v>4</v>
      </c>
      <c r="C2790" s="190">
        <f t="shared" si="381"/>
        <v>42472</v>
      </c>
      <c r="D2790" s="842" t="s">
        <v>1649</v>
      </c>
      <c r="E2790" s="48">
        <v>42472</v>
      </c>
      <c r="F2790" s="843" t="s">
        <v>438</v>
      </c>
      <c r="G2790" s="857" t="s">
        <v>629</v>
      </c>
      <c r="H2790" s="845" t="s">
        <v>1297</v>
      </c>
      <c r="I2790" s="246">
        <v>282</v>
      </c>
      <c r="J2790" s="246">
        <v>14550</v>
      </c>
      <c r="K2790" s="846">
        <f t="shared" si="382"/>
        <v>4103100</v>
      </c>
      <c r="L2790" s="847" t="s">
        <v>162</v>
      </c>
      <c r="M2790" s="847" t="s">
        <v>844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>x</v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7"/>
    </row>
    <row r="2791" spans="1:28" ht="15.75" hidden="1" customHeight="1">
      <c r="A2791" s="818" t="str">
        <f>IF(B2791&lt;&gt;"",IF(AND(B2791&gt;=_TM1,B2791&lt;=_TM2,OR(TH!L2791="1111",TH!M2791="1111")),TH!D2791,""),"")</f>
        <v/>
      </c>
      <c r="B2791" s="36">
        <f t="shared" si="383"/>
        <v>4</v>
      </c>
      <c r="C2791" s="190">
        <f t="shared" si="381"/>
        <v>42472</v>
      </c>
      <c r="D2791" s="842" t="s">
        <v>1649</v>
      </c>
      <c r="E2791" s="48">
        <v>42472</v>
      </c>
      <c r="F2791" s="843" t="s">
        <v>438</v>
      </c>
      <c r="G2791" s="857" t="s">
        <v>630</v>
      </c>
      <c r="H2791" s="845" t="s">
        <v>1297</v>
      </c>
      <c r="I2791" s="246">
        <v>282</v>
      </c>
      <c r="J2791" s="246">
        <v>14550</v>
      </c>
      <c r="K2791" s="846">
        <f t="shared" si="382"/>
        <v>4103100</v>
      </c>
      <c r="L2791" s="847" t="s">
        <v>162</v>
      </c>
      <c r="M2791" s="847" t="s">
        <v>844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>x</v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7"/>
    </row>
    <row r="2792" spans="1:28" ht="15.75" hidden="1" customHeight="1">
      <c r="A2792" s="818" t="str">
        <f>IF(B2792&lt;&gt;"",IF(AND(B2792&gt;=_TM1,B2792&lt;=_TM2,OR(TH!L2792="1111",TH!M2792="1111")),TH!D2792,""),"")</f>
        <v/>
      </c>
      <c r="B2792" s="36">
        <f t="shared" si="383"/>
        <v>4</v>
      </c>
      <c r="C2792" s="190">
        <f t="shared" si="381"/>
        <v>42474</v>
      </c>
      <c r="D2792" s="842" t="s">
        <v>1649</v>
      </c>
      <c r="E2792" s="48">
        <v>42474</v>
      </c>
      <c r="F2792" s="843" t="s">
        <v>438</v>
      </c>
      <c r="G2792" s="857" t="s">
        <v>631</v>
      </c>
      <c r="H2792" s="845" t="s">
        <v>1297</v>
      </c>
      <c r="I2792" s="246">
        <v>282</v>
      </c>
      <c r="J2792" s="246">
        <v>14550</v>
      </c>
      <c r="K2792" s="846">
        <f t="shared" si="382"/>
        <v>4103100</v>
      </c>
      <c r="L2792" s="847" t="s">
        <v>162</v>
      </c>
      <c r="M2792" s="847" t="s">
        <v>844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>x</v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7"/>
    </row>
    <row r="2793" spans="1:28" ht="15.75" hidden="1" customHeight="1">
      <c r="A2793" s="818" t="str">
        <f>IF(B2793&lt;&gt;"",IF(AND(B2793&gt;=_TM1,B2793&lt;=_TM2,OR(TH!L2793="1111",TH!M2793="1111")),TH!D2793,""),"")</f>
        <v/>
      </c>
      <c r="B2793" s="36">
        <f t="shared" si="383"/>
        <v>4</v>
      </c>
      <c r="C2793" s="190">
        <f t="shared" si="381"/>
        <v>42474</v>
      </c>
      <c r="D2793" s="842" t="s">
        <v>1649</v>
      </c>
      <c r="E2793" s="48">
        <v>42474</v>
      </c>
      <c r="F2793" s="843" t="s">
        <v>438</v>
      </c>
      <c r="G2793" s="857" t="s">
        <v>632</v>
      </c>
      <c r="H2793" s="845" t="s">
        <v>1297</v>
      </c>
      <c r="I2793" s="246">
        <v>280</v>
      </c>
      <c r="J2793" s="246">
        <v>14550</v>
      </c>
      <c r="K2793" s="846">
        <f t="shared" si="382"/>
        <v>4074000</v>
      </c>
      <c r="L2793" s="847" t="s">
        <v>162</v>
      </c>
      <c r="M2793" s="847" t="s">
        <v>844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>x</v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7"/>
    </row>
    <row r="2794" spans="1:28" ht="15.75" hidden="1" customHeight="1">
      <c r="A2794" s="818" t="str">
        <f>IF(B2794&lt;&gt;"",IF(AND(B2794&gt;=_TM1,B2794&lt;=_TM2,OR(TH!L2794="1111",TH!M2794="1111")),TH!D2794,""),"")</f>
        <v/>
      </c>
      <c r="B2794" s="36">
        <f t="shared" si="383"/>
        <v>4</v>
      </c>
      <c r="C2794" s="190">
        <f t="shared" si="381"/>
        <v>42475</v>
      </c>
      <c r="D2794" s="842" t="s">
        <v>1649</v>
      </c>
      <c r="E2794" s="48">
        <v>42475</v>
      </c>
      <c r="F2794" s="843" t="s">
        <v>438</v>
      </c>
      <c r="G2794" s="857" t="s">
        <v>633</v>
      </c>
      <c r="H2794" s="845" t="s">
        <v>1297</v>
      </c>
      <c r="I2794" s="246">
        <v>275</v>
      </c>
      <c r="J2794" s="246">
        <v>14550</v>
      </c>
      <c r="K2794" s="846">
        <f t="shared" si="382"/>
        <v>4001250</v>
      </c>
      <c r="L2794" s="847" t="s">
        <v>162</v>
      </c>
      <c r="M2794" s="847" t="s">
        <v>844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>x</v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7"/>
    </row>
    <row r="2795" spans="1:28" ht="15.75" hidden="1" customHeight="1">
      <c r="A2795" s="818" t="str">
        <f>IF(B2795&lt;&gt;"",IF(AND(B2795&gt;=_TM1,B2795&lt;=_TM2,OR(TH!L2795="1111",TH!M2795="1111")),TH!D2795,""),"")</f>
        <v/>
      </c>
      <c r="B2795" s="36">
        <f t="shared" si="383"/>
        <v>4</v>
      </c>
      <c r="C2795" s="190">
        <f t="shared" si="381"/>
        <v>42475</v>
      </c>
      <c r="D2795" s="842" t="s">
        <v>1649</v>
      </c>
      <c r="E2795" s="48">
        <v>42475</v>
      </c>
      <c r="F2795" s="843" t="s">
        <v>438</v>
      </c>
      <c r="G2795" s="857" t="s">
        <v>634</v>
      </c>
      <c r="H2795" s="845" t="s">
        <v>1297</v>
      </c>
      <c r="I2795" s="246">
        <v>291</v>
      </c>
      <c r="J2795" s="246">
        <v>14550</v>
      </c>
      <c r="K2795" s="846">
        <f t="shared" si="382"/>
        <v>4234050</v>
      </c>
      <c r="L2795" s="847" t="s">
        <v>162</v>
      </c>
      <c r="M2795" s="847" t="s">
        <v>844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7"/>
    </row>
    <row r="2796" spans="1:28" ht="15.75" hidden="1" customHeight="1">
      <c r="A2796" s="818" t="str">
        <f>IF(B2796&lt;&gt;"",IF(AND(B2796&gt;=_TM1,B2796&lt;=_TM2,OR(TH!L2796="1111",TH!M2796="1111")),TH!D2796,""),"")</f>
        <v/>
      </c>
      <c r="B2796" s="36">
        <f t="shared" si="383"/>
        <v>4</v>
      </c>
      <c r="C2796" s="190">
        <f t="shared" si="381"/>
        <v>42475</v>
      </c>
      <c r="D2796" s="842" t="s">
        <v>1649</v>
      </c>
      <c r="E2796" s="48">
        <v>42475</v>
      </c>
      <c r="F2796" s="843" t="s">
        <v>438</v>
      </c>
      <c r="G2796" s="857" t="s">
        <v>635</v>
      </c>
      <c r="H2796" s="845" t="s">
        <v>1297</v>
      </c>
      <c r="I2796" s="246">
        <v>300</v>
      </c>
      <c r="J2796" s="246">
        <v>14550</v>
      </c>
      <c r="K2796" s="846">
        <f t="shared" si="382"/>
        <v>4365000</v>
      </c>
      <c r="L2796" s="847" t="s">
        <v>162</v>
      </c>
      <c r="M2796" s="847" t="s">
        <v>844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>x</v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7"/>
    </row>
    <row r="2797" spans="1:28" ht="15.75" hidden="1" customHeight="1">
      <c r="A2797" s="818" t="str">
        <f>IF(B2797&lt;&gt;"",IF(AND(B2797&gt;=_TM1,B2797&lt;=_TM2,OR(TH!L2797="1111",TH!M2797="1111")),TH!D2797,""),"")</f>
        <v/>
      </c>
      <c r="B2797" s="36">
        <f t="shared" si="383"/>
        <v>4</v>
      </c>
      <c r="C2797" s="190">
        <f t="shared" si="381"/>
        <v>42475</v>
      </c>
      <c r="D2797" s="842" t="s">
        <v>1649</v>
      </c>
      <c r="E2797" s="48">
        <v>42475</v>
      </c>
      <c r="F2797" s="843" t="s">
        <v>438</v>
      </c>
      <c r="G2797" s="822" t="s">
        <v>636</v>
      </c>
      <c r="H2797" s="845" t="s">
        <v>1297</v>
      </c>
      <c r="I2797" s="246">
        <v>253</v>
      </c>
      <c r="J2797" s="246">
        <v>14550</v>
      </c>
      <c r="K2797" s="846">
        <f t="shared" si="382"/>
        <v>3681150</v>
      </c>
      <c r="L2797" s="847" t="s">
        <v>162</v>
      </c>
      <c r="M2797" s="847" t="s">
        <v>844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>x</v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7"/>
    </row>
    <row r="2798" spans="1:28" ht="15.75" hidden="1" customHeight="1">
      <c r="A2798" s="818" t="str">
        <f>IF(B2798&lt;&gt;"",IF(AND(B2798&gt;=_TM1,B2798&lt;=_TM2,OR(TH!L2798="1111",TH!M2798="1111")),TH!D2798,""),"")</f>
        <v/>
      </c>
      <c r="B2798" s="36">
        <f t="shared" si="383"/>
        <v>4</v>
      </c>
      <c r="C2798" s="190">
        <f t="shared" si="381"/>
        <v>42480</v>
      </c>
      <c r="D2798" s="842" t="s">
        <v>1649</v>
      </c>
      <c r="E2798" s="48">
        <v>42480</v>
      </c>
      <c r="F2798" s="843" t="s">
        <v>642</v>
      </c>
      <c r="G2798" s="822" t="s">
        <v>641</v>
      </c>
      <c r="H2798" s="845" t="s">
        <v>1297</v>
      </c>
      <c r="I2798" s="246">
        <v>316</v>
      </c>
      <c r="J2798" s="246">
        <v>6552</v>
      </c>
      <c r="K2798" s="846">
        <f t="shared" si="382"/>
        <v>2070432</v>
      </c>
      <c r="L2798" s="847" t="s">
        <v>162</v>
      </c>
      <c r="M2798" s="847" t="s">
        <v>844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7"/>
    </row>
    <row r="2799" spans="1:28" ht="15.75" hidden="1" customHeight="1">
      <c r="A2799" s="818" t="str">
        <f>IF(B2799&lt;&gt;"",IF(AND(B2799&gt;=_TM1,B2799&lt;=_TM2,OR(TH!L2799="1111",TH!M2799="1111")),TH!D2799,""),"")</f>
        <v/>
      </c>
      <c r="B2799" s="36">
        <f t="shared" si="383"/>
        <v>4</v>
      </c>
      <c r="C2799" s="190">
        <f t="shared" si="381"/>
        <v>42480</v>
      </c>
      <c r="D2799" s="842" t="s">
        <v>1649</v>
      </c>
      <c r="E2799" s="48">
        <v>42480</v>
      </c>
      <c r="F2799" s="843" t="s">
        <v>643</v>
      </c>
      <c r="G2799" s="822" t="s">
        <v>641</v>
      </c>
      <c r="H2799" s="845" t="s">
        <v>1297</v>
      </c>
      <c r="I2799" s="246">
        <v>259</v>
      </c>
      <c r="J2799" s="246">
        <v>4251</v>
      </c>
      <c r="K2799" s="846">
        <f t="shared" si="382"/>
        <v>1101009</v>
      </c>
      <c r="L2799" s="847" t="s">
        <v>162</v>
      </c>
      <c r="M2799" s="847" t="s">
        <v>844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7"/>
    </row>
    <row r="2800" spans="1:28" ht="15.75" hidden="1" customHeight="1">
      <c r="A2800" s="818" t="str">
        <f>IF(B2800&lt;&gt;"",IF(AND(B2800&gt;=_TM1,B2800&lt;=_TM2,OR(TH!L2800="1111",TH!M2800="1111")),TH!D2800,""),"")</f>
        <v/>
      </c>
      <c r="B2800" s="36">
        <f t="shared" si="383"/>
        <v>4</v>
      </c>
      <c r="C2800" s="190">
        <f t="shared" si="381"/>
        <v>42485</v>
      </c>
      <c r="D2800" s="842" t="s">
        <v>1649</v>
      </c>
      <c r="E2800" s="48">
        <v>42485</v>
      </c>
      <c r="F2800" s="843" t="s">
        <v>667</v>
      </c>
      <c r="G2800" s="822" t="s">
        <v>647</v>
      </c>
      <c r="H2800" s="845" t="s">
        <v>1297</v>
      </c>
      <c r="I2800" s="246">
        <v>221</v>
      </c>
      <c r="J2800" s="246">
        <v>7663</v>
      </c>
      <c r="K2800" s="846">
        <f t="shared" si="382"/>
        <v>1693523</v>
      </c>
      <c r="L2800" s="847" t="s">
        <v>162</v>
      </c>
      <c r="M2800" s="847" t="s">
        <v>844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7"/>
    </row>
    <row r="2801" spans="1:27" ht="15.75" hidden="1" customHeight="1">
      <c r="A2801" s="818" t="str">
        <f>IF(B2801&lt;&gt;"",IF(AND(B2801&gt;=_TM1,B2801&lt;=_TM2,OR(TH!L2801="1111",TH!M2801="1111")),TH!D2801,""),"")</f>
        <v/>
      </c>
      <c r="B2801" s="36">
        <f t="shared" si="383"/>
        <v>4</v>
      </c>
      <c r="C2801" s="190">
        <f t="shared" si="381"/>
        <v>42485</v>
      </c>
      <c r="D2801" s="842" t="s">
        <v>1649</v>
      </c>
      <c r="E2801" s="48">
        <v>42485</v>
      </c>
      <c r="F2801" s="843" t="s">
        <v>438</v>
      </c>
      <c r="G2801" s="822" t="s">
        <v>648</v>
      </c>
      <c r="H2801" s="845" t="s">
        <v>1297</v>
      </c>
      <c r="I2801" s="246">
        <v>3500</v>
      </c>
      <c r="J2801" s="246">
        <v>14250.942857142858</v>
      </c>
      <c r="K2801" s="846">
        <f t="shared" si="382"/>
        <v>49878300</v>
      </c>
      <c r="L2801" s="847" t="s">
        <v>162</v>
      </c>
      <c r="M2801" s="847" t="s">
        <v>844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>x</v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7"/>
    </row>
    <row r="2802" spans="1:27" ht="15.75" hidden="1" customHeight="1">
      <c r="A2802" s="818" t="str">
        <f>IF(B2802&lt;&gt;"",IF(AND(B2802&gt;=_TM1,B2802&lt;=_TM2,OR(TH!L2802="1111",TH!M2802="1111")),TH!D2802,""),"")</f>
        <v/>
      </c>
      <c r="B2802" s="36">
        <f t="shared" si="383"/>
        <v>4</v>
      </c>
      <c r="C2802" s="190">
        <f t="shared" si="381"/>
        <v>42485</v>
      </c>
      <c r="D2802" s="842" t="s">
        <v>1649</v>
      </c>
      <c r="E2802" s="48">
        <v>42485</v>
      </c>
      <c r="F2802" s="843" t="s">
        <v>437</v>
      </c>
      <c r="G2802" s="822" t="s">
        <v>648</v>
      </c>
      <c r="H2802" s="845" t="s">
        <v>1297</v>
      </c>
      <c r="I2802" s="246">
        <v>3200</v>
      </c>
      <c r="J2802" s="246">
        <v>15675</v>
      </c>
      <c r="K2802" s="846">
        <f t="shared" si="382"/>
        <v>50160000</v>
      </c>
      <c r="L2802" s="847" t="s">
        <v>162</v>
      </c>
      <c r="M2802" s="847" t="s">
        <v>844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7"/>
    </row>
    <row r="2803" spans="1:27" ht="15.75" hidden="1" customHeight="1">
      <c r="A2803" s="818" t="str">
        <f>IF(B2803&lt;&gt;"",IF(AND(B2803&gt;=_TM1,B2803&lt;=_TM2,OR(TH!L2803="1111",TH!M2803="1111")),TH!D2803,""),"")</f>
        <v/>
      </c>
      <c r="B2803" s="36">
        <f t="shared" si="383"/>
        <v>4</v>
      </c>
      <c r="C2803" s="190">
        <f t="shared" si="381"/>
        <v>42488</v>
      </c>
      <c r="D2803" s="842" t="s">
        <v>1649</v>
      </c>
      <c r="E2803" s="849">
        <v>42488</v>
      </c>
      <c r="F2803" s="843" t="s">
        <v>667</v>
      </c>
      <c r="G2803" s="858" t="s">
        <v>653</v>
      </c>
      <c r="H2803" s="845" t="s">
        <v>1297</v>
      </c>
      <c r="I2803" s="246">
        <v>179</v>
      </c>
      <c r="J2803" s="246">
        <v>7663</v>
      </c>
      <c r="K2803" s="846">
        <f t="shared" si="382"/>
        <v>1371677</v>
      </c>
      <c r="L2803" s="847" t="s">
        <v>162</v>
      </c>
      <c r="M2803" s="847" t="s">
        <v>844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7"/>
    </row>
    <row r="2804" spans="1:27" ht="15.75" hidden="1" customHeight="1">
      <c r="A2804" s="818" t="str">
        <f>IF(B2804&lt;&gt;"",IF(AND(B2804&gt;=_TM1,B2804&lt;=_TM2,OR(TH!L2804="1111",TH!M2804="1111")),TH!D2804,""),"")</f>
        <v/>
      </c>
      <c r="B2804" s="36">
        <f t="shared" si="383"/>
        <v>4</v>
      </c>
      <c r="C2804" s="190">
        <f t="shared" si="381"/>
        <v>42488</v>
      </c>
      <c r="D2804" s="842" t="s">
        <v>1649</v>
      </c>
      <c r="E2804" s="842">
        <v>42488</v>
      </c>
      <c r="F2804" s="843" t="s">
        <v>668</v>
      </c>
      <c r="G2804" s="844" t="s">
        <v>653</v>
      </c>
      <c r="H2804" s="845" t="s">
        <v>1297</v>
      </c>
      <c r="I2804" s="246">
        <v>26</v>
      </c>
      <c r="J2804" s="246">
        <v>9598</v>
      </c>
      <c r="K2804" s="846">
        <f t="shared" si="382"/>
        <v>249548</v>
      </c>
      <c r="L2804" s="847" t="s">
        <v>162</v>
      </c>
      <c r="M2804" s="847" t="s">
        <v>844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7"/>
    </row>
    <row r="2805" spans="1:27" ht="15.75" hidden="1" customHeight="1">
      <c r="A2805" s="818" t="str">
        <f>IF(B2805&lt;&gt;"",IF(AND(B2805&gt;=_TM1,B2805&lt;=_TM2,OR(TH!L2805="1111",TH!M2805="1111")),TH!D2805,""),"")</f>
        <v/>
      </c>
      <c r="B2805" s="36">
        <f t="shared" si="383"/>
        <v>4</v>
      </c>
      <c r="C2805" s="190">
        <f t="shared" si="381"/>
        <v>42488</v>
      </c>
      <c r="D2805" s="842" t="s">
        <v>1649</v>
      </c>
      <c r="E2805" s="842">
        <v>42488</v>
      </c>
      <c r="F2805" s="843" t="s">
        <v>669</v>
      </c>
      <c r="G2805" s="844" t="s">
        <v>653</v>
      </c>
      <c r="H2805" s="845" t="s">
        <v>1297</v>
      </c>
      <c r="I2805" s="246">
        <v>1000</v>
      </c>
      <c r="J2805" s="246">
        <v>763</v>
      </c>
      <c r="K2805" s="846">
        <f t="shared" si="382"/>
        <v>763000</v>
      </c>
      <c r="L2805" s="847" t="s">
        <v>162</v>
      </c>
      <c r="M2805" s="847" t="s">
        <v>844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7"/>
    </row>
    <row r="2806" spans="1:27" ht="15.75" hidden="1" customHeight="1">
      <c r="A2806" s="818" t="str">
        <f>IF(B2806&lt;&gt;"",IF(AND(B2806&gt;=_TM1,B2806&lt;=_TM2,OR(TH!L2806="1111",TH!M2806="1111")),TH!D2806,""),"")</f>
        <v/>
      </c>
      <c r="B2806" s="36">
        <f t="shared" si="383"/>
        <v>4</v>
      </c>
      <c r="C2806" s="190">
        <f t="shared" si="381"/>
        <v>42489</v>
      </c>
      <c r="D2806" s="842" t="s">
        <v>1649</v>
      </c>
      <c r="E2806" s="48">
        <v>42489</v>
      </c>
      <c r="F2806" s="843" t="s">
        <v>469</v>
      </c>
      <c r="G2806" s="822" t="s">
        <v>656</v>
      </c>
      <c r="H2806" s="845" t="s">
        <v>1297</v>
      </c>
      <c r="I2806" s="246">
        <v>9</v>
      </c>
      <c r="J2806" s="246">
        <v>54953</v>
      </c>
      <c r="K2806" s="846">
        <f t="shared" si="382"/>
        <v>494577</v>
      </c>
      <c r="L2806" s="847" t="s">
        <v>162</v>
      </c>
      <c r="M2806" s="847" t="s">
        <v>844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7"/>
    </row>
    <row r="2807" spans="1:27" ht="15.75" hidden="1" customHeight="1">
      <c r="A2807" s="818" t="str">
        <f>IF(B2807&lt;&gt;"",IF(AND(B2807&gt;=_TM1,B2807&lt;=_TM2,OR(TH!L2807="1111",TH!M2807="1111")),TH!D2807,""),"")</f>
        <v/>
      </c>
      <c r="B2807" s="36">
        <f t="shared" si="383"/>
        <v>4</v>
      </c>
      <c r="C2807" s="190">
        <f t="shared" si="381"/>
        <v>42489</v>
      </c>
      <c r="D2807" s="842" t="s">
        <v>1649</v>
      </c>
      <c r="E2807" s="48">
        <v>42489</v>
      </c>
      <c r="F2807" s="843" t="s">
        <v>527</v>
      </c>
      <c r="G2807" s="822" t="s">
        <v>656</v>
      </c>
      <c r="H2807" s="845" t="s">
        <v>1297</v>
      </c>
      <c r="I2807" s="246">
        <v>24</v>
      </c>
      <c r="J2807" s="246">
        <v>65819</v>
      </c>
      <c r="K2807" s="846">
        <f t="shared" si="382"/>
        <v>1579656</v>
      </c>
      <c r="L2807" s="847" t="s">
        <v>162</v>
      </c>
      <c r="M2807" s="847" t="s">
        <v>844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7"/>
    </row>
    <row r="2808" spans="1:27" ht="15.75" hidden="1" customHeight="1">
      <c r="A2808" s="818" t="str">
        <f>IF(B2808&lt;&gt;"",IF(AND(B2808&gt;=_TM1,B2808&lt;=_TM2,OR(TH!L2808="1111",TH!M2808="1111")),TH!D2808,""),"")</f>
        <v/>
      </c>
      <c r="B2808" s="36">
        <f t="shared" si="383"/>
        <v>4</v>
      </c>
      <c r="C2808" s="190">
        <f t="shared" si="381"/>
        <v>42489</v>
      </c>
      <c r="D2808" s="842" t="s">
        <v>1649</v>
      </c>
      <c r="E2808" s="48">
        <v>42489</v>
      </c>
      <c r="F2808" s="843" t="s">
        <v>458</v>
      </c>
      <c r="G2808" s="822" t="s">
        <v>656</v>
      </c>
      <c r="H2808" s="845" t="s">
        <v>1297</v>
      </c>
      <c r="I2808" s="246">
        <v>10</v>
      </c>
      <c r="J2808" s="246">
        <v>53599</v>
      </c>
      <c r="K2808" s="846">
        <f t="shared" si="382"/>
        <v>535990</v>
      </c>
      <c r="L2808" s="847" t="s">
        <v>162</v>
      </c>
      <c r="M2808" s="847" t="s">
        <v>844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7"/>
    </row>
    <row r="2809" spans="1:27" ht="15.75" hidden="1" customHeight="1">
      <c r="A2809" s="818" t="str">
        <f>IF(B2809&lt;&gt;"",IF(AND(B2809&gt;=_TM1,B2809&lt;=_TM2,OR(TH!L2809="1111",TH!M2809="1111")),TH!D2809,""),"")</f>
        <v/>
      </c>
      <c r="B2809" s="36">
        <f t="shared" si="383"/>
        <v>4</v>
      </c>
      <c r="C2809" s="190">
        <f t="shared" si="381"/>
        <v>42489</v>
      </c>
      <c r="D2809" s="842" t="s">
        <v>1649</v>
      </c>
      <c r="E2809" s="48">
        <v>42489</v>
      </c>
      <c r="F2809" s="843" t="s">
        <v>521</v>
      </c>
      <c r="G2809" s="822" t="s">
        <v>656</v>
      </c>
      <c r="H2809" s="845" t="s">
        <v>1297</v>
      </c>
      <c r="I2809" s="246">
        <v>12</v>
      </c>
      <c r="J2809" s="246">
        <v>88678</v>
      </c>
      <c r="K2809" s="846">
        <f t="shared" si="382"/>
        <v>1064136</v>
      </c>
      <c r="L2809" s="847" t="s">
        <v>162</v>
      </c>
      <c r="M2809" s="847" t="s">
        <v>844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7"/>
    </row>
    <row r="2810" spans="1:27" ht="15.75" hidden="1" customHeight="1">
      <c r="A2810" s="818" t="str">
        <f>IF(B2810&lt;&gt;"",IF(AND(B2810&gt;=_TM1,B2810&lt;=_TM2,OR(TH!L2810="1111",TH!M2810="1111")),TH!D2810,""),"")</f>
        <v/>
      </c>
      <c r="B2810" s="36">
        <f t="shared" si="383"/>
        <v>4</v>
      </c>
      <c r="C2810" s="190">
        <f t="shared" si="381"/>
        <v>42489</v>
      </c>
      <c r="D2810" s="842" t="s">
        <v>1649</v>
      </c>
      <c r="E2810" s="48">
        <v>42489</v>
      </c>
      <c r="F2810" s="843" t="s">
        <v>456</v>
      </c>
      <c r="G2810" s="822" t="s">
        <v>656</v>
      </c>
      <c r="H2810" s="845" t="s">
        <v>1297</v>
      </c>
      <c r="I2810" s="246">
        <v>9</v>
      </c>
      <c r="J2810" s="246">
        <v>59724</v>
      </c>
      <c r="K2810" s="846">
        <f t="shared" si="382"/>
        <v>537516</v>
      </c>
      <c r="L2810" s="847" t="s">
        <v>162</v>
      </c>
      <c r="M2810" s="847" t="s">
        <v>844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7"/>
    </row>
    <row r="2811" spans="1:27" ht="15.75" hidden="1" customHeight="1">
      <c r="A2811" s="818" t="str">
        <f>IF(B2811&lt;&gt;"",IF(AND(B2811&gt;=_TM1,B2811&lt;=_TM2,OR(TH!L2811="1111",TH!M2811="1111")),TH!D2811,""),"")</f>
        <v/>
      </c>
      <c r="B2811" s="36">
        <f t="shared" si="383"/>
        <v>4</v>
      </c>
      <c r="C2811" s="190">
        <f t="shared" si="381"/>
        <v>42489</v>
      </c>
      <c r="D2811" s="842" t="s">
        <v>1649</v>
      </c>
      <c r="E2811" s="48">
        <v>42489</v>
      </c>
      <c r="F2811" s="843" t="s">
        <v>455</v>
      </c>
      <c r="G2811" s="822" t="s">
        <v>656</v>
      </c>
      <c r="H2811" s="845" t="s">
        <v>1297</v>
      </c>
      <c r="I2811" s="246">
        <v>22</v>
      </c>
      <c r="J2811" s="246">
        <v>68001</v>
      </c>
      <c r="K2811" s="846">
        <f t="shared" si="382"/>
        <v>1496022</v>
      </c>
      <c r="L2811" s="847" t="s">
        <v>162</v>
      </c>
      <c r="M2811" s="847" t="s">
        <v>844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7"/>
    </row>
    <row r="2812" spans="1:27" ht="15.75" hidden="1" customHeight="1">
      <c r="A2812" s="818" t="str">
        <f>IF(B2812&lt;&gt;"",IF(AND(B2812&gt;=_TM1,B2812&lt;=_TM2,OR(TH!L2812="1111",TH!M2812="1111")),TH!D2812,""),"")</f>
        <v/>
      </c>
      <c r="B2812" s="36">
        <f t="shared" si="383"/>
        <v>4</v>
      </c>
      <c r="C2812" s="190">
        <f t="shared" si="381"/>
        <v>42489</v>
      </c>
      <c r="D2812" s="842" t="s">
        <v>1649</v>
      </c>
      <c r="E2812" s="48">
        <v>42489</v>
      </c>
      <c r="F2812" s="843" t="s">
        <v>470</v>
      </c>
      <c r="G2812" s="822" t="s">
        <v>656</v>
      </c>
      <c r="H2812" s="845" t="s">
        <v>1297</v>
      </c>
      <c r="I2812" s="246">
        <v>18</v>
      </c>
      <c r="J2812" s="246">
        <v>50167</v>
      </c>
      <c r="K2812" s="846">
        <f t="shared" si="382"/>
        <v>903006</v>
      </c>
      <c r="L2812" s="847" t="s">
        <v>162</v>
      </c>
      <c r="M2812" s="847" t="s">
        <v>844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7"/>
    </row>
    <row r="2813" spans="1:27" ht="15.75" hidden="1" customHeight="1">
      <c r="A2813" s="818" t="str">
        <f>IF(B2813&lt;&gt;"",IF(AND(B2813&gt;=_TM1,B2813&lt;=_TM2,OR(TH!L2813="1111",TH!M2813="1111")),TH!D2813,""),"")</f>
        <v/>
      </c>
      <c r="B2813" s="36">
        <f t="shared" si="383"/>
        <v>4</v>
      </c>
      <c r="C2813" s="190">
        <f t="shared" si="381"/>
        <v>42489</v>
      </c>
      <c r="D2813" s="842" t="s">
        <v>1649</v>
      </c>
      <c r="E2813" s="48">
        <v>42489</v>
      </c>
      <c r="F2813" s="843" t="s">
        <v>453</v>
      </c>
      <c r="G2813" s="822" t="s">
        <v>656</v>
      </c>
      <c r="H2813" s="845" t="s">
        <v>1297</v>
      </c>
      <c r="I2813" s="246">
        <v>27</v>
      </c>
      <c r="J2813" s="246">
        <v>75981</v>
      </c>
      <c r="K2813" s="846">
        <f t="shared" si="382"/>
        <v>2051487</v>
      </c>
      <c r="L2813" s="847" t="s">
        <v>162</v>
      </c>
      <c r="M2813" s="847" t="s">
        <v>844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7"/>
    </row>
    <row r="2814" spans="1:27" ht="15.75" hidden="1" customHeight="1">
      <c r="A2814" s="818" t="str">
        <f>IF(B2814&lt;&gt;"",IF(AND(B2814&gt;=_TM1,B2814&lt;=_TM2,OR(TH!L2814="1111",TH!M2814="1111")),TH!D2814,""),"")</f>
        <v/>
      </c>
      <c r="B2814" s="36">
        <f t="shared" si="383"/>
        <v>4</v>
      </c>
      <c r="C2814" s="190">
        <f t="shared" si="381"/>
        <v>42489</v>
      </c>
      <c r="D2814" s="842" t="s">
        <v>1649</v>
      </c>
      <c r="E2814" s="842">
        <v>42489</v>
      </c>
      <c r="F2814" s="852" t="s">
        <v>489</v>
      </c>
      <c r="G2814" s="822" t="s">
        <v>656</v>
      </c>
      <c r="H2814" s="845" t="s">
        <v>1297</v>
      </c>
      <c r="I2814" s="246">
        <v>24</v>
      </c>
      <c r="J2814" s="246">
        <v>93789</v>
      </c>
      <c r="K2814" s="846">
        <f t="shared" si="382"/>
        <v>2250936</v>
      </c>
      <c r="L2814" s="847" t="s">
        <v>162</v>
      </c>
      <c r="M2814" s="847" t="s">
        <v>844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7"/>
    </row>
    <row r="2815" spans="1:27" ht="15.75" hidden="1" customHeight="1">
      <c r="A2815" s="818" t="str">
        <f>IF(B2815&lt;&gt;"",IF(AND(B2815&gt;=_TM1,B2815&lt;=_TM2,OR(TH!L2815="1111",TH!M2815="1111")),TH!D2815,""),"")</f>
        <v/>
      </c>
      <c r="B2815" s="36">
        <f t="shared" si="383"/>
        <v>4</v>
      </c>
      <c r="C2815" s="190">
        <f t="shared" si="381"/>
        <v>42489</v>
      </c>
      <c r="D2815" s="842" t="s">
        <v>1649</v>
      </c>
      <c r="E2815" s="842">
        <v>42489</v>
      </c>
      <c r="F2815" s="843" t="s">
        <v>457</v>
      </c>
      <c r="G2815" s="844" t="s">
        <v>656</v>
      </c>
      <c r="H2815" s="845" t="s">
        <v>1297</v>
      </c>
      <c r="I2815" s="246">
        <v>10</v>
      </c>
      <c r="J2815" s="246">
        <v>94741</v>
      </c>
      <c r="K2815" s="846">
        <f t="shared" si="382"/>
        <v>947410</v>
      </c>
      <c r="L2815" s="847" t="s">
        <v>162</v>
      </c>
      <c r="M2815" s="847" t="s">
        <v>844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7"/>
    </row>
    <row r="2816" spans="1:27" ht="15.75" hidden="1" customHeight="1">
      <c r="A2816" s="818" t="str">
        <f>IF(B2816&lt;&gt;"",IF(AND(B2816&gt;=_TM1,B2816&lt;=_TM2,OR(TH!L2816="1111",TH!M2816="1111")),TH!D2816,""),"")</f>
        <v/>
      </c>
      <c r="B2816" s="36">
        <f t="shared" si="383"/>
        <v>4</v>
      </c>
      <c r="C2816" s="190">
        <f t="shared" si="381"/>
        <v>42489</v>
      </c>
      <c r="D2816" s="842" t="s">
        <v>1649</v>
      </c>
      <c r="E2816" s="48">
        <v>42489</v>
      </c>
      <c r="F2816" s="49" t="s">
        <v>462</v>
      </c>
      <c r="G2816" s="822" t="s">
        <v>656</v>
      </c>
      <c r="H2816" s="845" t="s">
        <v>1297</v>
      </c>
      <c r="I2816" s="246">
        <v>10</v>
      </c>
      <c r="J2816" s="246">
        <v>84170</v>
      </c>
      <c r="K2816" s="846">
        <f t="shared" si="382"/>
        <v>841700</v>
      </c>
      <c r="L2816" s="847" t="s">
        <v>162</v>
      </c>
      <c r="M2816" s="847" t="s">
        <v>844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7"/>
    </row>
    <row r="2817" spans="1:27" ht="15.75" hidden="1" customHeight="1">
      <c r="A2817" s="818" t="str">
        <f>IF(B2817&lt;&gt;"",IF(AND(B2817&gt;=_TM1,B2817&lt;=_TM2,OR(TH!L2817="1111",TH!M2817="1111")),TH!D2817,""),"")</f>
        <v/>
      </c>
      <c r="B2817" s="36">
        <f t="shared" si="383"/>
        <v>4</v>
      </c>
      <c r="C2817" s="190">
        <f t="shared" si="381"/>
        <v>42489</v>
      </c>
      <c r="D2817" s="842" t="s">
        <v>1649</v>
      </c>
      <c r="E2817" s="48">
        <v>42489</v>
      </c>
      <c r="F2817" s="852" t="s">
        <v>551</v>
      </c>
      <c r="G2817" s="822" t="s">
        <v>656</v>
      </c>
      <c r="H2817" s="845" t="s">
        <v>1297</v>
      </c>
      <c r="I2817" s="246">
        <v>112</v>
      </c>
      <c r="J2817" s="246">
        <v>7972</v>
      </c>
      <c r="K2817" s="846">
        <f t="shared" si="382"/>
        <v>892864</v>
      </c>
      <c r="L2817" s="847" t="s">
        <v>162</v>
      </c>
      <c r="M2817" s="847" t="s">
        <v>844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7"/>
    </row>
    <row r="2818" spans="1:27" ht="15.75" hidden="1" customHeight="1">
      <c r="A2818" s="818" t="str">
        <f>IF(B2818&lt;&gt;"",IF(AND(B2818&gt;=_TM1,B2818&lt;=_TM2,OR(TH!L2818="1111",TH!M2818="1111")),TH!D2818,""),"")</f>
        <v/>
      </c>
      <c r="B2818" s="36">
        <f t="shared" si="383"/>
        <v>4</v>
      </c>
      <c r="C2818" s="190">
        <f t="shared" si="381"/>
        <v>42489</v>
      </c>
      <c r="D2818" s="842" t="s">
        <v>1649</v>
      </c>
      <c r="E2818" s="48">
        <v>42489</v>
      </c>
      <c r="F2818" s="854" t="s">
        <v>482</v>
      </c>
      <c r="G2818" s="822" t="s">
        <v>656</v>
      </c>
      <c r="H2818" s="845" t="s">
        <v>1297</v>
      </c>
      <c r="I2818" s="246">
        <v>126</v>
      </c>
      <c r="J2818" s="246">
        <v>7800</v>
      </c>
      <c r="K2818" s="846">
        <f t="shared" si="382"/>
        <v>982800</v>
      </c>
      <c r="L2818" s="847" t="s">
        <v>162</v>
      </c>
      <c r="M2818" s="847" t="s">
        <v>844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7"/>
    </row>
    <row r="2819" spans="1:27" ht="15.75" hidden="1" customHeight="1">
      <c r="A2819" s="818" t="str">
        <f>IF(B2819&lt;&gt;"",IF(AND(B2819&gt;=_TM1,B2819&lt;=_TM2,OR(TH!L2819="1111",TH!M2819="1111")),TH!D2819,""),"")</f>
        <v/>
      </c>
      <c r="B2819" s="36">
        <f t="shared" si="383"/>
        <v>4</v>
      </c>
      <c r="C2819" s="190">
        <f t="shared" si="381"/>
        <v>42489</v>
      </c>
      <c r="D2819" s="842" t="s">
        <v>1649</v>
      </c>
      <c r="E2819" s="48">
        <v>42489</v>
      </c>
      <c r="F2819" s="854" t="s">
        <v>473</v>
      </c>
      <c r="G2819" s="822" t="s">
        <v>656</v>
      </c>
      <c r="H2819" s="845" t="s">
        <v>1297</v>
      </c>
      <c r="I2819" s="246">
        <v>45</v>
      </c>
      <c r="J2819" s="246">
        <v>11449</v>
      </c>
      <c r="K2819" s="846">
        <f t="shared" si="382"/>
        <v>515205</v>
      </c>
      <c r="L2819" s="847" t="s">
        <v>162</v>
      </c>
      <c r="M2819" s="847" t="s">
        <v>844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7"/>
    </row>
    <row r="2820" spans="1:27" ht="15.75" hidden="1" customHeight="1">
      <c r="A2820" s="818" t="str">
        <f>IF(B2820&lt;&gt;"",IF(AND(B2820&gt;=_TM1,B2820&lt;=_TM2,OR(TH!L2820="1111",TH!M2820="1111")),TH!D2820,""),"")</f>
        <v/>
      </c>
      <c r="B2820" s="36">
        <f t="shared" si="383"/>
        <v>4</v>
      </c>
      <c r="C2820" s="190">
        <f t="shared" si="381"/>
        <v>42489</v>
      </c>
      <c r="D2820" s="842" t="s">
        <v>1649</v>
      </c>
      <c r="E2820" s="48">
        <v>42489</v>
      </c>
      <c r="F2820" s="854" t="s">
        <v>550</v>
      </c>
      <c r="G2820" s="822" t="s">
        <v>656</v>
      </c>
      <c r="H2820" s="845" t="s">
        <v>1297</v>
      </c>
      <c r="I2820" s="246">
        <v>24</v>
      </c>
      <c r="J2820" s="246">
        <v>8491</v>
      </c>
      <c r="K2820" s="846">
        <f t="shared" si="382"/>
        <v>203784</v>
      </c>
      <c r="L2820" s="847" t="s">
        <v>162</v>
      </c>
      <c r="M2820" s="847" t="s">
        <v>844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7"/>
    </row>
    <row r="2821" spans="1:27" ht="15.75" hidden="1" customHeight="1">
      <c r="A2821" s="818" t="str">
        <f>IF(B2821&lt;&gt;"",IF(AND(B2821&gt;=_TM1,B2821&lt;=_TM2,OR(TH!L2821="1111",TH!M2821="1111")),TH!D2821,""),"")</f>
        <v/>
      </c>
      <c r="B2821" s="36">
        <f t="shared" si="383"/>
        <v>4</v>
      </c>
      <c r="C2821" s="190">
        <f t="shared" si="381"/>
        <v>42489</v>
      </c>
      <c r="D2821" s="842" t="s">
        <v>1649</v>
      </c>
      <c r="E2821" s="48">
        <v>42489</v>
      </c>
      <c r="F2821" s="854" t="s">
        <v>555</v>
      </c>
      <c r="G2821" s="822" t="s">
        <v>656</v>
      </c>
      <c r="H2821" s="845" t="s">
        <v>1297</v>
      </c>
      <c r="I2821" s="246">
        <v>24</v>
      </c>
      <c r="J2821" s="246">
        <v>8909</v>
      </c>
      <c r="K2821" s="846">
        <f t="shared" si="382"/>
        <v>213816</v>
      </c>
      <c r="L2821" s="847" t="s">
        <v>162</v>
      </c>
      <c r="M2821" s="847" t="s">
        <v>844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7"/>
    </row>
    <row r="2822" spans="1:27" ht="15.75" hidden="1" customHeight="1">
      <c r="A2822" s="818" t="str">
        <f>IF(B2822&lt;&gt;"",IF(AND(B2822&gt;=_TM1,B2822&lt;=_TM2,OR(TH!L2822="1111",TH!M2822="1111")),TH!D2822,""),"")</f>
        <v/>
      </c>
      <c r="B2822" s="36">
        <f t="shared" si="383"/>
        <v>4</v>
      </c>
      <c r="C2822" s="190">
        <f t="shared" si="381"/>
        <v>42489</v>
      </c>
      <c r="D2822" s="842" t="s">
        <v>1649</v>
      </c>
      <c r="E2822" s="48">
        <v>42489</v>
      </c>
      <c r="F2822" s="854" t="s">
        <v>554</v>
      </c>
      <c r="G2822" s="822" t="s">
        <v>656</v>
      </c>
      <c r="H2822" s="845" t="s">
        <v>1297</v>
      </c>
      <c r="I2822" s="246">
        <v>50</v>
      </c>
      <c r="J2822" s="246">
        <v>9160</v>
      </c>
      <c r="K2822" s="846">
        <f t="shared" si="382"/>
        <v>458000</v>
      </c>
      <c r="L2822" s="847" t="s">
        <v>162</v>
      </c>
      <c r="M2822" s="847" t="s">
        <v>844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7"/>
    </row>
    <row r="2823" spans="1:27" ht="15.75" hidden="1" customHeight="1">
      <c r="A2823" s="818" t="str">
        <f>IF(B2823&lt;&gt;"",IF(AND(B2823&gt;=_TM1,B2823&lt;=_TM2,OR(TH!L2823="1111",TH!M2823="1111")),TH!D2823,""),"")</f>
        <v/>
      </c>
      <c r="B2823" s="36">
        <f t="shared" si="383"/>
        <v>4</v>
      </c>
      <c r="C2823" s="190">
        <f t="shared" si="381"/>
        <v>42489</v>
      </c>
      <c r="D2823" s="842" t="s">
        <v>1649</v>
      </c>
      <c r="E2823" s="48">
        <v>42489</v>
      </c>
      <c r="F2823" s="854" t="s">
        <v>552</v>
      </c>
      <c r="G2823" s="822" t="s">
        <v>656</v>
      </c>
      <c r="H2823" s="845" t="s">
        <v>1297</v>
      </c>
      <c r="I2823" s="246">
        <v>24</v>
      </c>
      <c r="J2823" s="246">
        <v>9336</v>
      </c>
      <c r="K2823" s="846">
        <f t="shared" si="382"/>
        <v>224064</v>
      </c>
      <c r="L2823" s="847" t="s">
        <v>162</v>
      </c>
      <c r="M2823" s="847" t="s">
        <v>844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7"/>
    </row>
    <row r="2824" spans="1:27" ht="15.75" hidden="1" customHeight="1">
      <c r="A2824" s="818" t="str">
        <f>IF(B2824&lt;&gt;"",IF(AND(B2824&gt;=_TM1,B2824&lt;=_TM2,OR(TH!L2824="1111",TH!M2824="1111")),TH!D2824,""),"")</f>
        <v/>
      </c>
      <c r="B2824" s="36">
        <f t="shared" si="383"/>
        <v>4</v>
      </c>
      <c r="C2824" s="190">
        <f t="shared" si="381"/>
        <v>42489</v>
      </c>
      <c r="D2824" s="842" t="s">
        <v>1649</v>
      </c>
      <c r="E2824" s="842">
        <v>42489</v>
      </c>
      <c r="F2824" s="843" t="s">
        <v>548</v>
      </c>
      <c r="G2824" s="844" t="s">
        <v>656</v>
      </c>
      <c r="H2824" s="845" t="s">
        <v>1297</v>
      </c>
      <c r="I2824" s="246">
        <v>24</v>
      </c>
      <c r="J2824" s="246">
        <v>9230</v>
      </c>
      <c r="K2824" s="846">
        <f t="shared" si="382"/>
        <v>221520</v>
      </c>
      <c r="L2824" s="847" t="s">
        <v>162</v>
      </c>
      <c r="M2824" s="847" t="s">
        <v>844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7"/>
    </row>
    <row r="2825" spans="1:27" ht="15.75" hidden="1" customHeight="1">
      <c r="A2825" s="818" t="str">
        <f>IF(B2825&lt;&gt;"",IF(AND(B2825&gt;=_TM1,B2825&lt;=_TM2,OR(TH!L2825="1111",TH!M2825="1111")),TH!D2825,""),"")</f>
        <v/>
      </c>
      <c r="B2825" s="36">
        <f t="shared" si="383"/>
        <v>4</v>
      </c>
      <c r="C2825" s="190">
        <f t="shared" si="381"/>
        <v>42489</v>
      </c>
      <c r="D2825" s="842" t="s">
        <v>1649</v>
      </c>
      <c r="E2825" s="842">
        <v>42489</v>
      </c>
      <c r="F2825" s="843" t="s">
        <v>537</v>
      </c>
      <c r="G2825" s="844" t="s">
        <v>656</v>
      </c>
      <c r="H2825" s="845" t="s">
        <v>1297</v>
      </c>
      <c r="I2825" s="246">
        <v>16</v>
      </c>
      <c r="J2825" s="246">
        <v>23940</v>
      </c>
      <c r="K2825" s="846">
        <f t="shared" si="382"/>
        <v>383040</v>
      </c>
      <c r="L2825" s="847" t="s">
        <v>162</v>
      </c>
      <c r="M2825" s="847" t="s">
        <v>844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7"/>
    </row>
    <row r="2826" spans="1:27" ht="15.75" hidden="1" customHeight="1">
      <c r="A2826" s="818" t="str">
        <f>IF(B2826&lt;&gt;"",IF(AND(B2826&gt;=_TM1,B2826&lt;=_TM2,OR(TH!L2826="1111",TH!M2826="1111")),TH!D2826,""),"")</f>
        <v/>
      </c>
      <c r="B2826" s="36">
        <f t="shared" si="383"/>
        <v>4</v>
      </c>
      <c r="C2826" s="190">
        <f t="shared" si="381"/>
        <v>42489</v>
      </c>
      <c r="D2826" s="842" t="s">
        <v>1649</v>
      </c>
      <c r="E2826" s="842">
        <v>42489</v>
      </c>
      <c r="F2826" s="843" t="s">
        <v>541</v>
      </c>
      <c r="G2826" s="844" t="s">
        <v>656</v>
      </c>
      <c r="H2826" s="845" t="s">
        <v>1297</v>
      </c>
      <c r="I2826" s="246">
        <v>36</v>
      </c>
      <c r="J2826" s="246">
        <v>16469</v>
      </c>
      <c r="K2826" s="846">
        <f t="shared" si="382"/>
        <v>592884</v>
      </c>
      <c r="L2826" s="847" t="s">
        <v>162</v>
      </c>
      <c r="M2826" s="847" t="s">
        <v>844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7"/>
    </row>
    <row r="2827" spans="1:27" ht="15.75" hidden="1" customHeight="1">
      <c r="A2827" s="818" t="str">
        <f>IF(B2827&lt;&gt;"",IF(AND(B2827&gt;=_TM1,B2827&lt;=_TM2,OR(TH!L2827="1111",TH!M2827="1111")),TH!D2827,""),"")</f>
        <v/>
      </c>
      <c r="B2827" s="36">
        <f t="shared" si="383"/>
        <v>4</v>
      </c>
      <c r="C2827" s="190">
        <f t="shared" si="381"/>
        <v>42489</v>
      </c>
      <c r="D2827" s="842" t="s">
        <v>1649</v>
      </c>
      <c r="E2827" s="842">
        <v>42489</v>
      </c>
      <c r="F2827" s="843" t="s">
        <v>553</v>
      </c>
      <c r="G2827" s="844" t="s">
        <v>656</v>
      </c>
      <c r="H2827" s="845" t="s">
        <v>1297</v>
      </c>
      <c r="I2827" s="246">
        <v>33</v>
      </c>
      <c r="J2827" s="246">
        <v>5960</v>
      </c>
      <c r="K2827" s="846">
        <f t="shared" si="382"/>
        <v>196680</v>
      </c>
      <c r="L2827" s="847" t="s">
        <v>162</v>
      </c>
      <c r="M2827" s="847" t="s">
        <v>844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7"/>
    </row>
    <row r="2828" spans="1:27" ht="15.75" hidden="1" customHeight="1">
      <c r="A2828" s="818" t="str">
        <f>IF(B2828&lt;&gt;"",IF(AND(B2828&gt;=_TM1,B2828&lt;=_TM2,OR(TH!L2828="1111",TH!M2828="1111")),TH!D2828,""),"")</f>
        <v/>
      </c>
      <c r="B2828" s="36">
        <f t="shared" si="383"/>
        <v>4</v>
      </c>
      <c r="C2828" s="190">
        <f t="shared" si="381"/>
        <v>42489</v>
      </c>
      <c r="D2828" s="842" t="s">
        <v>1649</v>
      </c>
      <c r="E2828" s="842">
        <v>42489</v>
      </c>
      <c r="F2828" s="843" t="s">
        <v>534</v>
      </c>
      <c r="G2828" s="844" t="s">
        <v>656</v>
      </c>
      <c r="H2828" s="845" t="s">
        <v>1297</v>
      </c>
      <c r="I2828" s="246">
        <v>36</v>
      </c>
      <c r="J2828" s="246">
        <v>16584</v>
      </c>
      <c r="K2828" s="846">
        <f t="shared" si="382"/>
        <v>597024</v>
      </c>
      <c r="L2828" s="847" t="s">
        <v>162</v>
      </c>
      <c r="M2828" s="847" t="s">
        <v>844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7"/>
    </row>
    <row r="2829" spans="1:27" ht="15.75" hidden="1" customHeight="1">
      <c r="A2829" s="818" t="str">
        <f>IF(B2829&lt;&gt;"",IF(AND(B2829&gt;=_TM1,B2829&lt;=_TM2,OR(TH!L2829="1111",TH!M2829="1111")),TH!D2829,""),"")</f>
        <v/>
      </c>
      <c r="B2829" s="36">
        <f t="shared" si="383"/>
        <v>4</v>
      </c>
      <c r="C2829" s="190">
        <f t="shared" si="381"/>
        <v>42489</v>
      </c>
      <c r="D2829" s="842" t="s">
        <v>1649</v>
      </c>
      <c r="E2829" s="842">
        <v>42489</v>
      </c>
      <c r="F2829" s="843" t="s">
        <v>512</v>
      </c>
      <c r="G2829" s="844" t="s">
        <v>656</v>
      </c>
      <c r="H2829" s="845" t="s">
        <v>1297</v>
      </c>
      <c r="I2829" s="246">
        <v>108</v>
      </c>
      <c r="J2829" s="246">
        <v>16775</v>
      </c>
      <c r="K2829" s="846">
        <f t="shared" si="382"/>
        <v>1811700</v>
      </c>
      <c r="L2829" s="847" t="s">
        <v>162</v>
      </c>
      <c r="M2829" s="847" t="s">
        <v>844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7"/>
    </row>
    <row r="2830" spans="1:27" ht="15.75" hidden="1" customHeight="1">
      <c r="A2830" s="818" t="str">
        <f>IF(B2830&lt;&gt;"",IF(AND(B2830&gt;=_TM1,B2830&lt;=_TM2,OR(TH!L2830="1111",TH!M2830="1111")),TH!D2830,""),"")</f>
        <v/>
      </c>
      <c r="B2830" s="36">
        <f t="shared" si="383"/>
        <v>4</v>
      </c>
      <c r="C2830" s="190">
        <f t="shared" si="381"/>
        <v>42489</v>
      </c>
      <c r="D2830" s="842" t="s">
        <v>1649</v>
      </c>
      <c r="E2830" s="842">
        <v>42489</v>
      </c>
      <c r="F2830" s="843" t="s">
        <v>535</v>
      </c>
      <c r="G2830" s="844" t="s">
        <v>656</v>
      </c>
      <c r="H2830" s="845" t="s">
        <v>1297</v>
      </c>
      <c r="I2830" s="246">
        <v>54</v>
      </c>
      <c r="J2830" s="246">
        <v>17591</v>
      </c>
      <c r="K2830" s="846">
        <f t="shared" si="382"/>
        <v>949914</v>
      </c>
      <c r="L2830" s="847" t="s">
        <v>162</v>
      </c>
      <c r="M2830" s="847" t="s">
        <v>844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7"/>
    </row>
    <row r="2831" spans="1:27" ht="15.75" hidden="1" customHeight="1">
      <c r="A2831" s="818" t="str">
        <f>IF(B2831&lt;&gt;"",IF(AND(B2831&gt;=_TM1,B2831&lt;=_TM2,OR(TH!L2831="1111",TH!M2831="1111")),TH!D2831,""),"")</f>
        <v/>
      </c>
      <c r="B2831" s="36">
        <f t="shared" si="383"/>
        <v>4</v>
      </c>
      <c r="C2831" s="190">
        <f t="shared" si="381"/>
        <v>42489</v>
      </c>
      <c r="D2831" s="842" t="s">
        <v>1649</v>
      </c>
      <c r="E2831" s="842">
        <v>42489</v>
      </c>
      <c r="F2831" s="843" t="s">
        <v>459</v>
      </c>
      <c r="G2831" s="844" t="s">
        <v>656</v>
      </c>
      <c r="H2831" s="845" t="s">
        <v>1297</v>
      </c>
      <c r="I2831" s="246">
        <v>52</v>
      </c>
      <c r="J2831" s="246">
        <v>18040</v>
      </c>
      <c r="K2831" s="846">
        <f t="shared" si="382"/>
        <v>938080</v>
      </c>
      <c r="L2831" s="847" t="s">
        <v>162</v>
      </c>
      <c r="M2831" s="847" t="s">
        <v>844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7"/>
    </row>
    <row r="2832" spans="1:27" ht="15.75" hidden="1" customHeight="1">
      <c r="A2832" s="818" t="str">
        <f>IF(B2832&lt;&gt;"",IF(AND(B2832&gt;=_TM1,B2832&lt;=_TM2,OR(TH!L2832="1111",TH!M2832="1111")),TH!D2832,""),"")</f>
        <v/>
      </c>
      <c r="B2832" s="36">
        <f t="shared" si="383"/>
        <v>4</v>
      </c>
      <c r="C2832" s="190">
        <f t="shared" si="381"/>
        <v>42489</v>
      </c>
      <c r="D2832" s="842" t="s">
        <v>1649</v>
      </c>
      <c r="E2832" s="842">
        <v>42489</v>
      </c>
      <c r="F2832" s="843" t="s">
        <v>557</v>
      </c>
      <c r="G2832" s="844" t="s">
        <v>656</v>
      </c>
      <c r="H2832" s="845" t="s">
        <v>1297</v>
      </c>
      <c r="I2832" s="246">
        <v>12</v>
      </c>
      <c r="J2832" s="246">
        <v>11404</v>
      </c>
      <c r="K2832" s="846">
        <f t="shared" si="382"/>
        <v>136848</v>
      </c>
      <c r="L2832" s="847" t="s">
        <v>162</v>
      </c>
      <c r="M2832" s="847" t="s">
        <v>844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7"/>
    </row>
    <row r="2833" spans="1:27" ht="15.75" hidden="1" customHeight="1">
      <c r="A2833" s="818" t="str">
        <f>IF(B2833&lt;&gt;"",IF(AND(B2833&gt;=_TM1,B2833&lt;=_TM2,OR(TH!L2833="1111",TH!M2833="1111")),TH!D2833,""),"")</f>
        <v/>
      </c>
      <c r="B2833" s="36">
        <f t="shared" si="383"/>
        <v>4</v>
      </c>
      <c r="C2833" s="190">
        <f t="shared" si="381"/>
        <v>42489</v>
      </c>
      <c r="D2833" s="842" t="s">
        <v>1649</v>
      </c>
      <c r="E2833" s="842">
        <v>42489</v>
      </c>
      <c r="F2833" s="843" t="s">
        <v>460</v>
      </c>
      <c r="G2833" s="844" t="s">
        <v>656</v>
      </c>
      <c r="H2833" s="845" t="s">
        <v>1297</v>
      </c>
      <c r="I2833" s="246">
        <v>21</v>
      </c>
      <c r="J2833" s="246">
        <v>18714</v>
      </c>
      <c r="K2833" s="846">
        <f t="shared" si="382"/>
        <v>392994</v>
      </c>
      <c r="L2833" s="847" t="s">
        <v>162</v>
      </c>
      <c r="M2833" s="847" t="s">
        <v>844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7"/>
    </row>
    <row r="2834" spans="1:27" ht="15.75" hidden="1" customHeight="1">
      <c r="A2834" s="818" t="str">
        <f>IF(B2834&lt;&gt;"",IF(AND(B2834&gt;=_TM1,B2834&lt;=_TM2,OR(TH!L2834="1111",TH!M2834="1111")),TH!D2834,""),"")</f>
        <v/>
      </c>
      <c r="B2834" s="36">
        <f t="shared" si="383"/>
        <v>4</v>
      </c>
      <c r="C2834" s="190">
        <f t="shared" si="381"/>
        <v>42489</v>
      </c>
      <c r="D2834" s="842" t="s">
        <v>1649</v>
      </c>
      <c r="E2834" s="842">
        <v>42489</v>
      </c>
      <c r="F2834" s="843" t="s">
        <v>454</v>
      </c>
      <c r="G2834" s="844" t="s">
        <v>656</v>
      </c>
      <c r="H2834" s="845" t="s">
        <v>1297</v>
      </c>
      <c r="I2834" s="246">
        <v>114</v>
      </c>
      <c r="J2834" s="246">
        <v>19075</v>
      </c>
      <c r="K2834" s="846">
        <f t="shared" si="382"/>
        <v>2174550</v>
      </c>
      <c r="L2834" s="847" t="s">
        <v>162</v>
      </c>
      <c r="M2834" s="847" t="s">
        <v>844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7"/>
    </row>
    <row r="2835" spans="1:27" ht="15.75" hidden="1" customHeight="1">
      <c r="A2835" s="818" t="str">
        <f>IF(B2835&lt;&gt;"",IF(AND(B2835&gt;=_TM1,B2835&lt;=_TM2,OR(TH!L2835="1111",TH!M2835="1111")),TH!D2835,""),"")</f>
        <v/>
      </c>
      <c r="B2835" s="36">
        <f t="shared" si="383"/>
        <v>4</v>
      </c>
      <c r="C2835" s="190">
        <f t="shared" si="381"/>
        <v>42489</v>
      </c>
      <c r="D2835" s="842" t="s">
        <v>1649</v>
      </c>
      <c r="E2835" s="842">
        <v>42489</v>
      </c>
      <c r="F2835" s="843" t="s">
        <v>454</v>
      </c>
      <c r="G2835" s="844" t="s">
        <v>656</v>
      </c>
      <c r="H2835" s="845" t="s">
        <v>1297</v>
      </c>
      <c r="I2835" s="246">
        <v>8</v>
      </c>
      <c r="J2835" s="246">
        <v>31540</v>
      </c>
      <c r="K2835" s="846">
        <f t="shared" si="382"/>
        <v>252320</v>
      </c>
      <c r="L2835" s="847" t="s">
        <v>162</v>
      </c>
      <c r="M2835" s="847" t="s">
        <v>844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7"/>
    </row>
    <row r="2836" spans="1:27" ht="15.75" hidden="1" customHeight="1">
      <c r="A2836" s="818" t="str">
        <f>IF(B2836&lt;&gt;"",IF(AND(B2836&gt;=_TM1,B2836&lt;=_TM2,OR(TH!L2836="1111",TH!M2836="1111")),TH!D2836,""),"")</f>
        <v/>
      </c>
      <c r="B2836" s="36">
        <f t="shared" si="383"/>
        <v>4</v>
      </c>
      <c r="C2836" s="190">
        <f t="shared" si="381"/>
        <v>42489</v>
      </c>
      <c r="D2836" s="842" t="s">
        <v>1649</v>
      </c>
      <c r="E2836" s="842">
        <v>42489</v>
      </c>
      <c r="F2836" s="843" t="s">
        <v>542</v>
      </c>
      <c r="G2836" s="844" t="s">
        <v>656</v>
      </c>
      <c r="H2836" s="845" t="s">
        <v>1297</v>
      </c>
      <c r="I2836" s="246">
        <v>36</v>
      </c>
      <c r="J2836" s="246">
        <v>19429</v>
      </c>
      <c r="K2836" s="846">
        <f t="shared" si="382"/>
        <v>699444</v>
      </c>
      <c r="L2836" s="847" t="s">
        <v>162</v>
      </c>
      <c r="M2836" s="847" t="s">
        <v>844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7"/>
    </row>
    <row r="2837" spans="1:27" ht="15.75" hidden="1" customHeight="1">
      <c r="A2837" s="818" t="str">
        <f>IF(B2837&lt;&gt;"",IF(AND(B2837&gt;=_TM1,B2837&lt;=_TM2,OR(TH!L2837="1111",TH!M2837="1111")),TH!D2837,""),"")</f>
        <v/>
      </c>
      <c r="B2837" s="36">
        <f t="shared" si="383"/>
        <v>4</v>
      </c>
      <c r="C2837" s="190">
        <f t="shared" si="381"/>
        <v>42489</v>
      </c>
      <c r="D2837" s="842" t="s">
        <v>1649</v>
      </c>
      <c r="E2837" s="48">
        <v>42489</v>
      </c>
      <c r="F2837" s="854" t="s">
        <v>483</v>
      </c>
      <c r="G2837" s="822" t="s">
        <v>656</v>
      </c>
      <c r="H2837" s="845" t="s">
        <v>1297</v>
      </c>
      <c r="I2837" s="246">
        <v>90</v>
      </c>
      <c r="J2837" s="246">
        <v>16751</v>
      </c>
      <c r="K2837" s="846">
        <f t="shared" si="382"/>
        <v>1507590</v>
      </c>
      <c r="L2837" s="847" t="s">
        <v>162</v>
      </c>
      <c r="M2837" s="847" t="s">
        <v>844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7"/>
    </row>
    <row r="2838" spans="1:27" ht="15.75" hidden="1" customHeight="1">
      <c r="A2838" s="818" t="str">
        <f>IF(B2838&lt;&gt;"",IF(AND(B2838&gt;=_TM1,B2838&lt;=_TM2,OR(TH!L2838="1111",TH!M2838="1111")),TH!D2838,""),"")</f>
        <v/>
      </c>
      <c r="B2838" s="36">
        <f t="shared" si="383"/>
        <v>4</v>
      </c>
      <c r="C2838" s="190">
        <f t="shared" si="381"/>
        <v>42489</v>
      </c>
      <c r="D2838" s="842" t="s">
        <v>1649</v>
      </c>
      <c r="E2838" s="48">
        <v>42489</v>
      </c>
      <c r="F2838" s="49" t="s">
        <v>485</v>
      </c>
      <c r="G2838" s="822" t="s">
        <v>656</v>
      </c>
      <c r="H2838" s="845" t="s">
        <v>1297</v>
      </c>
      <c r="I2838" s="246">
        <v>72</v>
      </c>
      <c r="J2838" s="246">
        <v>21476</v>
      </c>
      <c r="K2838" s="846">
        <f t="shared" si="382"/>
        <v>1546272</v>
      </c>
      <c r="L2838" s="847" t="s">
        <v>162</v>
      </c>
      <c r="M2838" s="847" t="s">
        <v>844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7"/>
    </row>
    <row r="2839" spans="1:27" ht="15.75" hidden="1" customHeight="1">
      <c r="A2839" s="818" t="str">
        <f>IF(B2839&lt;&gt;"",IF(AND(B2839&gt;=_TM1,B2839&lt;=_TM2,OR(TH!L2839="1111",TH!M2839="1111")),TH!D2839,""),"")</f>
        <v/>
      </c>
      <c r="B2839" s="36">
        <f t="shared" si="383"/>
        <v>4</v>
      </c>
      <c r="C2839" s="190">
        <f t="shared" si="381"/>
        <v>42489</v>
      </c>
      <c r="D2839" s="842" t="s">
        <v>1649</v>
      </c>
      <c r="E2839" s="48">
        <v>42489</v>
      </c>
      <c r="F2839" s="49" t="s">
        <v>539</v>
      </c>
      <c r="G2839" s="822" t="s">
        <v>656</v>
      </c>
      <c r="H2839" s="845" t="s">
        <v>1297</v>
      </c>
      <c r="I2839" s="246">
        <v>36</v>
      </c>
      <c r="J2839" s="246">
        <v>32901</v>
      </c>
      <c r="K2839" s="846">
        <f t="shared" si="382"/>
        <v>1184436</v>
      </c>
      <c r="L2839" s="847" t="s">
        <v>162</v>
      </c>
      <c r="M2839" s="847" t="s">
        <v>844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7"/>
    </row>
    <row r="2840" spans="1:27" ht="15.75" hidden="1" customHeight="1">
      <c r="A2840" s="818" t="str">
        <f>IF(B2840&lt;&gt;"",IF(AND(B2840&gt;=_TM1,B2840&lt;=_TM2,OR(TH!L2840="1111",TH!M2840="1111")),TH!D2840,""),"")</f>
        <v/>
      </c>
      <c r="B2840" s="36">
        <f t="shared" si="383"/>
        <v>4</v>
      </c>
      <c r="C2840" s="190">
        <f t="shared" ref="C2840:C2903" si="384">E2840</f>
        <v>42489</v>
      </c>
      <c r="D2840" s="842" t="s">
        <v>1649</v>
      </c>
      <c r="E2840" s="48">
        <v>42489</v>
      </c>
      <c r="F2840" s="49" t="s">
        <v>487</v>
      </c>
      <c r="G2840" s="822" t="s">
        <v>656</v>
      </c>
      <c r="H2840" s="845" t="s">
        <v>1297</v>
      </c>
      <c r="I2840" s="246">
        <v>36</v>
      </c>
      <c r="J2840" s="246">
        <v>21319</v>
      </c>
      <c r="K2840" s="846">
        <f t="shared" si="382"/>
        <v>767484</v>
      </c>
      <c r="L2840" s="847" t="s">
        <v>162</v>
      </c>
      <c r="M2840" s="847" t="s">
        <v>844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7"/>
    </row>
    <row r="2841" spans="1:27" ht="15.75" hidden="1" customHeight="1">
      <c r="A2841" s="818" t="str">
        <f>IF(B2841&lt;&gt;"",IF(AND(B2841&gt;=_TM1,B2841&lt;=_TM2,OR(TH!L2841="1111",TH!M2841="1111")),TH!D2841,""),"")</f>
        <v/>
      </c>
      <c r="B2841" s="36">
        <f t="shared" si="383"/>
        <v>4</v>
      </c>
      <c r="C2841" s="190">
        <f t="shared" si="384"/>
        <v>42489</v>
      </c>
      <c r="D2841" s="842" t="s">
        <v>1649</v>
      </c>
      <c r="E2841" s="48">
        <v>42489</v>
      </c>
      <c r="F2841" s="854" t="s">
        <v>659</v>
      </c>
      <c r="G2841" s="822" t="s">
        <v>656</v>
      </c>
      <c r="H2841" s="845" t="s">
        <v>1297</v>
      </c>
      <c r="I2841" s="246">
        <v>80</v>
      </c>
      <c r="J2841" s="246">
        <v>61724.974999999999</v>
      </c>
      <c r="K2841" s="846">
        <f t="shared" si="382"/>
        <v>4937998</v>
      </c>
      <c r="L2841" s="847" t="s">
        <v>162</v>
      </c>
      <c r="M2841" s="847" t="s">
        <v>844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7"/>
    </row>
    <row r="2842" spans="1:27" ht="15.75" hidden="1" customHeight="1">
      <c r="A2842" s="818" t="str">
        <f>IF(B2842&lt;&gt;"",IF(AND(B2842&gt;=_TM1,B2842&lt;=_TM2,OR(TH!L2842="1111",TH!M2842="1111")),TH!D2842,""),"")</f>
        <v/>
      </c>
      <c r="B2842" s="36">
        <f t="shared" si="383"/>
        <v>4</v>
      </c>
      <c r="C2842" s="190">
        <f t="shared" si="384"/>
        <v>42489</v>
      </c>
      <c r="D2842" s="842" t="s">
        <v>1649</v>
      </c>
      <c r="E2842" s="48">
        <v>42489</v>
      </c>
      <c r="F2842" s="49" t="s">
        <v>461</v>
      </c>
      <c r="G2842" s="822" t="s">
        <v>656</v>
      </c>
      <c r="H2842" s="845" t="s">
        <v>1297</v>
      </c>
      <c r="I2842" s="246">
        <v>13</v>
      </c>
      <c r="J2842" s="246">
        <v>28854</v>
      </c>
      <c r="K2842" s="846">
        <f t="shared" si="382"/>
        <v>375102</v>
      </c>
      <c r="L2842" s="847" t="s">
        <v>162</v>
      </c>
      <c r="M2842" s="847" t="s">
        <v>844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7"/>
    </row>
    <row r="2843" spans="1:27" ht="15.75" hidden="1" customHeight="1">
      <c r="A2843" s="818" t="str">
        <f>IF(B2843&lt;&gt;"",IF(AND(B2843&gt;=_TM1,B2843&lt;=_TM2,OR(TH!L2843="1111",TH!M2843="1111")),TH!D2843,""),"")</f>
        <v/>
      </c>
      <c r="B2843" s="36">
        <f t="shared" si="383"/>
        <v>4</v>
      </c>
      <c r="C2843" s="190">
        <f t="shared" si="384"/>
        <v>42489</v>
      </c>
      <c r="D2843" s="842" t="s">
        <v>1649</v>
      </c>
      <c r="E2843" s="48">
        <v>42489</v>
      </c>
      <c r="F2843" s="854" t="s">
        <v>529</v>
      </c>
      <c r="G2843" s="822" t="s">
        <v>656</v>
      </c>
      <c r="H2843" s="845" t="s">
        <v>1297</v>
      </c>
      <c r="I2843" s="246">
        <v>12</v>
      </c>
      <c r="J2843" s="246">
        <v>40107</v>
      </c>
      <c r="K2843" s="846">
        <f t="shared" si="382"/>
        <v>481284</v>
      </c>
      <c r="L2843" s="847" t="s">
        <v>162</v>
      </c>
      <c r="M2843" s="847" t="s">
        <v>844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7"/>
    </row>
    <row r="2844" spans="1:27" ht="15.75" hidden="1" customHeight="1">
      <c r="A2844" s="818" t="str">
        <f>IF(B2844&lt;&gt;"",IF(AND(B2844&gt;=_TM1,B2844&lt;=_TM2,OR(TH!L2844="1111",TH!M2844="1111")),TH!D2844,""),"")</f>
        <v/>
      </c>
      <c r="B2844" s="36">
        <f t="shared" si="383"/>
        <v>4</v>
      </c>
      <c r="C2844" s="190">
        <f t="shared" si="384"/>
        <v>42489</v>
      </c>
      <c r="D2844" s="842" t="s">
        <v>1649</v>
      </c>
      <c r="E2844" s="48">
        <v>42489</v>
      </c>
      <c r="F2844" s="854" t="s">
        <v>450</v>
      </c>
      <c r="G2844" s="822" t="s">
        <v>656</v>
      </c>
      <c r="H2844" s="845" t="s">
        <v>1297</v>
      </c>
      <c r="I2844" s="246">
        <v>24</v>
      </c>
      <c r="J2844" s="246">
        <v>43337</v>
      </c>
      <c r="K2844" s="846">
        <f t="shared" si="382"/>
        <v>1040088</v>
      </c>
      <c r="L2844" s="847" t="s">
        <v>162</v>
      </c>
      <c r="M2844" s="847" t="s">
        <v>844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7"/>
    </row>
    <row r="2845" spans="1:27" ht="15.75" hidden="1" customHeight="1">
      <c r="A2845" s="818" t="str">
        <f>IF(B2845&lt;&gt;"",IF(AND(B2845&gt;=_TM1,B2845&lt;=_TM2,OR(TH!L2845="1111",TH!M2845="1111")),TH!D2845,""),"")</f>
        <v/>
      </c>
      <c r="B2845" s="36">
        <f t="shared" si="383"/>
        <v>4</v>
      </c>
      <c r="C2845" s="190">
        <f t="shared" si="384"/>
        <v>42489</v>
      </c>
      <c r="D2845" s="842" t="s">
        <v>1649</v>
      </c>
      <c r="E2845" s="48">
        <v>42489</v>
      </c>
      <c r="F2845" s="49" t="s">
        <v>556</v>
      </c>
      <c r="G2845" s="822" t="s">
        <v>656</v>
      </c>
      <c r="H2845" s="845" t="s">
        <v>1297</v>
      </c>
      <c r="I2845" s="246">
        <v>24</v>
      </c>
      <c r="J2845" s="246">
        <v>8715</v>
      </c>
      <c r="K2845" s="846">
        <f t="shared" si="382"/>
        <v>209160</v>
      </c>
      <c r="L2845" s="847" t="s">
        <v>162</v>
      </c>
      <c r="M2845" s="847" t="s">
        <v>844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7"/>
    </row>
    <row r="2846" spans="1:27" ht="15.75" hidden="1" customHeight="1">
      <c r="A2846" s="818" t="str">
        <f>IF(B2846&lt;&gt;"",IF(AND(B2846&gt;=_TM1,B2846&lt;=_TM2,OR(TH!L2846="1111",TH!M2846="1111")),TH!D2846,""),"")</f>
        <v/>
      </c>
      <c r="B2846" s="36">
        <f t="shared" si="383"/>
        <v>4</v>
      </c>
      <c r="C2846" s="190">
        <f t="shared" si="384"/>
        <v>42489</v>
      </c>
      <c r="D2846" s="842" t="s">
        <v>1649</v>
      </c>
      <c r="E2846" s="48">
        <v>42489</v>
      </c>
      <c r="F2846" s="49" t="s">
        <v>531</v>
      </c>
      <c r="G2846" s="822" t="s">
        <v>656</v>
      </c>
      <c r="H2846" s="845" t="s">
        <v>1297</v>
      </c>
      <c r="I2846" s="246">
        <v>32</v>
      </c>
      <c r="J2846" s="246">
        <v>45055</v>
      </c>
      <c r="K2846" s="846">
        <f t="shared" si="382"/>
        <v>1441760</v>
      </c>
      <c r="L2846" s="847" t="s">
        <v>162</v>
      </c>
      <c r="M2846" s="847" t="s">
        <v>844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7"/>
    </row>
    <row r="2847" spans="1:27" ht="15.75" hidden="1" customHeight="1">
      <c r="A2847" s="818" t="str">
        <f>IF(B2847&lt;&gt;"",IF(AND(B2847&gt;=_TM1,B2847&lt;=_TM2,OR(TH!L2847="1111",TH!M2847="1111")),TH!D2847,""),"")</f>
        <v/>
      </c>
      <c r="B2847" s="36">
        <f t="shared" si="383"/>
        <v>4</v>
      </c>
      <c r="C2847" s="190">
        <f t="shared" si="384"/>
        <v>42489</v>
      </c>
      <c r="D2847" s="842" t="s">
        <v>1649</v>
      </c>
      <c r="E2847" s="842">
        <v>42489</v>
      </c>
      <c r="F2847" s="852" t="s">
        <v>661</v>
      </c>
      <c r="G2847" s="822" t="s">
        <v>656</v>
      </c>
      <c r="H2847" s="845" t="s">
        <v>1297</v>
      </c>
      <c r="I2847" s="246">
        <v>12</v>
      </c>
      <c r="J2847" s="246">
        <v>40511</v>
      </c>
      <c r="K2847" s="846">
        <f t="shared" si="382"/>
        <v>486132</v>
      </c>
      <c r="L2847" s="847" t="s">
        <v>162</v>
      </c>
      <c r="M2847" s="847" t="s">
        <v>844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7"/>
    </row>
    <row r="2848" spans="1:27" ht="15.75" hidden="1" customHeight="1">
      <c r="A2848" s="818" t="str">
        <f>IF(B2848&lt;&gt;"",IF(AND(B2848&gt;=_TM1,B2848&lt;=_TM2,OR(TH!L2848="1111",TH!M2848="1111")),TH!D2848,""),"")</f>
        <v/>
      </c>
      <c r="B2848" s="36">
        <f t="shared" si="383"/>
        <v>4</v>
      </c>
      <c r="C2848" s="190">
        <f t="shared" si="384"/>
        <v>42489</v>
      </c>
      <c r="D2848" s="842" t="s">
        <v>1649</v>
      </c>
      <c r="E2848" s="842">
        <v>42489</v>
      </c>
      <c r="F2848" s="852" t="s">
        <v>490</v>
      </c>
      <c r="G2848" s="822" t="s">
        <v>656</v>
      </c>
      <c r="H2848" s="845" t="s">
        <v>1297</v>
      </c>
      <c r="I2848" s="246">
        <v>48</v>
      </c>
      <c r="J2848" s="246">
        <v>24323</v>
      </c>
      <c r="K2848" s="846">
        <f t="shared" si="382"/>
        <v>1167504</v>
      </c>
      <c r="L2848" s="847" t="s">
        <v>162</v>
      </c>
      <c r="M2848" s="847" t="s">
        <v>844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7"/>
    </row>
    <row r="2849" spans="1:27" ht="15.75" hidden="1" customHeight="1">
      <c r="A2849" s="818" t="str">
        <f>IF(B2849&lt;&gt;"",IF(AND(B2849&gt;=_TM1,B2849&lt;=_TM2,OR(TH!L2849="1111",TH!M2849="1111")),TH!D2849,""),"")</f>
        <v/>
      </c>
      <c r="B2849" s="36">
        <f t="shared" si="383"/>
        <v>4</v>
      </c>
      <c r="C2849" s="190">
        <f t="shared" si="384"/>
        <v>42489</v>
      </c>
      <c r="D2849" s="842" t="s">
        <v>1649</v>
      </c>
      <c r="E2849" s="842">
        <v>42489</v>
      </c>
      <c r="F2849" s="852" t="s">
        <v>452</v>
      </c>
      <c r="G2849" s="822" t="s">
        <v>656</v>
      </c>
      <c r="H2849" s="845" t="s">
        <v>1297</v>
      </c>
      <c r="I2849" s="246">
        <v>24</v>
      </c>
      <c r="J2849" s="246">
        <v>40975</v>
      </c>
      <c r="K2849" s="846">
        <f t="shared" si="382"/>
        <v>983400</v>
      </c>
      <c r="L2849" s="847" t="s">
        <v>162</v>
      </c>
      <c r="M2849" s="847" t="s">
        <v>844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7"/>
    </row>
    <row r="2850" spans="1:27" ht="15.75" hidden="1" customHeight="1">
      <c r="A2850" s="818" t="str">
        <f>IF(B2850&lt;&gt;"",IF(AND(B2850&gt;=_TM1,B2850&lt;=_TM2,OR(TH!L2850="1111",TH!M2850="1111")),TH!D2850,""),"")</f>
        <v/>
      </c>
      <c r="B2850" s="36">
        <f t="shared" si="383"/>
        <v>4</v>
      </c>
      <c r="C2850" s="190">
        <f t="shared" si="384"/>
        <v>42489</v>
      </c>
      <c r="D2850" s="842" t="s">
        <v>1649</v>
      </c>
      <c r="E2850" s="842">
        <v>42489</v>
      </c>
      <c r="F2850" s="852" t="s">
        <v>472</v>
      </c>
      <c r="G2850" s="822" t="s">
        <v>656</v>
      </c>
      <c r="H2850" s="845" t="s">
        <v>1297</v>
      </c>
      <c r="I2850" s="246">
        <v>26</v>
      </c>
      <c r="J2850" s="246">
        <v>26363</v>
      </c>
      <c r="K2850" s="846">
        <f t="shared" ref="K2850:K2913" si="385">ROUND(I2850*J2850,0)</f>
        <v>685438</v>
      </c>
      <c r="L2850" s="847" t="s">
        <v>162</v>
      </c>
      <c r="M2850" s="847" t="s">
        <v>844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7"/>
    </row>
    <row r="2851" spans="1:27" ht="15.75" hidden="1" customHeight="1">
      <c r="A2851" s="818" t="str">
        <f>IF(B2851&lt;&gt;"",IF(AND(B2851&gt;=_TM1,B2851&lt;=_TM2,OR(TH!L2851="1111",TH!M2851="1111")),TH!D2851,""),"")</f>
        <v/>
      </c>
      <c r="B2851" s="36">
        <f t="shared" si="383"/>
        <v>4</v>
      </c>
      <c r="C2851" s="190">
        <f t="shared" si="384"/>
        <v>42489</v>
      </c>
      <c r="D2851" s="842" t="s">
        <v>1649</v>
      </c>
      <c r="E2851" s="842">
        <v>42489</v>
      </c>
      <c r="F2851" s="852" t="s">
        <v>522</v>
      </c>
      <c r="G2851" s="822" t="s">
        <v>656</v>
      </c>
      <c r="H2851" s="845" t="s">
        <v>1297</v>
      </c>
      <c r="I2851" s="246">
        <v>8</v>
      </c>
      <c r="J2851" s="246">
        <v>49097</v>
      </c>
      <c r="K2851" s="846">
        <f t="shared" si="385"/>
        <v>392776</v>
      </c>
      <c r="L2851" s="847" t="s">
        <v>162</v>
      </c>
      <c r="M2851" s="847" t="s">
        <v>844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7"/>
    </row>
    <row r="2852" spans="1:27" ht="15.75" hidden="1" customHeight="1">
      <c r="A2852" s="818" t="str">
        <f>IF(B2852&lt;&gt;"",IF(AND(B2852&gt;=_TM1,B2852&lt;=_TM2,OR(TH!L2852="1111",TH!M2852="1111")),TH!D2852,""),"")</f>
        <v/>
      </c>
      <c r="B2852" s="36">
        <f t="shared" ref="B2852:B2915" si="386">IF(C2852&lt;&gt;"",MONTH(C2852),"")</f>
        <v>4</v>
      </c>
      <c r="C2852" s="190">
        <f t="shared" si="384"/>
        <v>42489</v>
      </c>
      <c r="D2852" s="842" t="s">
        <v>1649</v>
      </c>
      <c r="E2852" s="842">
        <v>42489</v>
      </c>
      <c r="F2852" s="852" t="s">
        <v>528</v>
      </c>
      <c r="G2852" s="822" t="s">
        <v>656</v>
      </c>
      <c r="H2852" s="845" t="s">
        <v>1297</v>
      </c>
      <c r="I2852" s="246">
        <v>60</v>
      </c>
      <c r="J2852" s="246">
        <v>46705</v>
      </c>
      <c r="K2852" s="846">
        <f t="shared" si="385"/>
        <v>2802300</v>
      </c>
      <c r="L2852" s="847" t="s">
        <v>162</v>
      </c>
      <c r="M2852" s="847" t="s">
        <v>844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7"/>
    </row>
    <row r="2853" spans="1:27" ht="15.75" hidden="1" customHeight="1">
      <c r="A2853" s="818" t="str">
        <f>IF(B2853&lt;&gt;"",IF(AND(B2853&gt;=_TM1,B2853&lt;=_TM2,OR(TH!L2853="1111",TH!M2853="1111")),TH!D2853,""),"")</f>
        <v/>
      </c>
      <c r="B2853" s="36">
        <f t="shared" si="386"/>
        <v>4</v>
      </c>
      <c r="C2853" s="190">
        <f t="shared" si="384"/>
        <v>42489</v>
      </c>
      <c r="D2853" s="842" t="s">
        <v>1649</v>
      </c>
      <c r="E2853" s="48">
        <v>42489</v>
      </c>
      <c r="F2853" s="852" t="s">
        <v>488</v>
      </c>
      <c r="G2853" s="822" t="s">
        <v>656</v>
      </c>
      <c r="H2853" s="845" t="s">
        <v>1297</v>
      </c>
      <c r="I2853" s="246">
        <v>30</v>
      </c>
      <c r="J2853" s="246">
        <v>31357</v>
      </c>
      <c r="K2853" s="846">
        <f t="shared" si="385"/>
        <v>940710</v>
      </c>
      <c r="L2853" s="847" t="s">
        <v>162</v>
      </c>
      <c r="M2853" s="847" t="s">
        <v>844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7"/>
    </row>
    <row r="2854" spans="1:27" ht="15.75" hidden="1" customHeight="1">
      <c r="A2854" s="818" t="str">
        <f>IF(B2854&lt;&gt;"",IF(AND(B2854&gt;=_TM1,B2854&lt;=_TM2,OR(TH!L2854="1111",TH!M2854="1111")),TH!D2854,""),"")</f>
        <v/>
      </c>
      <c r="B2854" s="36">
        <f t="shared" si="386"/>
        <v>4</v>
      </c>
      <c r="C2854" s="190">
        <f t="shared" si="384"/>
        <v>42489</v>
      </c>
      <c r="D2854" s="842" t="s">
        <v>1649</v>
      </c>
      <c r="E2854" s="48">
        <v>42489</v>
      </c>
      <c r="F2854" s="852" t="s">
        <v>488</v>
      </c>
      <c r="G2854" s="822" t="s">
        <v>656</v>
      </c>
      <c r="H2854" s="845" t="s">
        <v>1297</v>
      </c>
      <c r="I2854" s="246">
        <v>50</v>
      </c>
      <c r="J2854" s="246">
        <v>46912</v>
      </c>
      <c r="K2854" s="846">
        <f t="shared" si="385"/>
        <v>2345600</v>
      </c>
      <c r="L2854" s="847" t="s">
        <v>162</v>
      </c>
      <c r="M2854" s="847" t="s">
        <v>844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7"/>
    </row>
    <row r="2855" spans="1:27" ht="15.75" hidden="1" customHeight="1">
      <c r="A2855" s="818" t="str">
        <f>IF(B2855&lt;&gt;"",IF(AND(B2855&gt;=_TM1,B2855&lt;=_TM2,OR(TH!L2855="1111",TH!M2855="1111")),TH!D2855,""),"")</f>
        <v/>
      </c>
      <c r="B2855" s="36">
        <f t="shared" si="386"/>
        <v>4</v>
      </c>
      <c r="C2855" s="190">
        <f t="shared" si="384"/>
        <v>42489</v>
      </c>
      <c r="D2855" s="842" t="s">
        <v>1649</v>
      </c>
      <c r="E2855" s="48">
        <v>42489</v>
      </c>
      <c r="F2855" s="852" t="s">
        <v>463</v>
      </c>
      <c r="G2855" s="822" t="s">
        <v>656</v>
      </c>
      <c r="H2855" s="845" t="s">
        <v>1297</v>
      </c>
      <c r="I2855" s="246">
        <v>12</v>
      </c>
      <c r="J2855" s="246">
        <v>38630</v>
      </c>
      <c r="K2855" s="846">
        <f t="shared" si="385"/>
        <v>463560</v>
      </c>
      <c r="L2855" s="847" t="s">
        <v>162</v>
      </c>
      <c r="M2855" s="847" t="s">
        <v>844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7"/>
    </row>
    <row r="2856" spans="1:27" ht="15.75" hidden="1" customHeight="1">
      <c r="A2856" s="818" t="str">
        <f>IF(B2856&lt;&gt;"",IF(AND(B2856&gt;=_TM1,B2856&lt;=_TM2,OR(TH!L2856="1111",TH!M2856="1111")),TH!D2856,""),"")</f>
        <v/>
      </c>
      <c r="B2856" s="36">
        <f t="shared" si="386"/>
        <v>4</v>
      </c>
      <c r="C2856" s="190">
        <f t="shared" si="384"/>
        <v>42489</v>
      </c>
      <c r="D2856" s="842" t="s">
        <v>1649</v>
      </c>
      <c r="E2856" s="48">
        <v>42489</v>
      </c>
      <c r="F2856" s="852" t="s">
        <v>549</v>
      </c>
      <c r="G2856" s="822" t="s">
        <v>656</v>
      </c>
      <c r="H2856" s="845" t="s">
        <v>1297</v>
      </c>
      <c r="I2856" s="246">
        <v>72</v>
      </c>
      <c r="J2856" s="246">
        <v>12654</v>
      </c>
      <c r="K2856" s="846">
        <f t="shared" si="385"/>
        <v>911088</v>
      </c>
      <c r="L2856" s="847" t="s">
        <v>162</v>
      </c>
      <c r="M2856" s="847" t="s">
        <v>844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7"/>
    </row>
    <row r="2857" spans="1:27" ht="15.75" hidden="1" customHeight="1">
      <c r="A2857" s="818" t="str">
        <f>IF(B2857&lt;&gt;"",IF(AND(B2857&gt;=_TM1,B2857&lt;=_TM2,OR(TH!L2857="1111",TH!M2857="1111")),TH!D2857,""),"")</f>
        <v/>
      </c>
      <c r="B2857" s="36">
        <f t="shared" si="386"/>
        <v>4</v>
      </c>
      <c r="C2857" s="190">
        <f t="shared" si="384"/>
        <v>42489</v>
      </c>
      <c r="D2857" s="842" t="s">
        <v>1649</v>
      </c>
      <c r="E2857" s="48">
        <v>42489</v>
      </c>
      <c r="F2857" s="852" t="s">
        <v>524</v>
      </c>
      <c r="G2857" s="822" t="s">
        <v>656</v>
      </c>
      <c r="H2857" s="845" t="s">
        <v>1297</v>
      </c>
      <c r="I2857" s="246">
        <v>86</v>
      </c>
      <c r="J2857" s="246">
        <v>30043</v>
      </c>
      <c r="K2857" s="846">
        <f t="shared" si="385"/>
        <v>2583698</v>
      </c>
      <c r="L2857" s="847" t="s">
        <v>162</v>
      </c>
      <c r="M2857" s="847" t="s">
        <v>844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7"/>
    </row>
    <row r="2858" spans="1:27" ht="15.75" hidden="1" customHeight="1">
      <c r="A2858" s="818" t="str">
        <f>IF(B2858&lt;&gt;"",IF(AND(B2858&gt;=_TM1,B2858&lt;=_TM2,OR(TH!L2858="1111",TH!M2858="1111")),TH!D2858,""),"")</f>
        <v/>
      </c>
      <c r="B2858" s="36">
        <f t="shared" si="386"/>
        <v>4</v>
      </c>
      <c r="C2858" s="190">
        <f t="shared" si="384"/>
        <v>42489</v>
      </c>
      <c r="D2858" s="842" t="s">
        <v>1649</v>
      </c>
      <c r="E2858" s="48">
        <v>42489</v>
      </c>
      <c r="F2858" s="852" t="s">
        <v>484</v>
      </c>
      <c r="G2858" s="822" t="s">
        <v>656</v>
      </c>
      <c r="H2858" s="845" t="s">
        <v>1297</v>
      </c>
      <c r="I2858" s="246">
        <v>72</v>
      </c>
      <c r="J2858" s="246">
        <v>33403</v>
      </c>
      <c r="K2858" s="846">
        <f t="shared" si="385"/>
        <v>2405016</v>
      </c>
      <c r="L2858" s="847" t="s">
        <v>162</v>
      </c>
      <c r="M2858" s="847" t="s">
        <v>844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7"/>
    </row>
    <row r="2859" spans="1:27" ht="15.75" hidden="1" customHeight="1">
      <c r="A2859" s="818" t="str">
        <f>IF(B2859&lt;&gt;"",IF(AND(B2859&gt;=_TM1,B2859&lt;=_TM2,OR(TH!L2859="1111",TH!M2859="1111")),TH!D2859,""),"")</f>
        <v/>
      </c>
      <c r="B2859" s="36">
        <f t="shared" si="386"/>
        <v>4</v>
      </c>
      <c r="C2859" s="190">
        <f t="shared" si="384"/>
        <v>42489</v>
      </c>
      <c r="D2859" s="842" t="s">
        <v>1649</v>
      </c>
      <c r="E2859" s="842">
        <v>42489</v>
      </c>
      <c r="F2859" s="843" t="s">
        <v>474</v>
      </c>
      <c r="G2859" s="844" t="s">
        <v>656</v>
      </c>
      <c r="H2859" s="845" t="s">
        <v>1297</v>
      </c>
      <c r="I2859" s="246">
        <v>42</v>
      </c>
      <c r="J2859" s="246">
        <v>41371</v>
      </c>
      <c r="K2859" s="846">
        <f t="shared" si="385"/>
        <v>1737582</v>
      </c>
      <c r="L2859" s="847" t="s">
        <v>162</v>
      </c>
      <c r="M2859" s="847" t="s">
        <v>844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7"/>
    </row>
    <row r="2860" spans="1:27" ht="15.75" hidden="1" customHeight="1">
      <c r="A2860" s="818" t="str">
        <f>IF(B2860&lt;&gt;"",IF(AND(B2860&gt;=_TM1,B2860&lt;=_TM2,OR(TH!L2860="1111",TH!M2860="1111")),TH!D2860,""),"")</f>
        <v/>
      </c>
      <c r="B2860" s="36">
        <f t="shared" si="386"/>
        <v>4</v>
      </c>
      <c r="C2860" s="190">
        <f t="shared" si="384"/>
        <v>42489</v>
      </c>
      <c r="D2860" s="842" t="s">
        <v>1649</v>
      </c>
      <c r="E2860" s="842">
        <v>42489</v>
      </c>
      <c r="F2860" s="843" t="s">
        <v>475</v>
      </c>
      <c r="G2860" s="844" t="s">
        <v>656</v>
      </c>
      <c r="H2860" s="845" t="s">
        <v>1297</v>
      </c>
      <c r="I2860" s="246">
        <v>42</v>
      </c>
      <c r="J2860" s="246">
        <v>52589</v>
      </c>
      <c r="K2860" s="846">
        <f t="shared" si="385"/>
        <v>2208738</v>
      </c>
      <c r="L2860" s="847" t="s">
        <v>162</v>
      </c>
      <c r="M2860" s="847" t="s">
        <v>844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7"/>
    </row>
    <row r="2861" spans="1:27" ht="15.75" hidden="1" customHeight="1">
      <c r="A2861" s="818" t="str">
        <f>IF(B2861&lt;&gt;"",IF(AND(B2861&gt;=_TM1,B2861&lt;=_TM2,OR(TH!L2861="1111",TH!M2861="1111")),TH!D2861,""),"")</f>
        <v/>
      </c>
      <c r="B2861" s="36">
        <f t="shared" si="386"/>
        <v>4</v>
      </c>
      <c r="C2861" s="190">
        <f t="shared" si="384"/>
        <v>42489</v>
      </c>
      <c r="D2861" s="842" t="s">
        <v>1649</v>
      </c>
      <c r="E2861" s="842">
        <v>42489</v>
      </c>
      <c r="F2861" s="843" t="s">
        <v>558</v>
      </c>
      <c r="G2861" s="844" t="s">
        <v>656</v>
      </c>
      <c r="H2861" s="845" t="s">
        <v>1297</v>
      </c>
      <c r="I2861" s="246">
        <v>5</v>
      </c>
      <c r="J2861" s="246">
        <v>27084</v>
      </c>
      <c r="K2861" s="846">
        <f t="shared" si="385"/>
        <v>135420</v>
      </c>
      <c r="L2861" s="847" t="s">
        <v>162</v>
      </c>
      <c r="M2861" s="847" t="s">
        <v>844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7"/>
    </row>
    <row r="2862" spans="1:27" ht="15.75" hidden="1" customHeight="1">
      <c r="A2862" s="818" t="str">
        <f>IF(B2862&lt;&gt;"",IF(AND(B2862&gt;=_TM1,B2862&lt;=_TM2,OR(TH!L2862="1111",TH!M2862="1111")),TH!D2862,""),"")</f>
        <v/>
      </c>
      <c r="B2862" s="36">
        <f t="shared" si="386"/>
        <v>4</v>
      </c>
      <c r="C2862" s="190">
        <f t="shared" si="384"/>
        <v>42489</v>
      </c>
      <c r="D2862" s="842" t="s">
        <v>1649</v>
      </c>
      <c r="E2862" s="842">
        <v>42489</v>
      </c>
      <c r="F2862" s="843" t="s">
        <v>486</v>
      </c>
      <c r="G2862" s="844" t="s">
        <v>656</v>
      </c>
      <c r="H2862" s="845" t="s">
        <v>1297</v>
      </c>
      <c r="I2862" s="246">
        <v>27</v>
      </c>
      <c r="J2862" s="246">
        <v>32995</v>
      </c>
      <c r="K2862" s="846">
        <f t="shared" si="385"/>
        <v>890865</v>
      </c>
      <c r="L2862" s="847" t="s">
        <v>162</v>
      </c>
      <c r="M2862" s="847" t="s">
        <v>844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7"/>
    </row>
    <row r="2863" spans="1:27" ht="15.75" hidden="1" customHeight="1">
      <c r="A2863" s="818" t="str">
        <f>IF(B2863&lt;&gt;"",IF(AND(B2863&gt;=_TM1,B2863&lt;=_TM2,OR(TH!L2863="1111",TH!M2863="1111")),TH!D2863,""),"")</f>
        <v/>
      </c>
      <c r="B2863" s="36">
        <f t="shared" si="386"/>
        <v>4</v>
      </c>
      <c r="C2863" s="190">
        <f t="shared" si="384"/>
        <v>42489</v>
      </c>
      <c r="D2863" s="842" t="s">
        <v>1649</v>
      </c>
      <c r="E2863" s="842">
        <v>42489</v>
      </c>
      <c r="F2863" s="843" t="s">
        <v>533</v>
      </c>
      <c r="G2863" s="844" t="s">
        <v>656</v>
      </c>
      <c r="H2863" s="845" t="s">
        <v>1297</v>
      </c>
      <c r="I2863" s="246">
        <v>20</v>
      </c>
      <c r="J2863" s="246">
        <v>37383</v>
      </c>
      <c r="K2863" s="846">
        <f t="shared" si="385"/>
        <v>747660</v>
      </c>
      <c r="L2863" s="847" t="s">
        <v>162</v>
      </c>
      <c r="M2863" s="847" t="s">
        <v>844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7"/>
    </row>
    <row r="2864" spans="1:27" ht="15.75" hidden="1" customHeight="1">
      <c r="A2864" s="818" t="str">
        <f>IF(B2864&lt;&gt;"",IF(AND(B2864&gt;=_TM1,B2864&lt;=_TM2,OR(TH!L2864="1111",TH!M2864="1111")),TH!D2864,""),"")</f>
        <v/>
      </c>
      <c r="B2864" s="36">
        <f t="shared" si="386"/>
        <v>4</v>
      </c>
      <c r="C2864" s="190">
        <f t="shared" si="384"/>
        <v>42489</v>
      </c>
      <c r="D2864" s="842" t="s">
        <v>1649</v>
      </c>
      <c r="E2864" s="842">
        <v>42489</v>
      </c>
      <c r="F2864" s="843" t="s">
        <v>471</v>
      </c>
      <c r="G2864" s="844" t="s">
        <v>656</v>
      </c>
      <c r="H2864" s="845" t="s">
        <v>1297</v>
      </c>
      <c r="I2864" s="246">
        <v>9</v>
      </c>
      <c r="J2864" s="246">
        <v>22563</v>
      </c>
      <c r="K2864" s="846">
        <f t="shared" si="385"/>
        <v>203067</v>
      </c>
      <c r="L2864" s="847" t="s">
        <v>162</v>
      </c>
      <c r="M2864" s="847" t="s">
        <v>844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7"/>
    </row>
    <row r="2865" spans="1:27" ht="15.75" hidden="1" customHeight="1">
      <c r="A2865" s="818" t="str">
        <f>IF(B2865&lt;&gt;"",IF(AND(B2865&gt;=_TM1,B2865&lt;=_TM2,OR(TH!L2865="1111",TH!M2865="1111")),TH!D2865,""),"")</f>
        <v/>
      </c>
      <c r="B2865" s="36">
        <f t="shared" si="386"/>
        <v>4</v>
      </c>
      <c r="C2865" s="190">
        <f t="shared" si="384"/>
        <v>42489</v>
      </c>
      <c r="D2865" s="842" t="s">
        <v>1649</v>
      </c>
      <c r="E2865" s="48">
        <v>42489</v>
      </c>
      <c r="F2865" s="843" t="s">
        <v>476</v>
      </c>
      <c r="G2865" s="844" t="s">
        <v>656</v>
      </c>
      <c r="H2865" s="845" t="s">
        <v>1297</v>
      </c>
      <c r="I2865" s="246">
        <v>42</v>
      </c>
      <c r="J2865" s="246">
        <v>35553</v>
      </c>
      <c r="K2865" s="846">
        <f t="shared" si="385"/>
        <v>1493226</v>
      </c>
      <c r="L2865" s="847" t="s">
        <v>162</v>
      </c>
      <c r="M2865" s="847" t="s">
        <v>844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7"/>
    </row>
    <row r="2866" spans="1:27" ht="15.75" hidden="1" customHeight="1">
      <c r="A2866" s="818" t="str">
        <f>IF(B2866&lt;&gt;"",IF(AND(B2866&gt;=_TM1,B2866&lt;=_TM2,OR(TH!L2866="1111",TH!M2866="1111")),TH!D2866,""),"")</f>
        <v/>
      </c>
      <c r="B2866" s="36">
        <f t="shared" si="386"/>
        <v>5</v>
      </c>
      <c r="C2866" s="190">
        <f t="shared" si="384"/>
        <v>42499</v>
      </c>
      <c r="D2866" s="842" t="s">
        <v>1649</v>
      </c>
      <c r="E2866" s="48">
        <v>42499</v>
      </c>
      <c r="F2866" s="843" t="s">
        <v>643</v>
      </c>
      <c r="G2866" s="844" t="s">
        <v>663</v>
      </c>
      <c r="H2866" s="845" t="s">
        <v>1297</v>
      </c>
      <c r="I2866" s="246">
        <v>1107</v>
      </c>
      <c r="J2866" s="246">
        <v>4251</v>
      </c>
      <c r="K2866" s="846">
        <f t="shared" si="385"/>
        <v>4705857</v>
      </c>
      <c r="L2866" s="847" t="s">
        <v>162</v>
      </c>
      <c r="M2866" s="847" t="s">
        <v>844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7"/>
    </row>
    <row r="2867" spans="1:27" ht="15.75" hidden="1" customHeight="1">
      <c r="A2867" s="818" t="str">
        <f>IF(B2867&lt;&gt;"",IF(AND(B2867&gt;=_TM1,B2867&lt;=_TM2,OR(TH!L2867="1111",TH!M2867="1111")),TH!D2867,""),"")</f>
        <v/>
      </c>
      <c r="B2867" s="36">
        <f t="shared" si="386"/>
        <v>5</v>
      </c>
      <c r="C2867" s="190">
        <f t="shared" si="384"/>
        <v>42502</v>
      </c>
      <c r="D2867" s="842" t="s">
        <v>1649</v>
      </c>
      <c r="E2867" s="48">
        <v>42502</v>
      </c>
      <c r="F2867" s="843" t="s">
        <v>466</v>
      </c>
      <c r="G2867" s="844" t="s">
        <v>672</v>
      </c>
      <c r="H2867" s="845" t="s">
        <v>1297</v>
      </c>
      <c r="I2867" s="246">
        <v>380</v>
      </c>
      <c r="J2867" s="246">
        <v>7628.5</v>
      </c>
      <c r="K2867" s="846">
        <f t="shared" si="385"/>
        <v>2898830</v>
      </c>
      <c r="L2867" s="847" t="s">
        <v>162</v>
      </c>
      <c r="M2867" s="847" t="s">
        <v>844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7"/>
    </row>
    <row r="2868" spans="1:27" ht="15.75" hidden="1" customHeight="1">
      <c r="A2868" s="818" t="str">
        <f>IF(B2868&lt;&gt;"",IF(AND(B2868&gt;=_TM1,B2868&lt;=_TM2,OR(TH!L2868="1111",TH!M2868="1111")),TH!D2868,""),"")</f>
        <v/>
      </c>
      <c r="B2868" s="36">
        <f t="shared" si="386"/>
        <v>5</v>
      </c>
      <c r="C2868" s="190">
        <f t="shared" si="384"/>
        <v>42513</v>
      </c>
      <c r="D2868" s="842" t="s">
        <v>1649</v>
      </c>
      <c r="E2868" s="48">
        <v>42513</v>
      </c>
      <c r="F2868" s="843" t="s">
        <v>643</v>
      </c>
      <c r="G2868" s="844" t="s">
        <v>674</v>
      </c>
      <c r="H2868" s="845" t="s">
        <v>1297</v>
      </c>
      <c r="I2868" s="246">
        <v>393</v>
      </c>
      <c r="J2868" s="246">
        <v>4251</v>
      </c>
      <c r="K2868" s="846">
        <f t="shared" si="385"/>
        <v>1670643</v>
      </c>
      <c r="L2868" s="847" t="s">
        <v>162</v>
      </c>
      <c r="M2868" s="847" t="s">
        <v>844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7"/>
    </row>
    <row r="2869" spans="1:27" ht="15.75" hidden="1" customHeight="1">
      <c r="A2869" s="818" t="str">
        <f>IF(B2869&lt;&gt;"",IF(AND(B2869&gt;=_TM1,B2869&lt;=_TM2,OR(TH!L2869="1111",TH!M2869="1111")),TH!D2869,""),"")</f>
        <v/>
      </c>
      <c r="B2869" s="36">
        <f t="shared" si="386"/>
        <v>5</v>
      </c>
      <c r="C2869" s="190">
        <f t="shared" si="384"/>
        <v>42515</v>
      </c>
      <c r="D2869" s="842" t="s">
        <v>1649</v>
      </c>
      <c r="E2869" s="48">
        <v>42515</v>
      </c>
      <c r="F2869" s="859" t="s">
        <v>677</v>
      </c>
      <c r="G2869" s="844" t="s">
        <v>675</v>
      </c>
      <c r="H2869" s="845" t="s">
        <v>1297</v>
      </c>
      <c r="I2869" s="246">
        <v>200</v>
      </c>
      <c r="J2869" s="246">
        <v>4557</v>
      </c>
      <c r="K2869" s="846">
        <f t="shared" si="385"/>
        <v>911400</v>
      </c>
      <c r="L2869" s="847" t="s">
        <v>162</v>
      </c>
      <c r="M2869" s="847" t="s">
        <v>844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7"/>
    </row>
    <row r="2870" spans="1:27" ht="15.75" hidden="1" customHeight="1">
      <c r="A2870" s="818" t="str">
        <f>IF(B2870&lt;&gt;"",IF(AND(B2870&gt;=_TM1,B2870&lt;=_TM2,OR(TH!L2870="1111",TH!M2870="1111")),TH!D2870,""),"")</f>
        <v/>
      </c>
      <c r="B2870" s="36">
        <f t="shared" si="386"/>
        <v>5</v>
      </c>
      <c r="C2870" s="190">
        <f t="shared" si="384"/>
        <v>42516</v>
      </c>
      <c r="D2870" s="842" t="s">
        <v>1649</v>
      </c>
      <c r="E2870" s="48">
        <v>42516</v>
      </c>
      <c r="F2870" s="843" t="s">
        <v>1288</v>
      </c>
      <c r="G2870" s="844" t="s">
        <v>679</v>
      </c>
      <c r="H2870" s="845" t="s">
        <v>1297</v>
      </c>
      <c r="I2870" s="246">
        <v>1000</v>
      </c>
      <c r="J2870" s="246">
        <v>507.3</v>
      </c>
      <c r="K2870" s="846">
        <f t="shared" si="385"/>
        <v>507300</v>
      </c>
      <c r="L2870" s="847" t="s">
        <v>162</v>
      </c>
      <c r="M2870" s="847" t="s">
        <v>844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7"/>
    </row>
    <row r="2871" spans="1:27" ht="15.75" hidden="1" customHeight="1">
      <c r="A2871" s="818" t="str">
        <f>IF(B2871&lt;&gt;"",IF(AND(B2871&gt;=_TM1,B2871&lt;=_TM2,OR(TH!L2871="1111",TH!M2871="1111")),TH!D2871,""),"")</f>
        <v/>
      </c>
      <c r="B2871" s="36">
        <f t="shared" si="386"/>
        <v>5</v>
      </c>
      <c r="C2871" s="190">
        <f t="shared" si="384"/>
        <v>42516</v>
      </c>
      <c r="D2871" s="842" t="s">
        <v>1649</v>
      </c>
      <c r="E2871" s="849">
        <v>42516</v>
      </c>
      <c r="F2871" s="854" t="s">
        <v>438</v>
      </c>
      <c r="G2871" s="858" t="s">
        <v>680</v>
      </c>
      <c r="H2871" s="845" t="s">
        <v>1297</v>
      </c>
      <c r="I2871" s="246">
        <v>3900</v>
      </c>
      <c r="J2871" s="246">
        <v>14250</v>
      </c>
      <c r="K2871" s="846">
        <f t="shared" si="385"/>
        <v>55575000</v>
      </c>
      <c r="L2871" s="847" t="s">
        <v>162</v>
      </c>
      <c r="M2871" s="847" t="s">
        <v>844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>x</v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7"/>
    </row>
    <row r="2872" spans="1:27" ht="15.75" hidden="1" customHeight="1">
      <c r="A2872" s="818" t="str">
        <f>IF(B2872&lt;&gt;"",IF(AND(B2872&gt;=_TM1,B2872&lt;=_TM2,OR(TH!L2872="1111",TH!M2872="1111")),TH!D2872,""),"")</f>
        <v/>
      </c>
      <c r="B2872" s="36">
        <f t="shared" si="386"/>
        <v>5</v>
      </c>
      <c r="C2872" s="190">
        <f t="shared" si="384"/>
        <v>42516</v>
      </c>
      <c r="D2872" s="842" t="s">
        <v>1649</v>
      </c>
      <c r="E2872" s="849">
        <v>42516</v>
      </c>
      <c r="F2872" s="854" t="s">
        <v>437</v>
      </c>
      <c r="G2872" s="858" t="s">
        <v>680</v>
      </c>
      <c r="H2872" s="845" t="s">
        <v>1297</v>
      </c>
      <c r="I2872" s="246">
        <v>3500</v>
      </c>
      <c r="J2872" s="246">
        <v>15675</v>
      </c>
      <c r="K2872" s="846">
        <f t="shared" si="385"/>
        <v>54862500</v>
      </c>
      <c r="L2872" s="847" t="s">
        <v>162</v>
      </c>
      <c r="M2872" s="847" t="s">
        <v>844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7"/>
    </row>
    <row r="2873" spans="1:27" ht="15.75" hidden="1" customHeight="1">
      <c r="A2873" s="818" t="str">
        <f>IF(B2873&lt;&gt;"",IF(AND(B2873&gt;=_TM1,B2873&lt;=_TM2,OR(TH!L2873="1111",TH!M2873="1111")),TH!D2873,""),"")</f>
        <v/>
      </c>
      <c r="B2873" s="36">
        <f t="shared" si="386"/>
        <v>5</v>
      </c>
      <c r="C2873" s="190">
        <f t="shared" si="384"/>
        <v>42521</v>
      </c>
      <c r="D2873" s="842" t="s">
        <v>1649</v>
      </c>
      <c r="E2873" s="849">
        <v>42521</v>
      </c>
      <c r="F2873" s="854" t="s">
        <v>494</v>
      </c>
      <c r="G2873" s="858" t="s">
        <v>684</v>
      </c>
      <c r="H2873" s="845" t="s">
        <v>1297</v>
      </c>
      <c r="I2873" s="246">
        <v>8</v>
      </c>
      <c r="J2873" s="246">
        <v>89927</v>
      </c>
      <c r="K2873" s="846">
        <f t="shared" si="385"/>
        <v>719416</v>
      </c>
      <c r="L2873" s="847" t="s">
        <v>162</v>
      </c>
      <c r="M2873" s="847" t="s">
        <v>844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7"/>
    </row>
    <row r="2874" spans="1:27" ht="15.75" hidden="1" customHeight="1">
      <c r="A2874" s="818" t="str">
        <f>IF(B2874&lt;&gt;"",IF(AND(B2874&gt;=_TM1,B2874&lt;=_TM2,OR(TH!L2874="1111",TH!M2874="1111")),TH!D2874,""),"")</f>
        <v/>
      </c>
      <c r="B2874" s="36">
        <f t="shared" si="386"/>
        <v>5</v>
      </c>
      <c r="C2874" s="190">
        <f t="shared" si="384"/>
        <v>42521</v>
      </c>
      <c r="D2874" s="842" t="s">
        <v>1649</v>
      </c>
      <c r="E2874" s="849">
        <v>42521</v>
      </c>
      <c r="F2874" s="854" t="s">
        <v>526</v>
      </c>
      <c r="G2874" s="858" t="s">
        <v>684</v>
      </c>
      <c r="H2874" s="845" t="s">
        <v>1297</v>
      </c>
      <c r="I2874" s="246">
        <v>40</v>
      </c>
      <c r="J2874" s="246">
        <v>121856</v>
      </c>
      <c r="K2874" s="846">
        <f t="shared" si="385"/>
        <v>4874240</v>
      </c>
      <c r="L2874" s="847" t="s">
        <v>162</v>
      </c>
      <c r="M2874" s="847" t="s">
        <v>844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7"/>
    </row>
    <row r="2875" spans="1:27" ht="15.75" hidden="1" customHeight="1">
      <c r="A2875" s="818" t="str">
        <f>IF(B2875&lt;&gt;"",IF(AND(B2875&gt;=_TM1,B2875&lt;=_TM2,OR(TH!L2875="1111",TH!M2875="1111")),TH!D2875,""),"")</f>
        <v/>
      </c>
      <c r="B2875" s="36">
        <f t="shared" si="386"/>
        <v>5</v>
      </c>
      <c r="C2875" s="190">
        <f t="shared" si="384"/>
        <v>42521</v>
      </c>
      <c r="D2875" s="842" t="s">
        <v>1649</v>
      </c>
      <c r="E2875" s="849">
        <v>42521</v>
      </c>
      <c r="F2875" s="854" t="s">
        <v>523</v>
      </c>
      <c r="G2875" s="858" t="s">
        <v>684</v>
      </c>
      <c r="H2875" s="845" t="s">
        <v>1297</v>
      </c>
      <c r="I2875" s="246">
        <v>36</v>
      </c>
      <c r="J2875" s="246">
        <v>57074</v>
      </c>
      <c r="K2875" s="846">
        <f t="shared" si="385"/>
        <v>2054664</v>
      </c>
      <c r="L2875" s="847" t="s">
        <v>162</v>
      </c>
      <c r="M2875" s="847" t="s">
        <v>844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7"/>
    </row>
    <row r="2876" spans="1:27" ht="15.75" hidden="1" customHeight="1">
      <c r="A2876" s="818" t="str">
        <f>IF(B2876&lt;&gt;"",IF(AND(B2876&gt;=_TM1,B2876&lt;=_TM2,OR(TH!L2876="1111",TH!M2876="1111")),TH!D2876,""),"")</f>
        <v/>
      </c>
      <c r="B2876" s="36">
        <f t="shared" si="386"/>
        <v>5</v>
      </c>
      <c r="C2876" s="190">
        <f t="shared" si="384"/>
        <v>42521</v>
      </c>
      <c r="D2876" s="842" t="s">
        <v>1649</v>
      </c>
      <c r="E2876" s="849">
        <v>42521</v>
      </c>
      <c r="F2876" s="854" t="s">
        <v>477</v>
      </c>
      <c r="G2876" s="858" t="s">
        <v>684</v>
      </c>
      <c r="H2876" s="845" t="s">
        <v>1297</v>
      </c>
      <c r="I2876" s="246">
        <v>4</v>
      </c>
      <c r="J2876" s="246">
        <v>153503</v>
      </c>
      <c r="K2876" s="846">
        <f t="shared" si="385"/>
        <v>614012</v>
      </c>
      <c r="L2876" s="847" t="s">
        <v>162</v>
      </c>
      <c r="M2876" s="847" t="s">
        <v>844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7"/>
    </row>
    <row r="2877" spans="1:27" ht="15.75" hidden="1" customHeight="1">
      <c r="A2877" s="818" t="str">
        <f>IF(B2877&lt;&gt;"",IF(AND(B2877&gt;=_TM1,B2877&lt;=_TM2,OR(TH!L2877="1111",TH!M2877="1111")),TH!D2877,""),"")</f>
        <v/>
      </c>
      <c r="B2877" s="36">
        <f t="shared" si="386"/>
        <v>5</v>
      </c>
      <c r="C2877" s="190">
        <f t="shared" si="384"/>
        <v>42521</v>
      </c>
      <c r="D2877" s="842" t="s">
        <v>1649</v>
      </c>
      <c r="E2877" s="842">
        <v>42521</v>
      </c>
      <c r="F2877" s="843" t="s">
        <v>478</v>
      </c>
      <c r="G2877" s="844" t="s">
        <v>684</v>
      </c>
      <c r="H2877" s="845" t="s">
        <v>1297</v>
      </c>
      <c r="I2877" s="246">
        <v>6</v>
      </c>
      <c r="J2877" s="246">
        <v>98645</v>
      </c>
      <c r="K2877" s="846">
        <f t="shared" si="385"/>
        <v>591870</v>
      </c>
      <c r="L2877" s="847" t="s">
        <v>162</v>
      </c>
      <c r="M2877" s="847" t="s">
        <v>844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7"/>
    </row>
    <row r="2878" spans="1:27" ht="15.75" hidden="1" customHeight="1">
      <c r="A2878" s="818" t="str">
        <f>IF(B2878&lt;&gt;"",IF(AND(B2878&gt;=_TM1,B2878&lt;=_TM2,OR(TH!L2878="1111",TH!M2878="1111")),TH!D2878,""),"")</f>
        <v/>
      </c>
      <c r="B2878" s="36">
        <f t="shared" si="386"/>
        <v>5</v>
      </c>
      <c r="C2878" s="190">
        <f t="shared" si="384"/>
        <v>42521</v>
      </c>
      <c r="D2878" s="842" t="s">
        <v>1649</v>
      </c>
      <c r="E2878" s="842">
        <v>42521</v>
      </c>
      <c r="F2878" s="843" t="s">
        <v>697</v>
      </c>
      <c r="G2878" s="844" t="s">
        <v>684</v>
      </c>
      <c r="H2878" s="845" t="s">
        <v>1297</v>
      </c>
      <c r="I2878" s="246">
        <v>12</v>
      </c>
      <c r="J2878" s="246">
        <v>63175</v>
      </c>
      <c r="K2878" s="846">
        <f t="shared" si="385"/>
        <v>758100</v>
      </c>
      <c r="L2878" s="847" t="s">
        <v>162</v>
      </c>
      <c r="M2878" s="847" t="s">
        <v>844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7"/>
    </row>
    <row r="2879" spans="1:27" ht="15.75" hidden="1" customHeight="1">
      <c r="A2879" s="818" t="str">
        <f>IF(B2879&lt;&gt;"",IF(AND(B2879&gt;=_TM1,B2879&lt;=_TM2,OR(TH!L2879="1111",TH!M2879="1111")),TH!D2879,""),"")</f>
        <v/>
      </c>
      <c r="B2879" s="36">
        <f t="shared" si="386"/>
        <v>5</v>
      </c>
      <c r="C2879" s="190">
        <f t="shared" si="384"/>
        <v>42521</v>
      </c>
      <c r="D2879" s="842" t="s">
        <v>1649</v>
      </c>
      <c r="E2879" s="842">
        <v>42521</v>
      </c>
      <c r="F2879" s="843" t="s">
        <v>697</v>
      </c>
      <c r="G2879" s="844" t="s">
        <v>684</v>
      </c>
      <c r="H2879" s="845" t="s">
        <v>1297</v>
      </c>
      <c r="I2879" s="246">
        <v>16</v>
      </c>
      <c r="J2879" s="246">
        <v>69825</v>
      </c>
      <c r="K2879" s="846">
        <f t="shared" si="385"/>
        <v>1117200</v>
      </c>
      <c r="L2879" s="847" t="s">
        <v>162</v>
      </c>
      <c r="M2879" s="847" t="s">
        <v>844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7"/>
    </row>
    <row r="2880" spans="1:27" ht="15.75" hidden="1" customHeight="1">
      <c r="A2880" s="818" t="str">
        <f>IF(B2880&lt;&gt;"",IF(AND(B2880&gt;=_TM1,B2880&lt;=_TM2,OR(TH!L2880="1111",TH!M2880="1111")),TH!D2880,""),"")</f>
        <v/>
      </c>
      <c r="B2880" s="36">
        <f t="shared" si="386"/>
        <v>5</v>
      </c>
      <c r="C2880" s="190">
        <f t="shared" si="384"/>
        <v>42521</v>
      </c>
      <c r="D2880" s="842" t="s">
        <v>1649</v>
      </c>
      <c r="E2880" s="842">
        <v>42521</v>
      </c>
      <c r="F2880" s="843" t="s">
        <v>458</v>
      </c>
      <c r="G2880" s="844" t="s">
        <v>684</v>
      </c>
      <c r="H2880" s="845" t="s">
        <v>1297</v>
      </c>
      <c r="I2880" s="246">
        <v>12</v>
      </c>
      <c r="J2880" s="246">
        <v>52362</v>
      </c>
      <c r="K2880" s="846">
        <f t="shared" si="385"/>
        <v>628344</v>
      </c>
      <c r="L2880" s="847" t="s">
        <v>162</v>
      </c>
      <c r="M2880" s="847" t="s">
        <v>844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7"/>
    </row>
    <row r="2881" spans="1:27" ht="15.75" hidden="1" customHeight="1">
      <c r="A2881" s="818" t="str">
        <f>IF(B2881&lt;&gt;"",IF(AND(B2881&gt;=_TM1,B2881&lt;=_TM2,OR(TH!L2881="1111",TH!M2881="1111")),TH!D2881,""),"")</f>
        <v/>
      </c>
      <c r="B2881" s="36">
        <f t="shared" si="386"/>
        <v>5</v>
      </c>
      <c r="C2881" s="190">
        <f t="shared" si="384"/>
        <v>42521</v>
      </c>
      <c r="D2881" s="842" t="s">
        <v>1649</v>
      </c>
      <c r="E2881" s="842">
        <v>42521</v>
      </c>
      <c r="F2881" s="843" t="s">
        <v>521</v>
      </c>
      <c r="G2881" s="844" t="s">
        <v>684</v>
      </c>
      <c r="H2881" s="845" t="s">
        <v>1297</v>
      </c>
      <c r="I2881" s="246">
        <v>36</v>
      </c>
      <c r="J2881" s="246">
        <v>80232.25</v>
      </c>
      <c r="K2881" s="846">
        <f t="shared" si="385"/>
        <v>2888361</v>
      </c>
      <c r="L2881" s="847" t="s">
        <v>162</v>
      </c>
      <c r="M2881" s="847" t="s">
        <v>844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7"/>
    </row>
    <row r="2882" spans="1:27" ht="15.75" hidden="1" customHeight="1">
      <c r="A2882" s="818" t="str">
        <f>IF(B2882&lt;&gt;"",IF(AND(B2882&gt;=_TM1,B2882&lt;=_TM2,OR(TH!L2882="1111",TH!M2882="1111")),TH!D2882,""),"")</f>
        <v/>
      </c>
      <c r="B2882" s="36">
        <f t="shared" si="386"/>
        <v>5</v>
      </c>
      <c r="C2882" s="190">
        <f t="shared" si="384"/>
        <v>42521</v>
      </c>
      <c r="D2882" s="842" t="s">
        <v>1649</v>
      </c>
      <c r="E2882" s="842">
        <v>42521</v>
      </c>
      <c r="F2882" s="843" t="s">
        <v>694</v>
      </c>
      <c r="G2882" s="844" t="s">
        <v>684</v>
      </c>
      <c r="H2882" s="845" t="s">
        <v>1297</v>
      </c>
      <c r="I2882" s="246">
        <v>12</v>
      </c>
      <c r="J2882" s="246">
        <v>104834.4</v>
      </c>
      <c r="K2882" s="846">
        <f t="shared" si="385"/>
        <v>1258013</v>
      </c>
      <c r="L2882" s="847" t="s">
        <v>162</v>
      </c>
      <c r="M2882" s="847" t="s">
        <v>844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7"/>
    </row>
    <row r="2883" spans="1:27" ht="15.75" hidden="1" customHeight="1">
      <c r="A2883" s="818" t="str">
        <f>IF(B2883&lt;&gt;"",IF(AND(B2883&gt;=_TM1,B2883&lt;=_TM2,OR(TH!L2883="1111",TH!M2883="1111")),TH!D2883,""),"")</f>
        <v/>
      </c>
      <c r="B2883" s="36">
        <f t="shared" si="386"/>
        <v>5</v>
      </c>
      <c r="C2883" s="190">
        <f t="shared" si="384"/>
        <v>42521</v>
      </c>
      <c r="D2883" s="842" t="s">
        <v>1649</v>
      </c>
      <c r="E2883" s="842">
        <v>42521</v>
      </c>
      <c r="F2883" s="843" t="s">
        <v>455</v>
      </c>
      <c r="G2883" s="844" t="s">
        <v>684</v>
      </c>
      <c r="H2883" s="845" t="s">
        <v>1297</v>
      </c>
      <c r="I2883" s="246">
        <v>17</v>
      </c>
      <c r="J2883" s="246">
        <v>71581</v>
      </c>
      <c r="K2883" s="846">
        <f t="shared" si="385"/>
        <v>1216877</v>
      </c>
      <c r="L2883" s="847" t="s">
        <v>162</v>
      </c>
      <c r="M2883" s="847" t="s">
        <v>844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7"/>
    </row>
    <row r="2884" spans="1:27" ht="15.75" hidden="1" customHeight="1">
      <c r="A2884" s="818" t="str">
        <f>IF(B2884&lt;&gt;"",IF(AND(B2884&gt;=_TM1,B2884&lt;=_TM2,OR(TH!L2884="1111",TH!M2884="1111")),TH!D2884,""),"")</f>
        <v/>
      </c>
      <c r="B2884" s="36">
        <f t="shared" si="386"/>
        <v>5</v>
      </c>
      <c r="C2884" s="190">
        <f t="shared" si="384"/>
        <v>42521</v>
      </c>
      <c r="D2884" s="842" t="s">
        <v>1649</v>
      </c>
      <c r="E2884" s="842">
        <v>42521</v>
      </c>
      <c r="F2884" s="843" t="s">
        <v>455</v>
      </c>
      <c r="G2884" s="844" t="s">
        <v>684</v>
      </c>
      <c r="H2884" s="845" t="s">
        <v>1297</v>
      </c>
      <c r="I2884" s="246">
        <v>10</v>
      </c>
      <c r="J2884" s="246">
        <v>64763.4</v>
      </c>
      <c r="K2884" s="846">
        <f t="shared" si="385"/>
        <v>647634</v>
      </c>
      <c r="L2884" s="847" t="s">
        <v>162</v>
      </c>
      <c r="M2884" s="847" t="s">
        <v>844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7"/>
    </row>
    <row r="2885" spans="1:27" ht="15.75" hidden="1" customHeight="1">
      <c r="A2885" s="818" t="str">
        <f>IF(B2885&lt;&gt;"",IF(AND(B2885&gt;=_TM1,B2885&lt;=_TM2,OR(TH!L2885="1111",TH!M2885="1111")),TH!D2885,""),"")</f>
        <v/>
      </c>
      <c r="B2885" s="36">
        <f t="shared" si="386"/>
        <v>5</v>
      </c>
      <c r="C2885" s="190">
        <f t="shared" si="384"/>
        <v>42521</v>
      </c>
      <c r="D2885" s="842" t="s">
        <v>1649</v>
      </c>
      <c r="E2885" s="842">
        <v>42521</v>
      </c>
      <c r="F2885" s="843" t="s">
        <v>456</v>
      </c>
      <c r="G2885" s="844" t="s">
        <v>684</v>
      </c>
      <c r="H2885" s="845" t="s">
        <v>1297</v>
      </c>
      <c r="I2885" s="246">
        <v>8</v>
      </c>
      <c r="J2885" s="246">
        <v>58346</v>
      </c>
      <c r="K2885" s="846">
        <f t="shared" si="385"/>
        <v>466768</v>
      </c>
      <c r="L2885" s="847" t="s">
        <v>162</v>
      </c>
      <c r="M2885" s="847" t="s">
        <v>844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7"/>
    </row>
    <row r="2886" spans="1:27" ht="15.75" hidden="1" customHeight="1">
      <c r="A2886" s="818" t="str">
        <f>IF(B2886&lt;&gt;"",IF(AND(B2886&gt;=_TM1,B2886&lt;=_TM2,OR(TH!L2886="1111",TH!M2886="1111")),TH!D2886,""),"")</f>
        <v/>
      </c>
      <c r="B2886" s="36">
        <f t="shared" si="386"/>
        <v>5</v>
      </c>
      <c r="C2886" s="190">
        <f t="shared" si="384"/>
        <v>42521</v>
      </c>
      <c r="D2886" s="842" t="s">
        <v>1649</v>
      </c>
      <c r="E2886" s="842">
        <v>42521</v>
      </c>
      <c r="F2886" s="843" t="s">
        <v>456</v>
      </c>
      <c r="G2886" s="844" t="s">
        <v>684</v>
      </c>
      <c r="H2886" s="845" t="s">
        <v>1297</v>
      </c>
      <c r="I2886" s="246">
        <v>4</v>
      </c>
      <c r="J2886" s="246">
        <v>59724.6</v>
      </c>
      <c r="K2886" s="846">
        <f t="shared" si="385"/>
        <v>238898</v>
      </c>
      <c r="L2886" s="847" t="s">
        <v>162</v>
      </c>
      <c r="M2886" s="847" t="s">
        <v>844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7"/>
    </row>
    <row r="2887" spans="1:27" ht="15.75" hidden="1" customHeight="1">
      <c r="A2887" s="818" t="str">
        <f>IF(B2887&lt;&gt;"",IF(AND(B2887&gt;=_TM1,B2887&lt;=_TM2,OR(TH!L2887="1111",TH!M2887="1111")),TH!D2887,""),"")</f>
        <v/>
      </c>
      <c r="B2887" s="36">
        <f t="shared" si="386"/>
        <v>5</v>
      </c>
      <c r="C2887" s="190">
        <f t="shared" si="384"/>
        <v>42521</v>
      </c>
      <c r="D2887" s="842" t="s">
        <v>1649</v>
      </c>
      <c r="E2887" s="842">
        <v>42521</v>
      </c>
      <c r="F2887" s="843" t="s">
        <v>562</v>
      </c>
      <c r="G2887" s="844" t="s">
        <v>684</v>
      </c>
      <c r="H2887" s="845" t="s">
        <v>1297</v>
      </c>
      <c r="I2887" s="246">
        <v>40</v>
      </c>
      <c r="J2887" s="246">
        <v>50792</v>
      </c>
      <c r="K2887" s="846">
        <f t="shared" si="385"/>
        <v>2031680</v>
      </c>
      <c r="L2887" s="847" t="s">
        <v>162</v>
      </c>
      <c r="M2887" s="847" t="s">
        <v>844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7"/>
    </row>
    <row r="2888" spans="1:27" ht="15.75" hidden="1" customHeight="1">
      <c r="A2888" s="818" t="str">
        <f>IF(B2888&lt;&gt;"",IF(AND(B2888&gt;=_TM1,B2888&lt;=_TM2,OR(TH!L2888="1111",TH!M2888="1111")),TH!D2888,""),"")</f>
        <v/>
      </c>
      <c r="B2888" s="36">
        <f t="shared" si="386"/>
        <v>5</v>
      </c>
      <c r="C2888" s="190">
        <f t="shared" si="384"/>
        <v>42521</v>
      </c>
      <c r="D2888" s="842" t="s">
        <v>1649</v>
      </c>
      <c r="E2888" s="842">
        <v>42521</v>
      </c>
      <c r="F2888" s="843" t="s">
        <v>514</v>
      </c>
      <c r="G2888" s="844" t="s">
        <v>684</v>
      </c>
      <c r="H2888" s="845" t="s">
        <v>1297</v>
      </c>
      <c r="I2888" s="246">
        <v>16</v>
      </c>
      <c r="J2888" s="246">
        <v>73033</v>
      </c>
      <c r="K2888" s="846">
        <f t="shared" si="385"/>
        <v>1168528</v>
      </c>
      <c r="L2888" s="847" t="s">
        <v>162</v>
      </c>
      <c r="M2888" s="847" t="s">
        <v>844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7"/>
    </row>
    <row r="2889" spans="1:27" ht="15.75" hidden="1" customHeight="1">
      <c r="A2889" s="818" t="str">
        <f>IF(B2889&lt;&gt;"",IF(AND(B2889&gt;=_TM1,B2889&lt;=_TM2,OR(TH!L2889="1111",TH!M2889="1111")),TH!D2889,""),"")</f>
        <v/>
      </c>
      <c r="B2889" s="36">
        <f t="shared" si="386"/>
        <v>5</v>
      </c>
      <c r="C2889" s="190">
        <f t="shared" si="384"/>
        <v>42521</v>
      </c>
      <c r="D2889" s="842" t="s">
        <v>1649</v>
      </c>
      <c r="E2889" s="842">
        <v>42521</v>
      </c>
      <c r="F2889" s="843" t="s">
        <v>493</v>
      </c>
      <c r="G2889" s="844" t="s">
        <v>684</v>
      </c>
      <c r="H2889" s="845" t="s">
        <v>1297</v>
      </c>
      <c r="I2889" s="246">
        <v>7</v>
      </c>
      <c r="J2889" s="246">
        <v>162529</v>
      </c>
      <c r="K2889" s="846">
        <f t="shared" si="385"/>
        <v>1137703</v>
      </c>
      <c r="L2889" s="847" t="s">
        <v>162</v>
      </c>
      <c r="M2889" s="847" t="s">
        <v>844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7"/>
    </row>
    <row r="2890" spans="1:27" ht="15.75" hidden="1" customHeight="1">
      <c r="A2890" s="818" t="str">
        <f>IF(B2890&lt;&gt;"",IF(AND(B2890&gt;=_TM1,B2890&lt;=_TM2,OR(TH!L2890="1111",TH!M2890="1111")),TH!D2890,""),"")</f>
        <v/>
      </c>
      <c r="B2890" s="36">
        <f t="shared" si="386"/>
        <v>5</v>
      </c>
      <c r="C2890" s="190">
        <f t="shared" si="384"/>
        <v>42521</v>
      </c>
      <c r="D2890" s="842" t="s">
        <v>1649</v>
      </c>
      <c r="E2890" s="842">
        <v>42521</v>
      </c>
      <c r="F2890" s="843" t="s">
        <v>513</v>
      </c>
      <c r="G2890" s="844" t="s">
        <v>684</v>
      </c>
      <c r="H2890" s="845" t="s">
        <v>1297</v>
      </c>
      <c r="I2890" s="246">
        <v>12</v>
      </c>
      <c r="J2890" s="246">
        <v>43318</v>
      </c>
      <c r="K2890" s="846">
        <f t="shared" si="385"/>
        <v>519816</v>
      </c>
      <c r="L2890" s="847" t="s">
        <v>162</v>
      </c>
      <c r="M2890" s="847" t="s">
        <v>844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7"/>
    </row>
    <row r="2891" spans="1:27" ht="15.75" hidden="1" customHeight="1">
      <c r="A2891" s="818" t="str">
        <f>IF(B2891&lt;&gt;"",IF(AND(B2891&gt;=_TM1,B2891&lt;=_TM2,OR(TH!L2891="1111",TH!M2891="1111")),TH!D2891,""),"")</f>
        <v/>
      </c>
      <c r="B2891" s="36">
        <f t="shared" si="386"/>
        <v>5</v>
      </c>
      <c r="C2891" s="190">
        <f t="shared" si="384"/>
        <v>42521</v>
      </c>
      <c r="D2891" s="842" t="s">
        <v>1649</v>
      </c>
      <c r="E2891" s="842">
        <v>42521</v>
      </c>
      <c r="F2891" s="843" t="s">
        <v>495</v>
      </c>
      <c r="G2891" s="844" t="s">
        <v>684</v>
      </c>
      <c r="H2891" s="845" t="s">
        <v>1297</v>
      </c>
      <c r="I2891" s="246">
        <v>8</v>
      </c>
      <c r="J2891" s="246">
        <v>85322</v>
      </c>
      <c r="K2891" s="846">
        <f t="shared" si="385"/>
        <v>682576</v>
      </c>
      <c r="L2891" s="847" t="s">
        <v>162</v>
      </c>
      <c r="M2891" s="847" t="s">
        <v>844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7"/>
    </row>
    <row r="2892" spans="1:27" ht="15.75" hidden="1" customHeight="1">
      <c r="A2892" s="818" t="str">
        <f>IF(B2892&lt;&gt;"",IF(AND(B2892&gt;=_TM1,B2892&lt;=_TM2,OR(TH!L2892="1111",TH!M2892="1111")),TH!D2892,""),"")</f>
        <v/>
      </c>
      <c r="B2892" s="36">
        <f t="shared" si="386"/>
        <v>5</v>
      </c>
      <c r="C2892" s="190">
        <f t="shared" si="384"/>
        <v>42521</v>
      </c>
      <c r="D2892" s="842" t="s">
        <v>1649</v>
      </c>
      <c r="E2892" s="842">
        <v>42521</v>
      </c>
      <c r="F2892" s="843" t="s">
        <v>707</v>
      </c>
      <c r="G2892" s="844" t="s">
        <v>684</v>
      </c>
      <c r="H2892" s="845" t="s">
        <v>1297</v>
      </c>
      <c r="I2892" s="246">
        <v>20</v>
      </c>
      <c r="J2892" s="246">
        <v>74993</v>
      </c>
      <c r="K2892" s="846">
        <f t="shared" si="385"/>
        <v>1499860</v>
      </c>
      <c r="L2892" s="847" t="s">
        <v>162</v>
      </c>
      <c r="M2892" s="847" t="s">
        <v>844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7"/>
    </row>
    <row r="2893" spans="1:27" ht="15.75" hidden="1" customHeight="1">
      <c r="A2893" s="818" t="str">
        <f>IF(B2893&lt;&gt;"",IF(AND(B2893&gt;=_TM1,B2893&lt;=_TM2,OR(TH!L2893="1111",TH!M2893="1111")),TH!D2893,""),"")</f>
        <v/>
      </c>
      <c r="B2893" s="36">
        <f t="shared" si="386"/>
        <v>5</v>
      </c>
      <c r="C2893" s="190">
        <f t="shared" si="384"/>
        <v>42521</v>
      </c>
      <c r="D2893" s="842" t="s">
        <v>1649</v>
      </c>
      <c r="E2893" s="842">
        <v>42521</v>
      </c>
      <c r="F2893" s="843" t="s">
        <v>707</v>
      </c>
      <c r="G2893" s="844" t="s">
        <v>684</v>
      </c>
      <c r="H2893" s="845" t="s">
        <v>1297</v>
      </c>
      <c r="I2893" s="246">
        <v>7</v>
      </c>
      <c r="J2893" s="246">
        <v>78762.600000000006</v>
      </c>
      <c r="K2893" s="846">
        <f t="shared" si="385"/>
        <v>551338</v>
      </c>
      <c r="L2893" s="847" t="s">
        <v>162</v>
      </c>
      <c r="M2893" s="847" t="s">
        <v>844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7"/>
    </row>
    <row r="2894" spans="1:27" ht="15.75" hidden="1" customHeight="1">
      <c r="A2894" s="818" t="str">
        <f>IF(B2894&lt;&gt;"",IF(AND(B2894&gt;=_TM1,B2894&lt;=_TM2,OR(TH!L2894="1111",TH!M2894="1111")),TH!D2894,""),"")</f>
        <v/>
      </c>
      <c r="B2894" s="36">
        <f t="shared" si="386"/>
        <v>5</v>
      </c>
      <c r="C2894" s="190">
        <f t="shared" si="384"/>
        <v>42521</v>
      </c>
      <c r="D2894" s="842" t="s">
        <v>1649</v>
      </c>
      <c r="E2894" s="842">
        <v>42521</v>
      </c>
      <c r="F2894" s="843" t="s">
        <v>710</v>
      </c>
      <c r="G2894" s="844" t="s">
        <v>684</v>
      </c>
      <c r="H2894" s="845" t="s">
        <v>1297</v>
      </c>
      <c r="I2894" s="246">
        <v>40</v>
      </c>
      <c r="J2894" s="246">
        <v>73156.649999999994</v>
      </c>
      <c r="K2894" s="846">
        <f t="shared" si="385"/>
        <v>2926266</v>
      </c>
      <c r="L2894" s="847" t="s">
        <v>162</v>
      </c>
      <c r="M2894" s="847" t="s">
        <v>844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7"/>
    </row>
    <row r="2895" spans="1:27" ht="15.75" hidden="1" customHeight="1">
      <c r="A2895" s="818" t="str">
        <f>IF(B2895&lt;&gt;"",IF(AND(B2895&gt;=_TM1,B2895&lt;=_TM2,OR(TH!L2895="1111",TH!M2895="1111")),TH!D2895,""),"")</f>
        <v/>
      </c>
      <c r="B2895" s="36">
        <f t="shared" si="386"/>
        <v>5</v>
      </c>
      <c r="C2895" s="190">
        <f t="shared" si="384"/>
        <v>42521</v>
      </c>
      <c r="D2895" s="842" t="s">
        <v>1649</v>
      </c>
      <c r="E2895" s="842">
        <v>42521</v>
      </c>
      <c r="F2895" s="843" t="s">
        <v>453</v>
      </c>
      <c r="G2895" s="844" t="s">
        <v>684</v>
      </c>
      <c r="H2895" s="845" t="s">
        <v>1297</v>
      </c>
      <c r="I2895" s="246">
        <v>18</v>
      </c>
      <c r="J2895" s="246">
        <v>79980</v>
      </c>
      <c r="K2895" s="846">
        <f t="shared" si="385"/>
        <v>1439640</v>
      </c>
      <c r="L2895" s="847" t="s">
        <v>162</v>
      </c>
      <c r="M2895" s="847" t="s">
        <v>844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7"/>
    </row>
    <row r="2896" spans="1:27" ht="15.75" hidden="1" customHeight="1">
      <c r="A2896" s="818" t="str">
        <f>IF(B2896&lt;&gt;"",IF(AND(B2896&gt;=_TM1,B2896&lt;=_TM2,OR(TH!L2896="1111",TH!M2896="1111")),TH!D2896,""),"")</f>
        <v/>
      </c>
      <c r="B2896" s="36">
        <f t="shared" si="386"/>
        <v>5</v>
      </c>
      <c r="C2896" s="190">
        <f t="shared" si="384"/>
        <v>42521</v>
      </c>
      <c r="D2896" s="842" t="s">
        <v>1649</v>
      </c>
      <c r="E2896" s="842">
        <v>42521</v>
      </c>
      <c r="F2896" s="843" t="s">
        <v>519</v>
      </c>
      <c r="G2896" s="844" t="s">
        <v>684</v>
      </c>
      <c r="H2896" s="845" t="s">
        <v>1297</v>
      </c>
      <c r="I2896" s="246">
        <v>8</v>
      </c>
      <c r="J2896" s="246">
        <v>50210</v>
      </c>
      <c r="K2896" s="846">
        <f t="shared" si="385"/>
        <v>401680</v>
      </c>
      <c r="L2896" s="847" t="s">
        <v>162</v>
      </c>
      <c r="M2896" s="847" t="s">
        <v>844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7"/>
    </row>
    <row r="2897" spans="1:27" ht="15.75" hidden="1" customHeight="1">
      <c r="A2897" s="818" t="str">
        <f>IF(B2897&lt;&gt;"",IF(AND(B2897&gt;=_TM1,B2897&lt;=_TM2,OR(TH!L2897="1111",TH!M2897="1111")),TH!D2897,""),"")</f>
        <v/>
      </c>
      <c r="B2897" s="36">
        <f t="shared" si="386"/>
        <v>5</v>
      </c>
      <c r="C2897" s="190">
        <f t="shared" si="384"/>
        <v>42521</v>
      </c>
      <c r="D2897" s="842" t="s">
        <v>1649</v>
      </c>
      <c r="E2897" s="48">
        <v>42521</v>
      </c>
      <c r="F2897" s="49" t="s">
        <v>503</v>
      </c>
      <c r="G2897" s="822" t="s">
        <v>684</v>
      </c>
      <c r="H2897" s="845" t="s">
        <v>1297</v>
      </c>
      <c r="I2897" s="246">
        <v>12</v>
      </c>
      <c r="J2897" s="246">
        <v>51951</v>
      </c>
      <c r="K2897" s="846">
        <f t="shared" si="385"/>
        <v>623412</v>
      </c>
      <c r="L2897" s="847" t="s">
        <v>162</v>
      </c>
      <c r="M2897" s="847" t="s">
        <v>844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7"/>
    </row>
    <row r="2898" spans="1:27" ht="15.75" hidden="1" customHeight="1">
      <c r="A2898" s="818" t="str">
        <f>IF(B2898&lt;&gt;"",IF(AND(B2898&gt;=_TM1,B2898&lt;=_TM2,OR(TH!L2898="1111",TH!M2898="1111")),TH!D2898,""),"")</f>
        <v/>
      </c>
      <c r="B2898" s="36">
        <f t="shared" si="386"/>
        <v>5</v>
      </c>
      <c r="C2898" s="190">
        <f t="shared" si="384"/>
        <v>42521</v>
      </c>
      <c r="D2898" s="842" t="s">
        <v>1649</v>
      </c>
      <c r="E2898" s="48">
        <v>42521</v>
      </c>
      <c r="F2898" s="49" t="s">
        <v>496</v>
      </c>
      <c r="G2898" s="822" t="s">
        <v>684</v>
      </c>
      <c r="H2898" s="845" t="s">
        <v>1297</v>
      </c>
      <c r="I2898" s="246">
        <v>8</v>
      </c>
      <c r="J2898" s="246">
        <v>96382</v>
      </c>
      <c r="K2898" s="846">
        <f t="shared" si="385"/>
        <v>771056</v>
      </c>
      <c r="L2898" s="847" t="s">
        <v>162</v>
      </c>
      <c r="M2898" s="847" t="s">
        <v>844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7"/>
    </row>
    <row r="2899" spans="1:27" ht="15.75" hidden="1" customHeight="1">
      <c r="A2899" s="818" t="str">
        <f>IF(B2899&lt;&gt;"",IF(AND(B2899&gt;=_TM1,B2899&lt;=_TM2,OR(TH!L2899="1111",TH!M2899="1111")),TH!D2899,""),"")</f>
        <v/>
      </c>
      <c r="B2899" s="36">
        <f t="shared" si="386"/>
        <v>5</v>
      </c>
      <c r="C2899" s="190">
        <f t="shared" si="384"/>
        <v>42521</v>
      </c>
      <c r="D2899" s="842" t="s">
        <v>1649</v>
      </c>
      <c r="E2899" s="48">
        <v>42521</v>
      </c>
      <c r="F2899" s="852" t="s">
        <v>560</v>
      </c>
      <c r="G2899" s="822" t="s">
        <v>684</v>
      </c>
      <c r="H2899" s="845" t="s">
        <v>1297</v>
      </c>
      <c r="I2899" s="246">
        <v>40</v>
      </c>
      <c r="J2899" s="246">
        <v>142144</v>
      </c>
      <c r="K2899" s="846">
        <f t="shared" si="385"/>
        <v>5685760</v>
      </c>
      <c r="L2899" s="847" t="s">
        <v>162</v>
      </c>
      <c r="M2899" s="847" t="s">
        <v>844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7"/>
    </row>
    <row r="2900" spans="1:27" ht="15.75" hidden="1" customHeight="1">
      <c r="A2900" s="818" t="str">
        <f>IF(B2900&lt;&gt;"",IF(AND(B2900&gt;=_TM1,B2900&lt;=_TM2,OR(TH!L2900="1111",TH!M2900="1111")),TH!D2900,""),"")</f>
        <v/>
      </c>
      <c r="B2900" s="36">
        <f t="shared" si="386"/>
        <v>5</v>
      </c>
      <c r="C2900" s="190">
        <f t="shared" si="384"/>
        <v>42521</v>
      </c>
      <c r="D2900" s="842" t="s">
        <v>1649</v>
      </c>
      <c r="E2900" s="48">
        <v>42521</v>
      </c>
      <c r="F2900" s="852" t="s">
        <v>457</v>
      </c>
      <c r="G2900" s="822" t="s">
        <v>684</v>
      </c>
      <c r="H2900" s="845" t="s">
        <v>1297</v>
      </c>
      <c r="I2900" s="246">
        <v>12</v>
      </c>
      <c r="J2900" s="246">
        <v>92556</v>
      </c>
      <c r="K2900" s="846">
        <f t="shared" si="385"/>
        <v>1110672</v>
      </c>
      <c r="L2900" s="847" t="s">
        <v>162</v>
      </c>
      <c r="M2900" s="847" t="s">
        <v>844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7"/>
    </row>
    <row r="2901" spans="1:27" ht="15.75" hidden="1" customHeight="1">
      <c r="A2901" s="818" t="str">
        <f>IF(B2901&lt;&gt;"",IF(AND(B2901&gt;=_TM1,B2901&lt;=_TM2,OR(TH!L2901="1111",TH!M2901="1111")),TH!D2901,""),"")</f>
        <v/>
      </c>
      <c r="B2901" s="36">
        <f t="shared" si="386"/>
        <v>5</v>
      </c>
      <c r="C2901" s="190">
        <f t="shared" si="384"/>
        <v>42521</v>
      </c>
      <c r="D2901" s="842" t="s">
        <v>1649</v>
      </c>
      <c r="E2901" s="48">
        <v>42521</v>
      </c>
      <c r="F2901" s="852" t="s">
        <v>561</v>
      </c>
      <c r="G2901" s="822" t="s">
        <v>684</v>
      </c>
      <c r="H2901" s="845" t="s">
        <v>1297</v>
      </c>
      <c r="I2901" s="246">
        <v>6</v>
      </c>
      <c r="J2901" s="246">
        <v>177056</v>
      </c>
      <c r="K2901" s="846">
        <f t="shared" si="385"/>
        <v>1062336</v>
      </c>
      <c r="L2901" s="847" t="s">
        <v>162</v>
      </c>
      <c r="M2901" s="847" t="s">
        <v>844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7"/>
    </row>
    <row r="2902" spans="1:27" ht="15.75" hidden="1" customHeight="1">
      <c r="A2902" s="818" t="str">
        <f>IF(B2902&lt;&gt;"",IF(AND(B2902&gt;=_TM1,B2902&lt;=_TM2,OR(TH!L2902="1111",TH!M2902="1111")),TH!D2902,""),"")</f>
        <v/>
      </c>
      <c r="B2902" s="36">
        <f t="shared" si="386"/>
        <v>5</v>
      </c>
      <c r="C2902" s="190">
        <f t="shared" si="384"/>
        <v>42521</v>
      </c>
      <c r="D2902" s="842" t="s">
        <v>1649</v>
      </c>
      <c r="E2902" s="48">
        <v>42521</v>
      </c>
      <c r="F2902" s="852" t="s">
        <v>518</v>
      </c>
      <c r="G2902" s="822" t="s">
        <v>684</v>
      </c>
      <c r="H2902" s="845" t="s">
        <v>1297</v>
      </c>
      <c r="I2902" s="246">
        <v>10</v>
      </c>
      <c r="J2902" s="246">
        <v>6970</v>
      </c>
      <c r="K2902" s="846">
        <f t="shared" si="385"/>
        <v>69700</v>
      </c>
      <c r="L2902" s="847" t="s">
        <v>162</v>
      </c>
      <c r="M2902" s="847" t="s">
        <v>844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7"/>
    </row>
    <row r="2903" spans="1:27" ht="15.75" hidden="1" customHeight="1">
      <c r="A2903" s="818" t="str">
        <f>IF(B2903&lt;&gt;"",IF(AND(B2903&gt;=_TM1,B2903&lt;=_TM2,OR(TH!L2903="1111",TH!M2903="1111")),TH!D2903,""),"")</f>
        <v/>
      </c>
      <c r="B2903" s="36">
        <f t="shared" si="386"/>
        <v>5</v>
      </c>
      <c r="C2903" s="190">
        <f t="shared" si="384"/>
        <v>42521</v>
      </c>
      <c r="D2903" s="842" t="s">
        <v>1649</v>
      </c>
      <c r="E2903" s="48">
        <v>42521</v>
      </c>
      <c r="F2903" s="852" t="s">
        <v>507</v>
      </c>
      <c r="G2903" s="822" t="s">
        <v>684</v>
      </c>
      <c r="H2903" s="845" t="s">
        <v>1297</v>
      </c>
      <c r="I2903" s="246">
        <v>12</v>
      </c>
      <c r="J2903" s="246">
        <v>15680</v>
      </c>
      <c r="K2903" s="846">
        <f t="shared" si="385"/>
        <v>188160</v>
      </c>
      <c r="L2903" s="847" t="s">
        <v>162</v>
      </c>
      <c r="M2903" s="847" t="s">
        <v>844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7"/>
    </row>
    <row r="2904" spans="1:27" ht="15.75" hidden="1" customHeight="1">
      <c r="A2904" s="818" t="str">
        <f>IF(B2904&lt;&gt;"",IF(AND(B2904&gt;=_TM1,B2904&lt;=_TM2,OR(TH!L2904="1111",TH!M2904="1111")),TH!D2904,""),"")</f>
        <v/>
      </c>
      <c r="B2904" s="36">
        <f t="shared" si="386"/>
        <v>5</v>
      </c>
      <c r="C2904" s="190">
        <f t="shared" ref="C2904:C2967" si="387">E2904</f>
        <v>42521</v>
      </c>
      <c r="D2904" s="842" t="s">
        <v>1649</v>
      </c>
      <c r="E2904" s="48">
        <v>42521</v>
      </c>
      <c r="F2904" s="852" t="s">
        <v>548</v>
      </c>
      <c r="G2904" s="822" t="s">
        <v>684</v>
      </c>
      <c r="H2904" s="845" t="s">
        <v>1297</v>
      </c>
      <c r="I2904" s="246">
        <v>48</v>
      </c>
      <c r="J2904" s="246">
        <v>9230.2000000000007</v>
      </c>
      <c r="K2904" s="846">
        <f t="shared" si="385"/>
        <v>443050</v>
      </c>
      <c r="L2904" s="847" t="s">
        <v>162</v>
      </c>
      <c r="M2904" s="847" t="s">
        <v>844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7"/>
    </row>
    <row r="2905" spans="1:27" ht="15.75" hidden="1" customHeight="1">
      <c r="A2905" s="818" t="str">
        <f>IF(B2905&lt;&gt;"",IF(AND(B2905&gt;=_TM1,B2905&lt;=_TM2,OR(TH!L2905="1111",TH!M2905="1111")),TH!D2905,""),"")</f>
        <v/>
      </c>
      <c r="B2905" s="36">
        <f t="shared" si="386"/>
        <v>5</v>
      </c>
      <c r="C2905" s="190">
        <f t="shared" si="387"/>
        <v>42521</v>
      </c>
      <c r="D2905" s="842" t="s">
        <v>1649</v>
      </c>
      <c r="E2905" s="48">
        <v>42521</v>
      </c>
      <c r="F2905" s="852" t="s">
        <v>537</v>
      </c>
      <c r="G2905" s="822" t="s">
        <v>684</v>
      </c>
      <c r="H2905" s="845" t="s">
        <v>1297</v>
      </c>
      <c r="I2905" s="246">
        <v>10</v>
      </c>
      <c r="J2905" s="246">
        <v>23940</v>
      </c>
      <c r="K2905" s="846">
        <f t="shared" si="385"/>
        <v>239400</v>
      </c>
      <c r="L2905" s="847" t="s">
        <v>162</v>
      </c>
      <c r="M2905" s="847" t="s">
        <v>844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7"/>
    </row>
    <row r="2906" spans="1:27" ht="15.75" hidden="1" customHeight="1">
      <c r="A2906" s="818" t="str">
        <f>IF(B2906&lt;&gt;"",IF(AND(B2906&gt;=_TM1,B2906&lt;=_TM2,OR(TH!L2906="1111",TH!M2906="1111")),TH!D2906,""),"")</f>
        <v/>
      </c>
      <c r="B2906" s="36">
        <f t="shared" si="386"/>
        <v>5</v>
      </c>
      <c r="C2906" s="190">
        <f t="shared" si="387"/>
        <v>42521</v>
      </c>
      <c r="D2906" s="842" t="s">
        <v>1649</v>
      </c>
      <c r="E2906" s="48">
        <v>42521</v>
      </c>
      <c r="F2906" s="852" t="s">
        <v>538</v>
      </c>
      <c r="G2906" s="822" t="s">
        <v>684</v>
      </c>
      <c r="H2906" s="845" t="s">
        <v>1297</v>
      </c>
      <c r="I2906" s="246">
        <v>16</v>
      </c>
      <c r="J2906" s="246">
        <v>29326.6875</v>
      </c>
      <c r="K2906" s="846">
        <f t="shared" si="385"/>
        <v>469227</v>
      </c>
      <c r="L2906" s="847" t="s">
        <v>162</v>
      </c>
      <c r="M2906" s="847" t="s">
        <v>844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7"/>
    </row>
    <row r="2907" spans="1:27" ht="15.75" hidden="1" customHeight="1">
      <c r="A2907" s="818" t="str">
        <f>IF(B2907&lt;&gt;"",IF(AND(B2907&gt;=_TM1,B2907&lt;=_TM2,OR(TH!L2907="1111",TH!M2907="1111")),TH!D2907,""),"")</f>
        <v/>
      </c>
      <c r="B2907" s="36">
        <f t="shared" si="386"/>
        <v>5</v>
      </c>
      <c r="C2907" s="190">
        <f t="shared" si="387"/>
        <v>42521</v>
      </c>
      <c r="D2907" s="842" t="s">
        <v>1649</v>
      </c>
      <c r="E2907" s="48">
        <v>42521</v>
      </c>
      <c r="F2907" s="852" t="s">
        <v>534</v>
      </c>
      <c r="G2907" s="822" t="s">
        <v>684</v>
      </c>
      <c r="H2907" s="845" t="s">
        <v>1297</v>
      </c>
      <c r="I2907" s="246">
        <v>36</v>
      </c>
      <c r="J2907" s="246">
        <v>16584.150000000001</v>
      </c>
      <c r="K2907" s="846">
        <f t="shared" si="385"/>
        <v>597029</v>
      </c>
      <c r="L2907" s="847" t="s">
        <v>162</v>
      </c>
      <c r="M2907" s="847" t="s">
        <v>844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7"/>
    </row>
    <row r="2908" spans="1:27" ht="15.75" hidden="1" customHeight="1">
      <c r="A2908" s="818" t="str">
        <f>IF(B2908&lt;&gt;"",IF(AND(B2908&gt;=_TM1,B2908&lt;=_TM2,OR(TH!L2908="1111",TH!M2908="1111")),TH!D2908,""),"")</f>
        <v/>
      </c>
      <c r="B2908" s="36">
        <f t="shared" si="386"/>
        <v>5</v>
      </c>
      <c r="C2908" s="190">
        <f t="shared" si="387"/>
        <v>42521</v>
      </c>
      <c r="D2908" s="842" t="s">
        <v>1649</v>
      </c>
      <c r="E2908" s="48">
        <v>42521</v>
      </c>
      <c r="F2908" s="852" t="s">
        <v>504</v>
      </c>
      <c r="G2908" s="822" t="s">
        <v>684</v>
      </c>
      <c r="H2908" s="845" t="s">
        <v>1297</v>
      </c>
      <c r="I2908" s="246">
        <v>36</v>
      </c>
      <c r="J2908" s="246">
        <v>16870</v>
      </c>
      <c r="K2908" s="846">
        <f t="shared" si="385"/>
        <v>607320</v>
      </c>
      <c r="L2908" s="847" t="s">
        <v>162</v>
      </c>
      <c r="M2908" s="847" t="s">
        <v>844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7"/>
    </row>
    <row r="2909" spans="1:27" ht="15.75" hidden="1" customHeight="1">
      <c r="A2909" s="818" t="str">
        <f>IF(B2909&lt;&gt;"",IF(AND(B2909&gt;=_TM1,B2909&lt;=_TM2,OR(TH!L2909="1111",TH!M2909="1111")),TH!D2909,""),"")</f>
        <v/>
      </c>
      <c r="B2909" s="36">
        <f t="shared" si="386"/>
        <v>5</v>
      </c>
      <c r="C2909" s="190">
        <f t="shared" si="387"/>
        <v>42521</v>
      </c>
      <c r="D2909" s="842" t="s">
        <v>1649</v>
      </c>
      <c r="E2909" s="48">
        <v>42521</v>
      </c>
      <c r="F2909" s="852" t="s">
        <v>703</v>
      </c>
      <c r="G2909" s="822" t="s">
        <v>684</v>
      </c>
      <c r="H2909" s="845" t="s">
        <v>1297</v>
      </c>
      <c r="I2909" s="246">
        <v>12</v>
      </c>
      <c r="J2909" s="246">
        <v>22634.666666666668</v>
      </c>
      <c r="K2909" s="846">
        <f t="shared" si="385"/>
        <v>271616</v>
      </c>
      <c r="L2909" s="847" t="s">
        <v>162</v>
      </c>
      <c r="M2909" s="847" t="s">
        <v>844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7"/>
    </row>
    <row r="2910" spans="1:27" ht="15.75" hidden="1" customHeight="1">
      <c r="A2910" s="818" t="str">
        <f>IF(B2910&lt;&gt;"",IF(AND(B2910&gt;=_TM1,B2910&lt;=_TM2,OR(TH!L2910="1111",TH!M2910="1111")),TH!D2910,""),"")</f>
        <v/>
      </c>
      <c r="B2910" s="36">
        <f t="shared" si="386"/>
        <v>5</v>
      </c>
      <c r="C2910" s="190">
        <f t="shared" si="387"/>
        <v>42521</v>
      </c>
      <c r="D2910" s="842" t="s">
        <v>1649</v>
      </c>
      <c r="E2910" s="48">
        <v>42521</v>
      </c>
      <c r="F2910" s="852" t="s">
        <v>698</v>
      </c>
      <c r="G2910" s="822" t="s">
        <v>684</v>
      </c>
      <c r="H2910" s="845" t="s">
        <v>1297</v>
      </c>
      <c r="I2910" s="246">
        <v>24</v>
      </c>
      <c r="J2910" s="246">
        <v>17395.45</v>
      </c>
      <c r="K2910" s="846">
        <f t="shared" si="385"/>
        <v>417491</v>
      </c>
      <c r="L2910" s="847" t="s">
        <v>162</v>
      </c>
      <c r="M2910" s="847" t="s">
        <v>844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7"/>
    </row>
    <row r="2911" spans="1:27" ht="15.75" hidden="1" customHeight="1">
      <c r="A2911" s="818" t="str">
        <f>IF(B2911&lt;&gt;"",IF(AND(B2911&gt;=_TM1,B2911&lt;=_TM2,OR(TH!L2911="1111",TH!M2911="1111")),TH!D2911,""),"")</f>
        <v/>
      </c>
      <c r="B2911" s="36">
        <f t="shared" si="386"/>
        <v>5</v>
      </c>
      <c r="C2911" s="190">
        <f t="shared" si="387"/>
        <v>42521</v>
      </c>
      <c r="D2911" s="842" t="s">
        <v>1649</v>
      </c>
      <c r="E2911" s="48">
        <v>42521</v>
      </c>
      <c r="F2911" s="852" t="s">
        <v>499</v>
      </c>
      <c r="G2911" s="822" t="s">
        <v>684</v>
      </c>
      <c r="H2911" s="845" t="s">
        <v>1297</v>
      </c>
      <c r="I2911" s="246">
        <v>56</v>
      </c>
      <c r="J2911" s="246">
        <v>18141</v>
      </c>
      <c r="K2911" s="846">
        <f t="shared" si="385"/>
        <v>1015896</v>
      </c>
      <c r="L2911" s="847" t="s">
        <v>162</v>
      </c>
      <c r="M2911" s="847" t="s">
        <v>844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7"/>
    </row>
    <row r="2912" spans="1:27" ht="15.75" hidden="1" customHeight="1">
      <c r="A2912" s="818" t="str">
        <f>IF(B2912&lt;&gt;"",IF(AND(B2912&gt;=_TM1,B2912&lt;=_TM2,OR(TH!L2912="1111",TH!M2912="1111")),TH!D2912,""),"")</f>
        <v/>
      </c>
      <c r="B2912" s="36">
        <f t="shared" si="386"/>
        <v>5</v>
      </c>
      <c r="C2912" s="190">
        <f t="shared" si="387"/>
        <v>42521</v>
      </c>
      <c r="D2912" s="842" t="s">
        <v>1649</v>
      </c>
      <c r="E2912" s="48">
        <v>42521</v>
      </c>
      <c r="F2912" s="852" t="s">
        <v>499</v>
      </c>
      <c r="G2912" s="822" t="s">
        <v>684</v>
      </c>
      <c r="H2912" s="845" t="s">
        <v>1297</v>
      </c>
      <c r="I2912" s="246">
        <v>12</v>
      </c>
      <c r="J2912" s="246">
        <v>18569.650000000001</v>
      </c>
      <c r="K2912" s="846">
        <f t="shared" si="385"/>
        <v>222836</v>
      </c>
      <c r="L2912" s="847" t="s">
        <v>162</v>
      </c>
      <c r="M2912" s="847" t="s">
        <v>844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7"/>
    </row>
    <row r="2913" spans="1:27" ht="15.75" hidden="1" customHeight="1">
      <c r="A2913" s="818" t="str">
        <f>IF(B2913&lt;&gt;"",IF(AND(B2913&gt;=_TM1,B2913&lt;=_TM2,OR(TH!L2913="1111",TH!M2913="1111")),TH!D2913,""),"")</f>
        <v/>
      </c>
      <c r="B2913" s="36">
        <f t="shared" si="386"/>
        <v>5</v>
      </c>
      <c r="C2913" s="190">
        <f t="shared" si="387"/>
        <v>42521</v>
      </c>
      <c r="D2913" s="842" t="s">
        <v>1649</v>
      </c>
      <c r="E2913" s="48">
        <v>42521</v>
      </c>
      <c r="F2913" s="843" t="s">
        <v>500</v>
      </c>
      <c r="G2913" s="844" t="s">
        <v>684</v>
      </c>
      <c r="H2913" s="845" t="s">
        <v>1297</v>
      </c>
      <c r="I2913" s="246">
        <v>48</v>
      </c>
      <c r="J2913" s="246">
        <v>18806</v>
      </c>
      <c r="K2913" s="846">
        <f t="shared" si="385"/>
        <v>902688</v>
      </c>
      <c r="L2913" s="847" t="s">
        <v>162</v>
      </c>
      <c r="M2913" s="847" t="s">
        <v>844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7"/>
    </row>
    <row r="2914" spans="1:27" ht="15.75" hidden="1" customHeight="1">
      <c r="A2914" s="818" t="str">
        <f>IF(B2914&lt;&gt;"",IF(AND(B2914&gt;=_TM1,B2914&lt;=_TM2,OR(TH!L2914="1111",TH!M2914="1111")),TH!D2914,""),"")</f>
        <v/>
      </c>
      <c r="B2914" s="36">
        <f t="shared" si="386"/>
        <v>5</v>
      </c>
      <c r="C2914" s="190">
        <f t="shared" si="387"/>
        <v>42521</v>
      </c>
      <c r="D2914" s="842" t="s">
        <v>1649</v>
      </c>
      <c r="E2914" s="48">
        <v>42521</v>
      </c>
      <c r="F2914" s="843" t="s">
        <v>712</v>
      </c>
      <c r="G2914" s="844" t="s">
        <v>684</v>
      </c>
      <c r="H2914" s="845" t="s">
        <v>1297</v>
      </c>
      <c r="I2914" s="246">
        <v>320</v>
      </c>
      <c r="J2914" s="246">
        <v>18625.7</v>
      </c>
      <c r="K2914" s="846">
        <f t="shared" ref="K2914:K2977" si="388">ROUND(I2914*J2914,0)</f>
        <v>5960224</v>
      </c>
      <c r="L2914" s="847" t="s">
        <v>162</v>
      </c>
      <c r="M2914" s="847" t="s">
        <v>844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7"/>
    </row>
    <row r="2915" spans="1:27" ht="15.75" hidden="1" customHeight="1">
      <c r="A2915" s="818" t="str">
        <f>IF(B2915&lt;&gt;"",IF(AND(B2915&gt;=_TM1,B2915&lt;=_TM2,OR(TH!L2915="1111",TH!M2915="1111")),TH!D2915,""),"")</f>
        <v/>
      </c>
      <c r="B2915" s="36">
        <f t="shared" si="386"/>
        <v>5</v>
      </c>
      <c r="C2915" s="190">
        <f t="shared" si="387"/>
        <v>42521</v>
      </c>
      <c r="D2915" s="842" t="s">
        <v>1649</v>
      </c>
      <c r="E2915" s="48">
        <v>42521</v>
      </c>
      <c r="F2915" s="843" t="s">
        <v>498</v>
      </c>
      <c r="G2915" s="844" t="s">
        <v>684</v>
      </c>
      <c r="H2915" s="845" t="s">
        <v>1297</v>
      </c>
      <c r="I2915" s="246">
        <v>118</v>
      </c>
      <c r="J2915" s="246">
        <v>28843.9406779661</v>
      </c>
      <c r="K2915" s="846">
        <f t="shared" si="388"/>
        <v>3403585</v>
      </c>
      <c r="L2915" s="847" t="s">
        <v>162</v>
      </c>
      <c r="M2915" s="847" t="s">
        <v>844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7"/>
    </row>
    <row r="2916" spans="1:27" ht="15.75" hidden="1" customHeight="1">
      <c r="A2916" s="818" t="str">
        <f>IF(B2916&lt;&gt;"",IF(AND(B2916&gt;=_TM1,B2916&lt;=_TM2,OR(TH!L2916="1111",TH!M2916="1111")),TH!D2916,""),"")</f>
        <v/>
      </c>
      <c r="B2916" s="36">
        <f t="shared" ref="B2916:B2979" si="389">IF(C2916&lt;&gt;"",MONTH(C2916),"")</f>
        <v>5</v>
      </c>
      <c r="C2916" s="190">
        <f t="shared" si="387"/>
        <v>42521</v>
      </c>
      <c r="D2916" s="842" t="s">
        <v>1649</v>
      </c>
      <c r="E2916" s="48">
        <v>42521</v>
      </c>
      <c r="F2916" s="843" t="s">
        <v>498</v>
      </c>
      <c r="G2916" s="844" t="s">
        <v>684</v>
      </c>
      <c r="H2916" s="845" t="s">
        <v>1297</v>
      </c>
      <c r="I2916" s="246">
        <v>12</v>
      </c>
      <c r="J2916" s="246">
        <v>31880.1</v>
      </c>
      <c r="K2916" s="846">
        <f t="shared" si="388"/>
        <v>382561</v>
      </c>
      <c r="L2916" s="847" t="s">
        <v>162</v>
      </c>
      <c r="M2916" s="847" t="s">
        <v>844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7"/>
    </row>
    <row r="2917" spans="1:27" ht="15.75" hidden="1" customHeight="1">
      <c r="A2917" s="818" t="str">
        <f>IF(B2917&lt;&gt;"",IF(AND(B2917&gt;=_TM1,B2917&lt;=_TM2,OR(TH!L2917="1111",TH!M2917="1111")),TH!D2917,""),"")</f>
        <v/>
      </c>
      <c r="B2917" s="36">
        <f t="shared" si="389"/>
        <v>5</v>
      </c>
      <c r="C2917" s="190">
        <f t="shared" si="387"/>
        <v>42521</v>
      </c>
      <c r="D2917" s="842" t="s">
        <v>1649</v>
      </c>
      <c r="E2917" s="48">
        <v>42521</v>
      </c>
      <c r="F2917" s="843" t="s">
        <v>704</v>
      </c>
      <c r="G2917" s="844" t="s">
        <v>684</v>
      </c>
      <c r="H2917" s="845" t="s">
        <v>1297</v>
      </c>
      <c r="I2917" s="246">
        <v>12</v>
      </c>
      <c r="J2917" s="246">
        <v>40358.833333333336</v>
      </c>
      <c r="K2917" s="846">
        <f t="shared" si="388"/>
        <v>484306</v>
      </c>
      <c r="L2917" s="847" t="s">
        <v>162</v>
      </c>
      <c r="M2917" s="847" t="s">
        <v>844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7"/>
    </row>
    <row r="2918" spans="1:27" ht="15.75" hidden="1" customHeight="1">
      <c r="A2918" s="818" t="str">
        <f>IF(B2918&lt;&gt;"",IF(AND(B2918&gt;=_TM1,B2918&lt;=_TM2,OR(TH!L2918="1111",TH!M2918="1111")),TH!D2918,""),"")</f>
        <v/>
      </c>
      <c r="B2918" s="36">
        <f t="shared" si="389"/>
        <v>5</v>
      </c>
      <c r="C2918" s="190">
        <f t="shared" si="387"/>
        <v>42521</v>
      </c>
      <c r="D2918" s="842" t="s">
        <v>1649</v>
      </c>
      <c r="E2918" s="48">
        <v>42521</v>
      </c>
      <c r="F2918" s="843" t="s">
        <v>688</v>
      </c>
      <c r="G2918" s="844" t="s">
        <v>684</v>
      </c>
      <c r="H2918" s="845" t="s">
        <v>1297</v>
      </c>
      <c r="I2918" s="246">
        <v>4</v>
      </c>
      <c r="J2918" s="246">
        <v>29852.75</v>
      </c>
      <c r="K2918" s="846">
        <f t="shared" si="388"/>
        <v>119411</v>
      </c>
      <c r="L2918" s="847" t="s">
        <v>162</v>
      </c>
      <c r="M2918" s="847" t="s">
        <v>844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7"/>
    </row>
    <row r="2919" spans="1:27" ht="15.75" hidden="1" customHeight="1">
      <c r="A2919" s="818" t="str">
        <f>IF(B2919&lt;&gt;"",IF(AND(B2919&gt;=_TM1,B2919&lt;=_TM2,OR(TH!L2919="1111",TH!M2919="1111")),TH!D2919,""),"")</f>
        <v/>
      </c>
      <c r="B2919" s="36">
        <f t="shared" si="389"/>
        <v>5</v>
      </c>
      <c r="C2919" s="190">
        <f t="shared" si="387"/>
        <v>42521</v>
      </c>
      <c r="D2919" s="842" t="s">
        <v>1649</v>
      </c>
      <c r="E2919" s="48">
        <v>42521</v>
      </c>
      <c r="F2919" s="843" t="s">
        <v>687</v>
      </c>
      <c r="G2919" s="844" t="s">
        <v>684</v>
      </c>
      <c r="H2919" s="845" t="s">
        <v>1297</v>
      </c>
      <c r="I2919" s="246">
        <v>24</v>
      </c>
      <c r="J2919" s="246">
        <v>19758.099999999999</v>
      </c>
      <c r="K2919" s="846">
        <f t="shared" si="388"/>
        <v>474194</v>
      </c>
      <c r="L2919" s="847" t="s">
        <v>162</v>
      </c>
      <c r="M2919" s="847" t="s">
        <v>844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7"/>
    </row>
    <row r="2920" spans="1:27" ht="15.75" hidden="1" customHeight="1">
      <c r="A2920" s="818" t="str">
        <f>IF(B2920&lt;&gt;"",IF(AND(B2920&gt;=_TM1,B2920&lt;=_TM2,OR(TH!L2920="1111",TH!M2920="1111")),TH!D2920,""),"")</f>
        <v/>
      </c>
      <c r="B2920" s="36">
        <f t="shared" si="389"/>
        <v>5</v>
      </c>
      <c r="C2920" s="190">
        <f t="shared" si="387"/>
        <v>42521</v>
      </c>
      <c r="D2920" s="842" t="s">
        <v>1649</v>
      </c>
      <c r="E2920" s="48">
        <v>42521</v>
      </c>
      <c r="F2920" s="843" t="s">
        <v>875</v>
      </c>
      <c r="G2920" s="844" t="s">
        <v>684</v>
      </c>
      <c r="H2920" s="845" t="s">
        <v>1297</v>
      </c>
      <c r="I2920" s="246">
        <v>24</v>
      </c>
      <c r="J2920" s="246">
        <v>19972.791666666668</v>
      </c>
      <c r="K2920" s="846">
        <f t="shared" si="388"/>
        <v>479347</v>
      </c>
      <c r="L2920" s="847" t="s">
        <v>162</v>
      </c>
      <c r="M2920" s="847" t="s">
        <v>844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7"/>
    </row>
    <row r="2921" spans="1:27" ht="15.75" hidden="1" customHeight="1">
      <c r="A2921" s="818" t="str">
        <f>IF(B2921&lt;&gt;"",IF(AND(B2921&gt;=_TM1,B2921&lt;=_TM2,OR(TH!L2921="1111",TH!M2921="1111")),TH!D2921,""),"")</f>
        <v/>
      </c>
      <c r="B2921" s="36">
        <f t="shared" si="389"/>
        <v>5</v>
      </c>
      <c r="C2921" s="190">
        <f t="shared" si="387"/>
        <v>42521</v>
      </c>
      <c r="D2921" s="842" t="s">
        <v>1649</v>
      </c>
      <c r="E2921" s="48">
        <v>42521</v>
      </c>
      <c r="F2921" s="843" t="s">
        <v>509</v>
      </c>
      <c r="G2921" s="844" t="s">
        <v>684</v>
      </c>
      <c r="H2921" s="845" t="s">
        <v>1297</v>
      </c>
      <c r="I2921" s="246">
        <v>7</v>
      </c>
      <c r="J2921" s="246">
        <v>22423</v>
      </c>
      <c r="K2921" s="846">
        <f t="shared" si="388"/>
        <v>156961</v>
      </c>
      <c r="L2921" s="847" t="s">
        <v>162</v>
      </c>
      <c r="M2921" s="847" t="s">
        <v>844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7"/>
    </row>
    <row r="2922" spans="1:27" ht="15.75" hidden="1" customHeight="1">
      <c r="A2922" s="818" t="str">
        <f>IF(B2922&lt;&gt;"",IF(AND(B2922&gt;=_TM1,B2922&lt;=_TM2,OR(TH!L2922="1111",TH!M2922="1111")),TH!D2922,""),"")</f>
        <v/>
      </c>
      <c r="B2922" s="36">
        <f t="shared" si="389"/>
        <v>5</v>
      </c>
      <c r="C2922" s="190">
        <f t="shared" si="387"/>
        <v>42521</v>
      </c>
      <c r="D2922" s="842" t="s">
        <v>1649</v>
      </c>
      <c r="E2922" s="48">
        <v>42521</v>
      </c>
      <c r="F2922" s="843" t="s">
        <v>708</v>
      </c>
      <c r="G2922" s="844" t="s">
        <v>684</v>
      </c>
      <c r="H2922" s="845" t="s">
        <v>1297</v>
      </c>
      <c r="I2922" s="246">
        <v>12</v>
      </c>
      <c r="J2922" s="246">
        <v>26599.083333333332</v>
      </c>
      <c r="K2922" s="846">
        <f t="shared" si="388"/>
        <v>319189</v>
      </c>
      <c r="L2922" s="847" t="s">
        <v>162</v>
      </c>
      <c r="M2922" s="847" t="s">
        <v>844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7"/>
    </row>
    <row r="2923" spans="1:27" ht="15.75" hidden="1" customHeight="1">
      <c r="A2923" s="818" t="str">
        <f>IF(B2923&lt;&gt;"",IF(AND(B2923&gt;=_TM1,B2923&lt;=_TM2,OR(TH!L2923="1111",TH!M2923="1111")),TH!D2923,""),"")</f>
        <v/>
      </c>
      <c r="B2923" s="36">
        <f t="shared" si="389"/>
        <v>5</v>
      </c>
      <c r="C2923" s="190">
        <f t="shared" si="387"/>
        <v>42521</v>
      </c>
      <c r="D2923" s="842" t="s">
        <v>1649</v>
      </c>
      <c r="E2923" s="48">
        <v>42521</v>
      </c>
      <c r="F2923" s="843" t="s">
        <v>517</v>
      </c>
      <c r="G2923" s="844" t="s">
        <v>684</v>
      </c>
      <c r="H2923" s="845" t="s">
        <v>1297</v>
      </c>
      <c r="I2923" s="246">
        <v>10</v>
      </c>
      <c r="J2923" s="246">
        <v>11431</v>
      </c>
      <c r="K2923" s="846">
        <f t="shared" si="388"/>
        <v>114310</v>
      </c>
      <c r="L2923" s="847" t="s">
        <v>162</v>
      </c>
      <c r="M2923" s="847" t="s">
        <v>844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7"/>
    </row>
    <row r="2924" spans="1:27" ht="15.75" hidden="1" customHeight="1">
      <c r="A2924" s="818" t="str">
        <f>IF(B2924&lt;&gt;"",IF(AND(B2924&gt;=_TM1,B2924&lt;=_TM2,OR(TH!L2924="1111",TH!M2924="1111")),TH!D2924,""),"")</f>
        <v/>
      </c>
      <c r="B2924" s="36">
        <f t="shared" si="389"/>
        <v>5</v>
      </c>
      <c r="C2924" s="190">
        <f t="shared" si="387"/>
        <v>42521</v>
      </c>
      <c r="D2924" s="842" t="s">
        <v>1649</v>
      </c>
      <c r="E2924" s="48">
        <v>42521</v>
      </c>
      <c r="F2924" s="843" t="s">
        <v>693</v>
      </c>
      <c r="G2924" s="844" t="s">
        <v>684</v>
      </c>
      <c r="H2924" s="845" t="s">
        <v>1297</v>
      </c>
      <c r="I2924" s="246">
        <v>12</v>
      </c>
      <c r="J2924" s="246">
        <v>14160.666666666666</v>
      </c>
      <c r="K2924" s="846">
        <f t="shared" si="388"/>
        <v>169928</v>
      </c>
      <c r="L2924" s="847" t="s">
        <v>162</v>
      </c>
      <c r="M2924" s="847" t="s">
        <v>844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7"/>
    </row>
    <row r="2925" spans="1:27" ht="15.75" hidden="1" customHeight="1">
      <c r="A2925" s="818" t="str">
        <f>IF(B2925&lt;&gt;"",IF(AND(B2925&gt;=_TM1,B2925&lt;=_TM2,OR(TH!L2925="1111",TH!M2925="1111")),TH!D2925,""),"")</f>
        <v/>
      </c>
      <c r="B2925" s="36">
        <f t="shared" si="389"/>
        <v>5</v>
      </c>
      <c r="C2925" s="190">
        <f t="shared" si="387"/>
        <v>42521</v>
      </c>
      <c r="D2925" s="842" t="s">
        <v>1649</v>
      </c>
      <c r="E2925" s="48">
        <v>42521</v>
      </c>
      <c r="F2925" s="843" t="s">
        <v>699</v>
      </c>
      <c r="G2925" s="844" t="s">
        <v>684</v>
      </c>
      <c r="H2925" s="845" t="s">
        <v>1297</v>
      </c>
      <c r="I2925" s="246">
        <v>12</v>
      </c>
      <c r="J2925" s="246">
        <v>21128</v>
      </c>
      <c r="K2925" s="846">
        <f t="shared" si="388"/>
        <v>253536</v>
      </c>
      <c r="L2925" s="847" t="s">
        <v>162</v>
      </c>
      <c r="M2925" s="847" t="s">
        <v>844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7"/>
    </row>
    <row r="2926" spans="1:27" ht="15.75" hidden="1" customHeight="1">
      <c r="A2926" s="818" t="str">
        <f>IF(B2926&lt;&gt;"",IF(AND(B2926&gt;=_TM1,B2926&lt;=_TM2,OR(TH!L2926="1111",TH!M2926="1111")),TH!D2926,""),"")</f>
        <v/>
      </c>
      <c r="B2926" s="36">
        <f t="shared" si="389"/>
        <v>5</v>
      </c>
      <c r="C2926" s="190">
        <f t="shared" si="387"/>
        <v>42521</v>
      </c>
      <c r="D2926" s="842" t="s">
        <v>1649</v>
      </c>
      <c r="E2926" s="48">
        <v>42521</v>
      </c>
      <c r="F2926" s="843" t="s">
        <v>543</v>
      </c>
      <c r="G2926" s="844" t="s">
        <v>684</v>
      </c>
      <c r="H2926" s="845" t="s">
        <v>1297</v>
      </c>
      <c r="I2926" s="246">
        <v>12</v>
      </c>
      <c r="J2926" s="246">
        <v>20597</v>
      </c>
      <c r="K2926" s="846">
        <f t="shared" si="388"/>
        <v>247164</v>
      </c>
      <c r="L2926" s="847" t="s">
        <v>162</v>
      </c>
      <c r="M2926" s="847" t="s">
        <v>844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7"/>
    </row>
    <row r="2927" spans="1:27" ht="15.75" hidden="1" customHeight="1">
      <c r="A2927" s="818" t="str">
        <f>IF(B2927&lt;&gt;"",IF(AND(B2927&gt;=_TM1,B2927&lt;=_TM2,OR(TH!L2927="1111",TH!M2927="1111")),TH!D2927,""),"")</f>
        <v/>
      </c>
      <c r="B2927" s="36">
        <f t="shared" si="389"/>
        <v>5</v>
      </c>
      <c r="C2927" s="190">
        <f t="shared" si="387"/>
        <v>42521</v>
      </c>
      <c r="D2927" s="842" t="s">
        <v>1649</v>
      </c>
      <c r="E2927" s="842">
        <v>42521</v>
      </c>
      <c r="F2927" s="843" t="s">
        <v>543</v>
      </c>
      <c r="G2927" s="844" t="s">
        <v>684</v>
      </c>
      <c r="H2927" s="845" t="s">
        <v>1297</v>
      </c>
      <c r="I2927" s="246">
        <v>12</v>
      </c>
      <c r="J2927" s="246">
        <v>21084.3</v>
      </c>
      <c r="K2927" s="846">
        <f t="shared" si="388"/>
        <v>253012</v>
      </c>
      <c r="L2927" s="847" t="s">
        <v>162</v>
      </c>
      <c r="M2927" s="847" t="s">
        <v>844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7"/>
    </row>
    <row r="2928" spans="1:27" ht="15.75" hidden="1" customHeight="1">
      <c r="A2928" s="818" t="str">
        <f>IF(B2928&lt;&gt;"",IF(AND(B2928&gt;=_TM1,B2928&lt;=_TM2,OR(TH!L2928="1111",TH!M2928="1111")),TH!D2928,""),"")</f>
        <v/>
      </c>
      <c r="B2928" s="36">
        <f t="shared" si="389"/>
        <v>5</v>
      </c>
      <c r="C2928" s="190">
        <f t="shared" si="387"/>
        <v>42521</v>
      </c>
      <c r="D2928" s="842" t="s">
        <v>1649</v>
      </c>
      <c r="E2928" s="842">
        <v>42521</v>
      </c>
      <c r="F2928" s="843" t="s">
        <v>539</v>
      </c>
      <c r="G2928" s="844" t="s">
        <v>684</v>
      </c>
      <c r="H2928" s="845" t="s">
        <v>1297</v>
      </c>
      <c r="I2928" s="246">
        <v>12</v>
      </c>
      <c r="J2928" s="246">
        <v>36365</v>
      </c>
      <c r="K2928" s="846">
        <f t="shared" si="388"/>
        <v>436380</v>
      </c>
      <c r="L2928" s="847" t="s">
        <v>162</v>
      </c>
      <c r="M2928" s="847" t="s">
        <v>844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7"/>
    </row>
    <row r="2929" spans="1:27" ht="15.75" hidden="1" customHeight="1">
      <c r="A2929" s="818" t="str">
        <f>IF(B2929&lt;&gt;"",IF(AND(B2929&gt;=_TM1,B2929&lt;=_TM2,OR(TH!L2929="1111",TH!M2929="1111")),TH!D2929,""),"")</f>
        <v/>
      </c>
      <c r="B2929" s="36">
        <f t="shared" si="389"/>
        <v>5</v>
      </c>
      <c r="C2929" s="190">
        <f t="shared" si="387"/>
        <v>42521</v>
      </c>
      <c r="D2929" s="842" t="s">
        <v>1649</v>
      </c>
      <c r="E2929" s="842">
        <v>42521</v>
      </c>
      <c r="F2929" s="843" t="s">
        <v>539</v>
      </c>
      <c r="G2929" s="844" t="s">
        <v>684</v>
      </c>
      <c r="H2929" s="845" t="s">
        <v>1297</v>
      </c>
      <c r="I2929" s="246">
        <v>36</v>
      </c>
      <c r="J2929" s="246">
        <v>32901.35</v>
      </c>
      <c r="K2929" s="846">
        <f t="shared" si="388"/>
        <v>1184449</v>
      </c>
      <c r="L2929" s="847" t="s">
        <v>162</v>
      </c>
      <c r="M2929" s="847" t="s">
        <v>844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7"/>
    </row>
    <row r="2930" spans="1:27" ht="15.75" hidden="1" customHeight="1">
      <c r="A2930" s="818" t="str">
        <f>IF(B2930&lt;&gt;"",IF(AND(B2930&gt;=_TM1,B2930&lt;=_TM2,OR(TH!L2930="1111",TH!M2930="1111")),TH!D2930,""),"")</f>
        <v/>
      </c>
      <c r="B2930" s="36">
        <f t="shared" si="389"/>
        <v>5</v>
      </c>
      <c r="C2930" s="190">
        <f t="shared" si="387"/>
        <v>42521</v>
      </c>
      <c r="D2930" s="842" t="s">
        <v>1649</v>
      </c>
      <c r="E2930" s="842">
        <v>42521</v>
      </c>
      <c r="F2930" s="843" t="s">
        <v>539</v>
      </c>
      <c r="G2930" s="844" t="s">
        <v>684</v>
      </c>
      <c r="H2930" s="845" t="s">
        <v>1297</v>
      </c>
      <c r="I2930" s="246">
        <v>12</v>
      </c>
      <c r="J2930" s="246">
        <v>36365.050000000003</v>
      </c>
      <c r="K2930" s="846">
        <f t="shared" si="388"/>
        <v>436381</v>
      </c>
      <c r="L2930" s="847" t="s">
        <v>162</v>
      </c>
      <c r="M2930" s="847" t="s">
        <v>844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7"/>
    </row>
    <row r="2931" spans="1:27" ht="15.75" hidden="1" customHeight="1">
      <c r="A2931" s="818" t="str">
        <f>IF(B2931&lt;&gt;"",IF(AND(B2931&gt;=_TM1,B2931&lt;=_TM2,OR(TH!L2931="1111",TH!M2931="1111")),TH!D2931,""),"")</f>
        <v/>
      </c>
      <c r="B2931" s="36">
        <f t="shared" si="389"/>
        <v>5</v>
      </c>
      <c r="C2931" s="190">
        <f t="shared" si="387"/>
        <v>42521</v>
      </c>
      <c r="D2931" s="842" t="s">
        <v>1649</v>
      </c>
      <c r="E2931" s="842">
        <v>42521</v>
      </c>
      <c r="F2931" s="843" t="s">
        <v>547</v>
      </c>
      <c r="G2931" s="844" t="s">
        <v>684</v>
      </c>
      <c r="H2931" s="845" t="s">
        <v>1297</v>
      </c>
      <c r="I2931" s="246">
        <v>36</v>
      </c>
      <c r="J2931" s="246">
        <v>35369.305555555555</v>
      </c>
      <c r="K2931" s="846">
        <f t="shared" si="388"/>
        <v>1273295</v>
      </c>
      <c r="L2931" s="847" t="s">
        <v>162</v>
      </c>
      <c r="M2931" s="847" t="s">
        <v>844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7"/>
    </row>
    <row r="2932" spans="1:27" ht="15.75" hidden="1" customHeight="1">
      <c r="A2932" s="818" t="str">
        <f>IF(B2932&lt;&gt;"",IF(AND(B2932&gt;=_TM1,B2932&lt;=_TM2,OR(TH!L2932="1111",TH!M2932="1111")),TH!D2932,""),"")</f>
        <v/>
      </c>
      <c r="B2932" s="36">
        <f t="shared" si="389"/>
        <v>5</v>
      </c>
      <c r="C2932" s="190">
        <f t="shared" si="387"/>
        <v>42521</v>
      </c>
      <c r="D2932" s="842" t="s">
        <v>1649</v>
      </c>
      <c r="E2932" s="842">
        <v>42521</v>
      </c>
      <c r="F2932" s="843" t="s">
        <v>691</v>
      </c>
      <c r="G2932" s="844" t="s">
        <v>684</v>
      </c>
      <c r="H2932" s="845" t="s">
        <v>1297</v>
      </c>
      <c r="I2932" s="246">
        <v>18</v>
      </c>
      <c r="J2932" s="246">
        <v>34295</v>
      </c>
      <c r="K2932" s="846">
        <f t="shared" si="388"/>
        <v>617310</v>
      </c>
      <c r="L2932" s="847" t="s">
        <v>162</v>
      </c>
      <c r="M2932" s="847" t="s">
        <v>844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7"/>
    </row>
    <row r="2933" spans="1:27" ht="15.75" hidden="1" customHeight="1">
      <c r="A2933" s="818" t="str">
        <f>IF(B2933&lt;&gt;"",IF(AND(B2933&gt;=_TM1,B2933&lt;=_TM2,OR(TH!L2933="1111",TH!M2933="1111")),TH!D2933,""),"")</f>
        <v/>
      </c>
      <c r="B2933" s="36">
        <f t="shared" si="389"/>
        <v>5</v>
      </c>
      <c r="C2933" s="190">
        <f t="shared" si="387"/>
        <v>42521</v>
      </c>
      <c r="D2933" s="842" t="s">
        <v>1649</v>
      </c>
      <c r="E2933" s="842">
        <v>42521</v>
      </c>
      <c r="F2933" s="843" t="s">
        <v>706</v>
      </c>
      <c r="G2933" s="844" t="s">
        <v>684</v>
      </c>
      <c r="H2933" s="845" t="s">
        <v>1297</v>
      </c>
      <c r="I2933" s="246">
        <v>12</v>
      </c>
      <c r="J2933" s="246">
        <v>39800.25</v>
      </c>
      <c r="K2933" s="846">
        <f t="shared" si="388"/>
        <v>477603</v>
      </c>
      <c r="L2933" s="847" t="s">
        <v>162</v>
      </c>
      <c r="M2933" s="847" t="s">
        <v>844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7"/>
    </row>
    <row r="2934" spans="1:27" ht="15.75" hidden="1" customHeight="1">
      <c r="A2934" s="818" t="str">
        <f>IF(B2934&lt;&gt;"",IF(AND(B2934&gt;=_TM1,B2934&lt;=_TM2,OR(TH!L2934="1111",TH!M2934="1111")),TH!D2934,""),"")</f>
        <v/>
      </c>
      <c r="B2934" s="36">
        <f t="shared" si="389"/>
        <v>5</v>
      </c>
      <c r="C2934" s="190">
        <f t="shared" si="387"/>
        <v>42521</v>
      </c>
      <c r="D2934" s="842" t="s">
        <v>1649</v>
      </c>
      <c r="E2934" s="842">
        <v>42521</v>
      </c>
      <c r="F2934" s="843" t="s">
        <v>705</v>
      </c>
      <c r="G2934" s="844" t="s">
        <v>684</v>
      </c>
      <c r="H2934" s="845" t="s">
        <v>1297</v>
      </c>
      <c r="I2934" s="246">
        <v>10</v>
      </c>
      <c r="J2934" s="246">
        <v>43590.8</v>
      </c>
      <c r="K2934" s="846">
        <f t="shared" si="388"/>
        <v>435908</v>
      </c>
      <c r="L2934" s="847" t="s">
        <v>162</v>
      </c>
      <c r="M2934" s="847" t="s">
        <v>844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7"/>
    </row>
    <row r="2935" spans="1:27" ht="15.75" hidden="1" customHeight="1">
      <c r="A2935" s="818" t="str">
        <f>IF(B2935&lt;&gt;"",IF(AND(B2935&gt;=_TM1,B2935&lt;=_TM2,OR(TH!L2935="1111",TH!M2935="1111")),TH!D2935,""),"")</f>
        <v/>
      </c>
      <c r="B2935" s="36">
        <f t="shared" si="389"/>
        <v>5</v>
      </c>
      <c r="C2935" s="190">
        <f t="shared" si="387"/>
        <v>42521</v>
      </c>
      <c r="D2935" s="842" t="s">
        <v>1649</v>
      </c>
      <c r="E2935" s="842">
        <v>42521</v>
      </c>
      <c r="F2935" s="843" t="s">
        <v>690</v>
      </c>
      <c r="G2935" s="844" t="s">
        <v>684</v>
      </c>
      <c r="H2935" s="845" t="s">
        <v>1297</v>
      </c>
      <c r="I2935" s="246">
        <v>24</v>
      </c>
      <c r="J2935" s="246">
        <v>43554.65</v>
      </c>
      <c r="K2935" s="846">
        <f t="shared" si="388"/>
        <v>1045312</v>
      </c>
      <c r="L2935" s="847" t="s">
        <v>162</v>
      </c>
      <c r="M2935" s="847" t="s">
        <v>844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7"/>
    </row>
    <row r="2936" spans="1:27" ht="15.75" hidden="1" customHeight="1">
      <c r="A2936" s="818" t="str">
        <f>IF(B2936&lt;&gt;"",IF(AND(B2936&gt;=_TM1,B2936&lt;=_TM2,OR(TH!L2936="1111",TH!M2936="1111")),TH!D2936,""),"")</f>
        <v/>
      </c>
      <c r="B2936" s="36">
        <f t="shared" si="389"/>
        <v>5</v>
      </c>
      <c r="C2936" s="190">
        <f t="shared" si="387"/>
        <v>42521</v>
      </c>
      <c r="D2936" s="842" t="s">
        <v>1649</v>
      </c>
      <c r="E2936" s="842">
        <v>42521</v>
      </c>
      <c r="F2936" s="843" t="s">
        <v>479</v>
      </c>
      <c r="G2936" s="844" t="s">
        <v>684</v>
      </c>
      <c r="H2936" s="845" t="s">
        <v>1297</v>
      </c>
      <c r="I2936" s="246">
        <v>12</v>
      </c>
      <c r="J2936" s="246">
        <v>38124</v>
      </c>
      <c r="K2936" s="846">
        <f t="shared" si="388"/>
        <v>457488</v>
      </c>
      <c r="L2936" s="847" t="s">
        <v>162</v>
      </c>
      <c r="M2936" s="847" t="s">
        <v>844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7"/>
    </row>
    <row r="2937" spans="1:27" ht="15.75" hidden="1" customHeight="1">
      <c r="A2937" s="818" t="str">
        <f>IF(B2937&lt;&gt;"",IF(AND(B2937&gt;=_TM1,B2937&lt;=_TM2,OR(TH!L2937="1111",TH!M2937="1111")),TH!D2937,""),"")</f>
        <v/>
      </c>
      <c r="B2937" s="36">
        <f t="shared" si="389"/>
        <v>5</v>
      </c>
      <c r="C2937" s="190">
        <f t="shared" si="387"/>
        <v>42521</v>
      </c>
      <c r="D2937" s="842" t="s">
        <v>1649</v>
      </c>
      <c r="E2937" s="842">
        <v>42521</v>
      </c>
      <c r="F2937" s="843" t="s">
        <v>492</v>
      </c>
      <c r="G2937" s="844" t="s">
        <v>684</v>
      </c>
      <c r="H2937" s="845" t="s">
        <v>1297</v>
      </c>
      <c r="I2937" s="246">
        <v>10</v>
      </c>
      <c r="J2937" s="246">
        <v>39302</v>
      </c>
      <c r="K2937" s="846">
        <f t="shared" si="388"/>
        <v>393020</v>
      </c>
      <c r="L2937" s="847" t="s">
        <v>162</v>
      </c>
      <c r="M2937" s="847" t="s">
        <v>844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7"/>
    </row>
    <row r="2938" spans="1:27" ht="15.75" hidden="1" customHeight="1">
      <c r="A2938" s="818" t="str">
        <f>IF(B2938&lt;&gt;"",IF(AND(B2938&gt;=_TM1,B2938&lt;=_TM2,OR(TH!L2938="1111",TH!M2938="1111")),TH!D2938,""),"")</f>
        <v/>
      </c>
      <c r="B2938" s="36">
        <f t="shared" si="389"/>
        <v>5</v>
      </c>
      <c r="C2938" s="190">
        <f t="shared" si="387"/>
        <v>42521</v>
      </c>
      <c r="D2938" s="842" t="s">
        <v>1649</v>
      </c>
      <c r="E2938" s="48">
        <v>42521</v>
      </c>
      <c r="F2938" s="852" t="s">
        <v>501</v>
      </c>
      <c r="G2938" s="822" t="s">
        <v>684</v>
      </c>
      <c r="H2938" s="845" t="s">
        <v>1297</v>
      </c>
      <c r="I2938" s="246">
        <v>15</v>
      </c>
      <c r="J2938" s="246">
        <v>28428</v>
      </c>
      <c r="K2938" s="846">
        <f t="shared" si="388"/>
        <v>426420</v>
      </c>
      <c r="L2938" s="847" t="s">
        <v>162</v>
      </c>
      <c r="M2938" s="847" t="s">
        <v>844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7"/>
    </row>
    <row r="2939" spans="1:27" ht="15.75" hidden="1" customHeight="1">
      <c r="A2939" s="818" t="str">
        <f>IF(B2939&lt;&gt;"",IF(AND(B2939&gt;=_TM1,B2939&lt;=_TM2,OR(TH!L2939="1111",TH!M2939="1111")),TH!D2939,""),"")</f>
        <v/>
      </c>
      <c r="B2939" s="36">
        <f t="shared" si="389"/>
        <v>5</v>
      </c>
      <c r="C2939" s="190">
        <f t="shared" si="387"/>
        <v>42521</v>
      </c>
      <c r="D2939" s="842" t="s">
        <v>1649</v>
      </c>
      <c r="E2939" s="48">
        <v>42521</v>
      </c>
      <c r="F2939" s="852" t="s">
        <v>501</v>
      </c>
      <c r="G2939" s="822" t="s">
        <v>684</v>
      </c>
      <c r="H2939" s="845" t="s">
        <v>1297</v>
      </c>
      <c r="I2939" s="246">
        <v>12</v>
      </c>
      <c r="J2939" s="246">
        <v>29099.45</v>
      </c>
      <c r="K2939" s="846">
        <f t="shared" si="388"/>
        <v>349193</v>
      </c>
      <c r="L2939" s="847" t="s">
        <v>162</v>
      </c>
      <c r="M2939" s="847" t="s">
        <v>844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7"/>
    </row>
    <row r="2940" spans="1:27" ht="15.75" hidden="1" customHeight="1">
      <c r="A2940" s="818" t="str">
        <f>IF(B2940&lt;&gt;"",IF(AND(B2940&gt;=_TM1,B2940&lt;=_TM2,OR(TH!L2940="1111",TH!M2940="1111")),TH!D2940,""),"")</f>
        <v/>
      </c>
      <c r="B2940" s="36">
        <f t="shared" si="389"/>
        <v>5</v>
      </c>
      <c r="C2940" s="190">
        <f t="shared" si="387"/>
        <v>42521</v>
      </c>
      <c r="D2940" s="842" t="s">
        <v>1649</v>
      </c>
      <c r="E2940" s="48">
        <v>42521</v>
      </c>
      <c r="F2940" s="852" t="s">
        <v>540</v>
      </c>
      <c r="G2940" s="822" t="s">
        <v>684</v>
      </c>
      <c r="H2940" s="845" t="s">
        <v>1297</v>
      </c>
      <c r="I2940" s="246">
        <v>36</v>
      </c>
      <c r="J2940" s="246">
        <v>37225</v>
      </c>
      <c r="K2940" s="846">
        <f t="shared" si="388"/>
        <v>1340100</v>
      </c>
      <c r="L2940" s="847" t="s">
        <v>162</v>
      </c>
      <c r="M2940" s="847" t="s">
        <v>844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7"/>
    </row>
    <row r="2941" spans="1:27" ht="15.75" hidden="1" customHeight="1">
      <c r="A2941" s="818" t="str">
        <f>IF(B2941&lt;&gt;"",IF(AND(B2941&gt;=_TM1,B2941&lt;=_TM2,OR(TH!L2941="1111",TH!M2941="1111")),TH!D2941,""),"")</f>
        <v/>
      </c>
      <c r="B2941" s="36">
        <f t="shared" si="389"/>
        <v>5</v>
      </c>
      <c r="C2941" s="190">
        <f t="shared" si="387"/>
        <v>42521</v>
      </c>
      <c r="D2941" s="842" t="s">
        <v>1649</v>
      </c>
      <c r="E2941" s="48">
        <v>42521</v>
      </c>
      <c r="F2941" s="852" t="s">
        <v>540</v>
      </c>
      <c r="G2941" s="822" t="s">
        <v>684</v>
      </c>
      <c r="H2941" s="845" t="s">
        <v>1297</v>
      </c>
      <c r="I2941" s="246">
        <v>48</v>
      </c>
      <c r="J2941" s="246">
        <v>37190.6</v>
      </c>
      <c r="K2941" s="846">
        <f t="shared" si="388"/>
        <v>1785149</v>
      </c>
      <c r="L2941" s="847" t="s">
        <v>162</v>
      </c>
      <c r="M2941" s="847" t="s">
        <v>844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7"/>
    </row>
    <row r="2942" spans="1:27" ht="15.75" hidden="1" customHeight="1">
      <c r="A2942" s="818" t="str">
        <f>IF(B2942&lt;&gt;"",IF(AND(B2942&gt;=_TM1,B2942&lt;=_TM2,OR(TH!L2942="1111",TH!M2942="1111")),TH!D2942,""),"")</f>
        <v/>
      </c>
      <c r="B2942" s="36">
        <f t="shared" si="389"/>
        <v>5</v>
      </c>
      <c r="C2942" s="190">
        <f t="shared" si="387"/>
        <v>42521</v>
      </c>
      <c r="D2942" s="842" t="s">
        <v>1649</v>
      </c>
      <c r="E2942" s="48">
        <v>42521</v>
      </c>
      <c r="F2942" s="843" t="s">
        <v>563</v>
      </c>
      <c r="G2942" s="822" t="s">
        <v>684</v>
      </c>
      <c r="H2942" s="845" t="s">
        <v>1297</v>
      </c>
      <c r="I2942" s="246">
        <v>94</v>
      </c>
      <c r="J2942" s="246">
        <v>50135</v>
      </c>
      <c r="K2942" s="846">
        <f t="shared" si="388"/>
        <v>4712690</v>
      </c>
      <c r="L2942" s="847" t="s">
        <v>162</v>
      </c>
      <c r="M2942" s="847" t="s">
        <v>844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7"/>
    </row>
    <row r="2943" spans="1:27" ht="15.75" hidden="1" customHeight="1">
      <c r="A2943" s="818" t="str">
        <f>IF(B2943&lt;&gt;"",IF(AND(B2943&gt;=_TM1,B2943&lt;=_TM2,OR(TH!L2943="1111",TH!M2943="1111")),TH!D2943,""),"")</f>
        <v/>
      </c>
      <c r="B2943" s="36">
        <f t="shared" si="389"/>
        <v>5</v>
      </c>
      <c r="C2943" s="190">
        <f t="shared" si="387"/>
        <v>42521</v>
      </c>
      <c r="D2943" s="842" t="s">
        <v>1649</v>
      </c>
      <c r="E2943" s="48">
        <v>42521</v>
      </c>
      <c r="F2943" s="852" t="s">
        <v>510</v>
      </c>
      <c r="G2943" s="822" t="s">
        <v>684</v>
      </c>
      <c r="H2943" s="845" t="s">
        <v>1297</v>
      </c>
      <c r="I2943" s="246">
        <v>32</v>
      </c>
      <c r="J2943" s="246">
        <v>28012</v>
      </c>
      <c r="K2943" s="846">
        <f t="shared" si="388"/>
        <v>896384</v>
      </c>
      <c r="L2943" s="847" t="s">
        <v>162</v>
      </c>
      <c r="M2943" s="847" t="s">
        <v>844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7"/>
    </row>
    <row r="2944" spans="1:27" ht="15.75" hidden="1" customHeight="1">
      <c r="A2944" s="818" t="str">
        <f>IF(B2944&lt;&gt;"",IF(AND(B2944&gt;=_TM1,B2944&lt;=_TM2,OR(TH!L2944="1111",TH!M2944="1111")),TH!D2944,""),"")</f>
        <v/>
      </c>
      <c r="B2944" s="36">
        <f t="shared" si="389"/>
        <v>5</v>
      </c>
      <c r="C2944" s="190">
        <f t="shared" si="387"/>
        <v>42521</v>
      </c>
      <c r="D2944" s="842" t="s">
        <v>1649</v>
      </c>
      <c r="E2944" s="48">
        <v>42521</v>
      </c>
      <c r="F2944" s="852" t="s">
        <v>516</v>
      </c>
      <c r="G2944" s="822" t="s">
        <v>684</v>
      </c>
      <c r="H2944" s="845" t="s">
        <v>1297</v>
      </c>
      <c r="I2944" s="246">
        <v>10</v>
      </c>
      <c r="J2944" s="246">
        <v>16692</v>
      </c>
      <c r="K2944" s="846">
        <f t="shared" si="388"/>
        <v>166920</v>
      </c>
      <c r="L2944" s="847" t="s">
        <v>162</v>
      </c>
      <c r="M2944" s="847" t="s">
        <v>844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7"/>
    </row>
    <row r="2945" spans="1:27" ht="15.75" hidden="1" customHeight="1">
      <c r="A2945" s="818" t="str">
        <f>IF(B2945&lt;&gt;"",IF(AND(B2945&gt;=_TM1,B2945&lt;=_TM2,OR(TH!L2945="1111",TH!M2945="1111")),TH!D2945,""),"")</f>
        <v/>
      </c>
      <c r="B2945" s="36">
        <f t="shared" si="389"/>
        <v>5</v>
      </c>
      <c r="C2945" s="190">
        <f t="shared" si="387"/>
        <v>42521</v>
      </c>
      <c r="D2945" s="842" t="s">
        <v>1649</v>
      </c>
      <c r="E2945" s="48">
        <v>42521</v>
      </c>
      <c r="F2945" s="852" t="s">
        <v>700</v>
      </c>
      <c r="G2945" s="822" t="s">
        <v>684</v>
      </c>
      <c r="H2945" s="845" t="s">
        <v>1297</v>
      </c>
      <c r="I2945" s="246">
        <v>24</v>
      </c>
      <c r="J2945" s="246">
        <v>8923.3333333333339</v>
      </c>
      <c r="K2945" s="846">
        <f t="shared" si="388"/>
        <v>214160</v>
      </c>
      <c r="L2945" s="847" t="s">
        <v>162</v>
      </c>
      <c r="M2945" s="847" t="s">
        <v>844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7"/>
    </row>
    <row r="2946" spans="1:27" ht="15.75" hidden="1" customHeight="1">
      <c r="A2946" s="818" t="str">
        <f>IF(B2946&lt;&gt;"",IF(AND(B2946&gt;=_TM1,B2946&lt;=_TM2,OR(TH!L2946="1111",TH!M2946="1111")),TH!D2946,""),"")</f>
        <v/>
      </c>
      <c r="B2946" s="36">
        <f t="shared" si="389"/>
        <v>5</v>
      </c>
      <c r="C2946" s="190">
        <f t="shared" si="387"/>
        <v>42521</v>
      </c>
      <c r="D2946" s="842" t="s">
        <v>1649</v>
      </c>
      <c r="E2946" s="48">
        <v>42521</v>
      </c>
      <c r="F2946" s="852" t="s">
        <v>711</v>
      </c>
      <c r="G2946" s="822" t="s">
        <v>684</v>
      </c>
      <c r="H2946" s="845" t="s">
        <v>1297</v>
      </c>
      <c r="I2946" s="246">
        <v>50</v>
      </c>
      <c r="J2946" s="246">
        <v>23782.3</v>
      </c>
      <c r="K2946" s="846">
        <f t="shared" si="388"/>
        <v>1189115</v>
      </c>
      <c r="L2946" s="847" t="s">
        <v>162</v>
      </c>
      <c r="M2946" s="847" t="s">
        <v>844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7"/>
    </row>
    <row r="2947" spans="1:27" ht="15.75" hidden="1" customHeight="1">
      <c r="A2947" s="818" t="str">
        <f>IF(B2947&lt;&gt;"",IF(AND(B2947&gt;=_TM1,B2947&lt;=_TM2,OR(TH!L2947="1111",TH!M2947="1111")),TH!D2947,""),"")</f>
        <v/>
      </c>
      <c r="B2947" s="36">
        <f t="shared" si="389"/>
        <v>5</v>
      </c>
      <c r="C2947" s="190">
        <f t="shared" si="387"/>
        <v>42521</v>
      </c>
      <c r="D2947" s="842" t="s">
        <v>1649</v>
      </c>
      <c r="E2947" s="48">
        <v>42521</v>
      </c>
      <c r="F2947" s="852" t="s">
        <v>472</v>
      </c>
      <c r="G2947" s="822" t="s">
        <v>684</v>
      </c>
      <c r="H2947" s="845" t="s">
        <v>1297</v>
      </c>
      <c r="I2947" s="246">
        <v>12</v>
      </c>
      <c r="J2947" s="246">
        <v>43591</v>
      </c>
      <c r="K2947" s="846">
        <f t="shared" si="388"/>
        <v>523092</v>
      </c>
      <c r="L2947" s="847" t="s">
        <v>162</v>
      </c>
      <c r="M2947" s="847" t="s">
        <v>844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7"/>
    </row>
    <row r="2948" spans="1:27" ht="15.75" hidden="1" customHeight="1">
      <c r="A2948" s="818" t="str">
        <f>IF(B2948&lt;&gt;"",IF(AND(B2948&gt;=_TM1,B2948&lt;=_TM2,OR(TH!L2948="1111",TH!M2948="1111")),TH!D2948,""),"")</f>
        <v/>
      </c>
      <c r="B2948" s="36">
        <f t="shared" si="389"/>
        <v>5</v>
      </c>
      <c r="C2948" s="190">
        <f t="shared" si="387"/>
        <v>42521</v>
      </c>
      <c r="D2948" s="842" t="s">
        <v>1649</v>
      </c>
      <c r="E2948" s="48">
        <v>42521</v>
      </c>
      <c r="F2948" s="843" t="s">
        <v>546</v>
      </c>
      <c r="G2948" s="844" t="s">
        <v>684</v>
      </c>
      <c r="H2948" s="845" t="s">
        <v>1297</v>
      </c>
      <c r="I2948" s="246">
        <v>48</v>
      </c>
      <c r="J2948" s="246">
        <v>45873.791666666664</v>
      </c>
      <c r="K2948" s="846">
        <f t="shared" si="388"/>
        <v>2201942</v>
      </c>
      <c r="L2948" s="847" t="s">
        <v>162</v>
      </c>
      <c r="M2948" s="847" t="s">
        <v>844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7"/>
    </row>
    <row r="2949" spans="1:27" ht="15.75" hidden="1" customHeight="1">
      <c r="A2949" s="818" t="str">
        <f>IF(B2949&lt;&gt;"",IF(AND(B2949&gt;=_TM1,B2949&lt;=_TM2,OR(TH!L2949="1111",TH!M2949="1111")),TH!D2949,""),"")</f>
        <v/>
      </c>
      <c r="B2949" s="36">
        <f t="shared" si="389"/>
        <v>5</v>
      </c>
      <c r="C2949" s="190">
        <f t="shared" si="387"/>
        <v>42521</v>
      </c>
      <c r="D2949" s="842" t="s">
        <v>1649</v>
      </c>
      <c r="E2949" s="48">
        <v>42521</v>
      </c>
      <c r="F2949" s="843" t="s">
        <v>522</v>
      </c>
      <c r="G2949" s="844" t="s">
        <v>684</v>
      </c>
      <c r="H2949" s="845" t="s">
        <v>1297</v>
      </c>
      <c r="I2949" s="246">
        <v>24</v>
      </c>
      <c r="J2949" s="246">
        <v>44421.05</v>
      </c>
      <c r="K2949" s="846">
        <f t="shared" si="388"/>
        <v>1066105</v>
      </c>
      <c r="L2949" s="847" t="s">
        <v>162</v>
      </c>
      <c r="M2949" s="847" t="s">
        <v>844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7"/>
    </row>
    <row r="2950" spans="1:27" ht="15.75" hidden="1" customHeight="1">
      <c r="A2950" s="818" t="str">
        <f>IF(B2950&lt;&gt;"",IF(AND(B2950&gt;=_TM1,B2950&lt;=_TM2,OR(TH!L2950="1111",TH!M2950="1111")),TH!D2950,""),"")</f>
        <v/>
      </c>
      <c r="B2950" s="36">
        <f t="shared" si="389"/>
        <v>5</v>
      </c>
      <c r="C2950" s="190">
        <f t="shared" si="387"/>
        <v>42521</v>
      </c>
      <c r="D2950" s="842" t="s">
        <v>1649</v>
      </c>
      <c r="E2950" s="48">
        <v>42521</v>
      </c>
      <c r="F2950" s="843" t="s">
        <v>488</v>
      </c>
      <c r="G2950" s="844" t="s">
        <v>684</v>
      </c>
      <c r="H2950" s="845" t="s">
        <v>1297</v>
      </c>
      <c r="I2950" s="246">
        <v>93</v>
      </c>
      <c r="J2950" s="246">
        <v>46911.946236559139</v>
      </c>
      <c r="K2950" s="846">
        <f t="shared" si="388"/>
        <v>4362811</v>
      </c>
      <c r="L2950" s="847" t="s">
        <v>162</v>
      </c>
      <c r="M2950" s="847" t="s">
        <v>844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7"/>
    </row>
    <row r="2951" spans="1:27" ht="15.75" hidden="1" customHeight="1">
      <c r="A2951" s="818" t="str">
        <f>IF(B2951&lt;&gt;"",IF(AND(B2951&gt;=_TM1,B2951&lt;=_TM2,OR(TH!L2951="1111",TH!M2951="1111")),TH!D2951,""),"")</f>
        <v/>
      </c>
      <c r="B2951" s="36">
        <f t="shared" si="389"/>
        <v>5</v>
      </c>
      <c r="C2951" s="190">
        <f t="shared" si="387"/>
        <v>42521</v>
      </c>
      <c r="D2951" s="842" t="s">
        <v>1649</v>
      </c>
      <c r="E2951" s="48">
        <v>42521</v>
      </c>
      <c r="F2951" s="843" t="s">
        <v>695</v>
      </c>
      <c r="G2951" s="844" t="s">
        <v>684</v>
      </c>
      <c r="H2951" s="845" t="s">
        <v>1297</v>
      </c>
      <c r="I2951" s="246">
        <v>24</v>
      </c>
      <c r="J2951" s="246">
        <v>48572.55</v>
      </c>
      <c r="K2951" s="846">
        <f t="shared" si="388"/>
        <v>1165741</v>
      </c>
      <c r="L2951" s="847" t="s">
        <v>162</v>
      </c>
      <c r="M2951" s="847" t="s">
        <v>844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7"/>
    </row>
    <row r="2952" spans="1:27" ht="15.75" hidden="1" customHeight="1">
      <c r="A2952" s="818" t="str">
        <f>IF(B2952&lt;&gt;"",IF(AND(B2952&gt;=_TM1,B2952&lt;=_TM2,OR(TH!L2952="1111",TH!M2952="1111")),TH!D2952,""),"")</f>
        <v/>
      </c>
      <c r="B2952" s="36">
        <f t="shared" si="389"/>
        <v>5</v>
      </c>
      <c r="C2952" s="190">
        <f t="shared" si="387"/>
        <v>42521</v>
      </c>
      <c r="D2952" s="842" t="s">
        <v>1649</v>
      </c>
      <c r="E2952" s="48">
        <v>42521</v>
      </c>
      <c r="F2952" s="843" t="s">
        <v>692</v>
      </c>
      <c r="G2952" s="844" t="s">
        <v>684</v>
      </c>
      <c r="H2952" s="845" t="s">
        <v>1297</v>
      </c>
      <c r="I2952" s="246">
        <v>24</v>
      </c>
      <c r="J2952" s="246">
        <v>56045.25</v>
      </c>
      <c r="K2952" s="846">
        <f t="shared" si="388"/>
        <v>1345086</v>
      </c>
      <c r="L2952" s="847" t="s">
        <v>162</v>
      </c>
      <c r="M2952" s="847" t="s">
        <v>844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7"/>
    </row>
    <row r="2953" spans="1:27" ht="15.75" hidden="1" customHeight="1">
      <c r="A2953" s="818" t="str">
        <f>IF(B2953&lt;&gt;"",IF(AND(B2953&gt;=_TM1,B2953&lt;=_TM2,OR(TH!L2953="1111",TH!M2953="1111")),TH!D2953,""),"")</f>
        <v/>
      </c>
      <c r="B2953" s="36">
        <f t="shared" si="389"/>
        <v>5</v>
      </c>
      <c r="C2953" s="190">
        <f t="shared" si="387"/>
        <v>42521</v>
      </c>
      <c r="D2953" s="842" t="s">
        <v>1649</v>
      </c>
      <c r="E2953" s="48">
        <v>42521</v>
      </c>
      <c r="F2953" s="843" t="s">
        <v>549</v>
      </c>
      <c r="G2953" s="844" t="s">
        <v>684</v>
      </c>
      <c r="H2953" s="845" t="s">
        <v>1297</v>
      </c>
      <c r="I2953" s="246">
        <v>72</v>
      </c>
      <c r="J2953" s="246">
        <v>12654</v>
      </c>
      <c r="K2953" s="846">
        <f t="shared" si="388"/>
        <v>911088</v>
      </c>
      <c r="L2953" s="847" t="s">
        <v>162</v>
      </c>
      <c r="M2953" s="847" t="s">
        <v>844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7"/>
    </row>
    <row r="2954" spans="1:27" ht="15.75" hidden="1" customHeight="1">
      <c r="A2954" s="818" t="str">
        <f>IF(B2954&lt;&gt;"",IF(AND(B2954&gt;=_TM1,B2954&lt;=_TM2,OR(TH!L2954="1111",TH!M2954="1111")),TH!D2954,""),"")</f>
        <v/>
      </c>
      <c r="B2954" s="36">
        <f t="shared" si="389"/>
        <v>5</v>
      </c>
      <c r="C2954" s="190">
        <f t="shared" si="387"/>
        <v>42521</v>
      </c>
      <c r="D2954" s="842" t="s">
        <v>1649</v>
      </c>
      <c r="E2954" s="48">
        <v>42521</v>
      </c>
      <c r="F2954" s="843" t="s">
        <v>544</v>
      </c>
      <c r="G2954" s="844" t="s">
        <v>684</v>
      </c>
      <c r="H2954" s="845" t="s">
        <v>1297</v>
      </c>
      <c r="I2954" s="246">
        <v>48</v>
      </c>
      <c r="J2954" s="246">
        <v>43240</v>
      </c>
      <c r="K2954" s="846">
        <f t="shared" si="388"/>
        <v>2075520</v>
      </c>
      <c r="L2954" s="847" t="s">
        <v>162</v>
      </c>
      <c r="M2954" s="847" t="s">
        <v>844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7"/>
    </row>
    <row r="2955" spans="1:27" ht="15.75" hidden="1" customHeight="1">
      <c r="A2955" s="818" t="str">
        <f>IF(B2955&lt;&gt;"",IF(AND(B2955&gt;=_TM1,B2955&lt;=_TM2,OR(TH!L2955="1111",TH!M2955="1111")),TH!D2955,""),"")</f>
        <v/>
      </c>
      <c r="B2955" s="36">
        <f t="shared" si="389"/>
        <v>5</v>
      </c>
      <c r="C2955" s="190">
        <f t="shared" si="387"/>
        <v>42521</v>
      </c>
      <c r="D2955" s="842" t="s">
        <v>1649</v>
      </c>
      <c r="E2955" s="48">
        <v>42521</v>
      </c>
      <c r="F2955" s="843" t="s">
        <v>544</v>
      </c>
      <c r="G2955" s="844" t="s">
        <v>684</v>
      </c>
      <c r="H2955" s="845" t="s">
        <v>1297</v>
      </c>
      <c r="I2955" s="246">
        <v>24</v>
      </c>
      <c r="J2955" s="246">
        <v>45505</v>
      </c>
      <c r="K2955" s="846">
        <f t="shared" si="388"/>
        <v>1092120</v>
      </c>
      <c r="L2955" s="847" t="s">
        <v>162</v>
      </c>
      <c r="M2955" s="847" t="s">
        <v>844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7"/>
    </row>
    <row r="2956" spans="1:27" ht="15.75" hidden="1" customHeight="1">
      <c r="A2956" s="818" t="str">
        <f>IF(B2956&lt;&gt;"",IF(AND(B2956&gt;=_TM1,B2956&lt;=_TM2,OR(TH!L2956="1111",TH!M2956="1111")),TH!D2956,""),"")</f>
        <v/>
      </c>
      <c r="B2956" s="36">
        <f t="shared" si="389"/>
        <v>5</v>
      </c>
      <c r="C2956" s="190">
        <f t="shared" si="387"/>
        <v>42521</v>
      </c>
      <c r="D2956" s="842" t="s">
        <v>1649</v>
      </c>
      <c r="E2956" s="48">
        <v>42521</v>
      </c>
      <c r="F2956" s="843" t="s">
        <v>515</v>
      </c>
      <c r="G2956" s="844" t="s">
        <v>684</v>
      </c>
      <c r="H2956" s="845" t="s">
        <v>1297</v>
      </c>
      <c r="I2956" s="246">
        <v>10</v>
      </c>
      <c r="J2956" s="246">
        <v>19073</v>
      </c>
      <c r="K2956" s="846">
        <f t="shared" si="388"/>
        <v>190730</v>
      </c>
      <c r="L2956" s="847" t="s">
        <v>162</v>
      </c>
      <c r="M2956" s="847" t="s">
        <v>844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7"/>
    </row>
    <row r="2957" spans="1:27" ht="15.75" hidden="1" customHeight="1">
      <c r="A2957" s="818" t="str">
        <f>IF(B2957&lt;&gt;"",IF(AND(B2957&gt;=_TM1,B2957&lt;=_TM2,OR(TH!L2957="1111",TH!M2957="1111")),TH!D2957,""),"")</f>
        <v/>
      </c>
      <c r="B2957" s="36">
        <f t="shared" si="389"/>
        <v>5</v>
      </c>
      <c r="C2957" s="190">
        <f t="shared" si="387"/>
        <v>42521</v>
      </c>
      <c r="D2957" s="842" t="s">
        <v>1649</v>
      </c>
      <c r="E2957" s="48">
        <v>42521</v>
      </c>
      <c r="F2957" s="843" t="s">
        <v>564</v>
      </c>
      <c r="G2957" s="844" t="s">
        <v>684</v>
      </c>
      <c r="H2957" s="845" t="s">
        <v>1297</v>
      </c>
      <c r="I2957" s="246">
        <v>30</v>
      </c>
      <c r="J2957" s="246">
        <v>61919</v>
      </c>
      <c r="K2957" s="846">
        <f t="shared" si="388"/>
        <v>1857570</v>
      </c>
      <c r="L2957" s="847" t="s">
        <v>162</v>
      </c>
      <c r="M2957" s="847" t="s">
        <v>844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7"/>
    </row>
    <row r="2958" spans="1:27" ht="15.75" hidden="1" customHeight="1">
      <c r="A2958" s="818" t="str">
        <f>IF(B2958&lt;&gt;"",IF(AND(B2958&gt;=_TM1,B2958&lt;=_TM2,OR(TH!L2958="1111",TH!M2958="1111")),TH!D2958,""),"")</f>
        <v/>
      </c>
      <c r="B2958" s="36">
        <f t="shared" si="389"/>
        <v>5</v>
      </c>
      <c r="C2958" s="190">
        <f t="shared" si="387"/>
        <v>42521</v>
      </c>
      <c r="D2958" s="842" t="s">
        <v>1649</v>
      </c>
      <c r="E2958" s="842">
        <v>42521</v>
      </c>
      <c r="F2958" s="843" t="s">
        <v>480</v>
      </c>
      <c r="G2958" s="844" t="s">
        <v>684</v>
      </c>
      <c r="H2958" s="845" t="s">
        <v>1297</v>
      </c>
      <c r="I2958" s="246">
        <v>60</v>
      </c>
      <c r="J2958" s="246">
        <v>52285</v>
      </c>
      <c r="K2958" s="846">
        <f t="shared" si="388"/>
        <v>3137100</v>
      </c>
      <c r="L2958" s="847" t="s">
        <v>162</v>
      </c>
      <c r="M2958" s="847" t="s">
        <v>844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7"/>
    </row>
    <row r="2959" spans="1:27" ht="15.75" hidden="1" customHeight="1">
      <c r="A2959" s="818" t="str">
        <f>IF(B2959&lt;&gt;"",IF(AND(B2959&gt;=_TM1,B2959&lt;=_TM2,OR(TH!L2959="1111",TH!M2959="1111")),TH!D2959,""),"")</f>
        <v/>
      </c>
      <c r="B2959" s="36">
        <f t="shared" si="389"/>
        <v>5</v>
      </c>
      <c r="C2959" s="190">
        <f t="shared" si="387"/>
        <v>42521</v>
      </c>
      <c r="D2959" s="842" t="s">
        <v>1649</v>
      </c>
      <c r="E2959" s="842">
        <v>42521</v>
      </c>
      <c r="F2959" s="843" t="s">
        <v>506</v>
      </c>
      <c r="G2959" s="844" t="s">
        <v>684</v>
      </c>
      <c r="H2959" s="845" t="s">
        <v>1297</v>
      </c>
      <c r="I2959" s="246">
        <v>12</v>
      </c>
      <c r="J2959" s="246">
        <v>24216</v>
      </c>
      <c r="K2959" s="846">
        <f t="shared" si="388"/>
        <v>290592</v>
      </c>
      <c r="L2959" s="847" t="s">
        <v>162</v>
      </c>
      <c r="M2959" s="847" t="s">
        <v>844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7"/>
    </row>
    <row r="2960" spans="1:27" ht="15.75" hidden="1" customHeight="1">
      <c r="A2960" s="818" t="str">
        <f>IF(B2960&lt;&gt;"",IF(AND(B2960&gt;=_TM1,B2960&lt;=_TM2,OR(TH!L2960="1111",TH!M2960="1111")),TH!D2960,""),"")</f>
        <v/>
      </c>
      <c r="B2960" s="36">
        <f t="shared" si="389"/>
        <v>5</v>
      </c>
      <c r="C2960" s="190">
        <f t="shared" si="387"/>
        <v>42521</v>
      </c>
      <c r="D2960" s="842" t="s">
        <v>1649</v>
      </c>
      <c r="E2960" s="842">
        <v>42521</v>
      </c>
      <c r="F2960" s="843" t="s">
        <v>502</v>
      </c>
      <c r="G2960" s="844" t="s">
        <v>684</v>
      </c>
      <c r="H2960" s="845" t="s">
        <v>1297</v>
      </c>
      <c r="I2960" s="246">
        <v>17</v>
      </c>
      <c r="J2960" s="246">
        <v>78526.032258064515</v>
      </c>
      <c r="K2960" s="846">
        <f t="shared" si="388"/>
        <v>1334943</v>
      </c>
      <c r="L2960" s="847" t="s">
        <v>162</v>
      </c>
      <c r="M2960" s="847" t="s">
        <v>844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7"/>
    </row>
    <row r="2961" spans="1:27" ht="15.75" hidden="1" customHeight="1">
      <c r="A2961" s="818" t="str">
        <f>IF(B2961&lt;&gt;"",IF(AND(B2961&gt;=_TM1,B2961&lt;=_TM2,OR(TH!L2961="1111",TH!M2961="1111")),TH!D2961,""),"")</f>
        <v/>
      </c>
      <c r="B2961" s="36">
        <f t="shared" si="389"/>
        <v>5</v>
      </c>
      <c r="C2961" s="190">
        <f t="shared" si="387"/>
        <v>42521</v>
      </c>
      <c r="D2961" s="842" t="s">
        <v>1649</v>
      </c>
      <c r="E2961" s="842">
        <v>42521</v>
      </c>
      <c r="F2961" s="843" t="s">
        <v>502</v>
      </c>
      <c r="G2961" s="844" t="s">
        <v>684</v>
      </c>
      <c r="H2961" s="845" t="s">
        <v>1297</v>
      </c>
      <c r="I2961" s="246">
        <v>6</v>
      </c>
      <c r="J2961" s="246">
        <v>78526.032258064515</v>
      </c>
      <c r="K2961" s="846">
        <f t="shared" si="388"/>
        <v>471156</v>
      </c>
      <c r="L2961" s="847" t="s">
        <v>162</v>
      </c>
      <c r="M2961" s="847" t="s">
        <v>844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7"/>
    </row>
    <row r="2962" spans="1:27" ht="15.75" hidden="1" customHeight="1">
      <c r="A2962" s="818" t="str">
        <f>IF(B2962&lt;&gt;"",IF(AND(B2962&gt;=_TM1,B2962&lt;=_TM2,OR(TH!L2962="1111",TH!M2962="1111")),TH!D2962,""),"")</f>
        <v/>
      </c>
      <c r="B2962" s="36">
        <f t="shared" si="389"/>
        <v>5</v>
      </c>
      <c r="C2962" s="190">
        <f t="shared" si="387"/>
        <v>42521</v>
      </c>
      <c r="D2962" s="842" t="s">
        <v>1649</v>
      </c>
      <c r="E2962" s="842">
        <v>42521</v>
      </c>
      <c r="F2962" s="843" t="s">
        <v>471</v>
      </c>
      <c r="G2962" s="844" t="s">
        <v>684</v>
      </c>
      <c r="H2962" s="845" t="s">
        <v>1297</v>
      </c>
      <c r="I2962" s="246">
        <v>42</v>
      </c>
      <c r="J2962" s="246">
        <v>32977.35</v>
      </c>
      <c r="K2962" s="846">
        <f t="shared" si="388"/>
        <v>1385049</v>
      </c>
      <c r="L2962" s="847" t="s">
        <v>162</v>
      </c>
      <c r="M2962" s="847" t="s">
        <v>844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7"/>
    </row>
    <row r="2963" spans="1:27" ht="15.75" hidden="1" customHeight="1">
      <c r="A2963" s="818" t="str">
        <f>IF(B2963&lt;&gt;"",IF(AND(B2963&gt;=_TM1,B2963&lt;=_TM2,OR(TH!L2963="1111",TH!M2963="1111")),TH!D2963,""),"")</f>
        <v/>
      </c>
      <c r="B2963" s="36">
        <f t="shared" si="389"/>
        <v>5</v>
      </c>
      <c r="C2963" s="190">
        <f t="shared" si="387"/>
        <v>42521</v>
      </c>
      <c r="D2963" s="842" t="s">
        <v>1649</v>
      </c>
      <c r="E2963" s="842">
        <v>42521</v>
      </c>
      <c r="F2963" s="843" t="s">
        <v>536</v>
      </c>
      <c r="G2963" s="844" t="s">
        <v>684</v>
      </c>
      <c r="H2963" s="845" t="s">
        <v>1297</v>
      </c>
      <c r="I2963" s="246">
        <v>22</v>
      </c>
      <c r="J2963" s="246">
        <v>42056</v>
      </c>
      <c r="K2963" s="846">
        <f t="shared" si="388"/>
        <v>925232</v>
      </c>
      <c r="L2963" s="847" t="s">
        <v>162</v>
      </c>
      <c r="M2963" s="847" t="s">
        <v>844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7"/>
    </row>
    <row r="2964" spans="1:27" ht="15.75" hidden="1" customHeight="1">
      <c r="A2964" s="818" t="str">
        <f>IF(B2964&lt;&gt;"",IF(AND(B2964&gt;=_TM1,B2964&lt;=_TM2,OR(TH!L2964="1111",TH!M2964="1111")),TH!D2964,""),"")</f>
        <v/>
      </c>
      <c r="B2964" s="36">
        <f t="shared" si="389"/>
        <v>5</v>
      </c>
      <c r="C2964" s="190">
        <f t="shared" si="387"/>
        <v>42521</v>
      </c>
      <c r="D2964" s="842" t="s">
        <v>1649</v>
      </c>
      <c r="E2964" s="842">
        <v>42521</v>
      </c>
      <c r="F2964" s="843" t="s">
        <v>536</v>
      </c>
      <c r="G2964" s="844" t="s">
        <v>684</v>
      </c>
      <c r="H2964" s="845" t="s">
        <v>1297</v>
      </c>
      <c r="I2964" s="246">
        <v>16</v>
      </c>
      <c r="J2964" s="246">
        <v>44169.3</v>
      </c>
      <c r="K2964" s="846">
        <f t="shared" si="388"/>
        <v>706709</v>
      </c>
      <c r="L2964" s="847" t="s">
        <v>162</v>
      </c>
      <c r="M2964" s="847" t="s">
        <v>844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7"/>
    </row>
    <row r="2965" spans="1:27" ht="15.75" hidden="1" customHeight="1">
      <c r="A2965" s="818" t="str">
        <f>IF(B2965&lt;&gt;"",IF(AND(B2965&gt;=_TM1,B2965&lt;=_TM2,OR(TH!L2965="1111",TH!M2965="1111")),TH!D2965,""),"")</f>
        <v/>
      </c>
      <c r="B2965" s="36">
        <f t="shared" si="389"/>
        <v>5</v>
      </c>
      <c r="C2965" s="190">
        <f t="shared" si="387"/>
        <v>42521</v>
      </c>
      <c r="D2965" s="842" t="s">
        <v>1649</v>
      </c>
      <c r="E2965" s="842">
        <v>42521</v>
      </c>
      <c r="F2965" s="843" t="s">
        <v>709</v>
      </c>
      <c r="G2965" s="844" t="s">
        <v>684</v>
      </c>
      <c r="H2965" s="845" t="s">
        <v>1297</v>
      </c>
      <c r="I2965" s="246">
        <v>8</v>
      </c>
      <c r="J2965" s="246">
        <v>48016.75</v>
      </c>
      <c r="K2965" s="846">
        <f t="shared" si="388"/>
        <v>384134</v>
      </c>
      <c r="L2965" s="847" t="s">
        <v>162</v>
      </c>
      <c r="M2965" s="847" t="s">
        <v>844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7"/>
    </row>
    <row r="2966" spans="1:27" ht="15.75" hidden="1" customHeight="1">
      <c r="A2966" s="818" t="str">
        <f>IF(B2966&lt;&gt;"",IF(AND(B2966&gt;=_TM1,B2966&lt;=_TM2,OR(TH!L2966="1111",TH!M2966="1111")),TH!D2966,""),"")</f>
        <v/>
      </c>
      <c r="B2966" s="36">
        <f t="shared" si="389"/>
        <v>5</v>
      </c>
      <c r="C2966" s="190">
        <f t="shared" si="387"/>
        <v>42521</v>
      </c>
      <c r="D2966" s="842" t="s">
        <v>1649</v>
      </c>
      <c r="E2966" s="842">
        <v>42521</v>
      </c>
      <c r="F2966" s="843" t="s">
        <v>491</v>
      </c>
      <c r="G2966" s="844" t="s">
        <v>684</v>
      </c>
      <c r="H2966" s="845" t="s">
        <v>1297</v>
      </c>
      <c r="I2966" s="246">
        <v>5</v>
      </c>
      <c r="J2966" s="246">
        <v>100939</v>
      </c>
      <c r="K2966" s="846">
        <f t="shared" si="388"/>
        <v>504695</v>
      </c>
      <c r="L2966" s="847" t="s">
        <v>162</v>
      </c>
      <c r="M2966" s="847" t="s">
        <v>844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7"/>
    </row>
    <row r="2967" spans="1:27" ht="15.75" hidden="1" customHeight="1">
      <c r="A2967" s="818" t="str">
        <f>IF(B2967&lt;&gt;"",IF(AND(B2967&gt;=_TM1,B2967&lt;=_TM2,OR(TH!L2967="1111",TH!M2967="1111")),TH!D2967,""),"")</f>
        <v/>
      </c>
      <c r="B2967" s="36">
        <f t="shared" si="389"/>
        <v>5</v>
      </c>
      <c r="C2967" s="190">
        <f t="shared" si="387"/>
        <v>42521</v>
      </c>
      <c r="D2967" s="842" t="s">
        <v>1649</v>
      </c>
      <c r="E2967" s="48">
        <v>42521</v>
      </c>
      <c r="F2967" s="852" t="s">
        <v>685</v>
      </c>
      <c r="G2967" s="822" t="s">
        <v>684</v>
      </c>
      <c r="H2967" s="845" t="s">
        <v>1297</v>
      </c>
      <c r="I2967" s="246">
        <v>15</v>
      </c>
      <c r="J2967" s="246">
        <v>74189</v>
      </c>
      <c r="K2967" s="846">
        <f t="shared" si="388"/>
        <v>1112835</v>
      </c>
      <c r="L2967" s="847" t="s">
        <v>162</v>
      </c>
      <c r="M2967" s="847" t="s">
        <v>844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7"/>
    </row>
    <row r="2968" spans="1:27" ht="15.75" hidden="1" customHeight="1">
      <c r="A2968" s="818" t="str">
        <f>IF(B2968&lt;&gt;"",IF(AND(B2968&gt;=_TM1,B2968&lt;=_TM2,OR(TH!L2968="1111",TH!M2968="1111")),TH!D2968,""),"")</f>
        <v/>
      </c>
      <c r="B2968" s="36">
        <f t="shared" si="389"/>
        <v>5</v>
      </c>
      <c r="C2968" s="190">
        <f t="shared" ref="C2968:C2999" si="390">E2968</f>
        <v>42521</v>
      </c>
      <c r="D2968" s="842" t="s">
        <v>1649</v>
      </c>
      <c r="E2968" s="48">
        <v>42521</v>
      </c>
      <c r="F2968" s="852" t="s">
        <v>505</v>
      </c>
      <c r="G2968" s="822" t="s">
        <v>684</v>
      </c>
      <c r="H2968" s="845" t="s">
        <v>1297</v>
      </c>
      <c r="I2968" s="246">
        <v>10</v>
      </c>
      <c r="J2968" s="246">
        <v>47956</v>
      </c>
      <c r="K2968" s="846">
        <f t="shared" si="388"/>
        <v>479560</v>
      </c>
      <c r="L2968" s="847" t="s">
        <v>162</v>
      </c>
      <c r="M2968" s="847" t="s">
        <v>844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7"/>
    </row>
    <row r="2969" spans="1:27" ht="15.75" hidden="1" customHeight="1">
      <c r="A2969" s="818" t="str">
        <f>IF(B2969&lt;&gt;"",IF(AND(B2969&gt;=_TM1,B2969&lt;=_TM2,OR(TH!L2969="1111",TH!M2969="1111")),TH!D2969,""),"")</f>
        <v/>
      </c>
      <c r="B2969" s="36">
        <f t="shared" si="389"/>
        <v>5</v>
      </c>
      <c r="C2969" s="190">
        <f t="shared" si="390"/>
        <v>42521</v>
      </c>
      <c r="D2969" s="842" t="s">
        <v>1649</v>
      </c>
      <c r="E2969" s="48">
        <v>42521</v>
      </c>
      <c r="F2969" s="852" t="s">
        <v>481</v>
      </c>
      <c r="G2969" s="822" t="s">
        <v>684</v>
      </c>
      <c r="H2969" s="845" t="s">
        <v>1297</v>
      </c>
      <c r="I2969" s="246">
        <v>16</v>
      </c>
      <c r="J2969" s="246">
        <v>67288</v>
      </c>
      <c r="K2969" s="846">
        <f t="shared" si="388"/>
        <v>1076608</v>
      </c>
      <c r="L2969" s="847" t="s">
        <v>162</v>
      </c>
      <c r="M2969" s="847" t="s">
        <v>844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7"/>
    </row>
    <row r="2970" spans="1:27" ht="15.75" hidden="1" customHeight="1">
      <c r="A2970" s="818" t="str">
        <f>IF(B2970&lt;&gt;"",IF(AND(B2970&gt;=_TM1,B2970&lt;=_TM2,OR(TH!L2970="1111",TH!M2970="1111")),TH!D2970,""),"")</f>
        <v/>
      </c>
      <c r="B2970" s="36">
        <f t="shared" si="389"/>
        <v>5</v>
      </c>
      <c r="C2970" s="190">
        <f t="shared" si="390"/>
        <v>42521</v>
      </c>
      <c r="D2970" s="842" t="s">
        <v>1649</v>
      </c>
      <c r="E2970" s="48">
        <v>42521</v>
      </c>
      <c r="F2970" s="852" t="s">
        <v>701</v>
      </c>
      <c r="G2970" s="822" t="s">
        <v>684</v>
      </c>
      <c r="H2970" s="845" t="s">
        <v>1297</v>
      </c>
      <c r="I2970" s="246">
        <v>20</v>
      </c>
      <c r="J2970" s="246">
        <v>43188</v>
      </c>
      <c r="K2970" s="846">
        <f t="shared" si="388"/>
        <v>863760</v>
      </c>
      <c r="L2970" s="847" t="s">
        <v>162</v>
      </c>
      <c r="M2970" s="847" t="s">
        <v>844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7"/>
    </row>
    <row r="2971" spans="1:27" ht="15.75" hidden="1" customHeight="1">
      <c r="A2971" s="818" t="str">
        <f>IF(B2971&lt;&gt;"",IF(AND(B2971&gt;=_TM1,B2971&lt;=_TM2,OR(TH!L2971="1111",TH!M2971="1111")),TH!D2971,""),"")</f>
        <v/>
      </c>
      <c r="B2971" s="36">
        <f t="shared" si="389"/>
        <v>5</v>
      </c>
      <c r="C2971" s="190">
        <f t="shared" si="390"/>
        <v>42521</v>
      </c>
      <c r="D2971" s="842" t="s">
        <v>1649</v>
      </c>
      <c r="E2971" s="48">
        <v>42521</v>
      </c>
      <c r="F2971" s="852" t="s">
        <v>497</v>
      </c>
      <c r="G2971" s="822" t="s">
        <v>684</v>
      </c>
      <c r="H2971" s="845" t="s">
        <v>1297</v>
      </c>
      <c r="I2971" s="246">
        <v>5</v>
      </c>
      <c r="J2971" s="246">
        <v>57599</v>
      </c>
      <c r="K2971" s="846">
        <f t="shared" si="388"/>
        <v>287995</v>
      </c>
      <c r="L2971" s="847" t="s">
        <v>162</v>
      </c>
      <c r="M2971" s="847" t="s">
        <v>844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7"/>
    </row>
    <row r="2972" spans="1:27" ht="15.75" hidden="1" customHeight="1">
      <c r="A2972" s="818" t="str">
        <f>IF(B2972&lt;&gt;"",IF(AND(B2972&gt;=_TM1,B2972&lt;=_TM2,OR(TH!L2972="1111",TH!M2972="1111")),TH!D2972,""),"")</f>
        <v/>
      </c>
      <c r="B2972" s="36">
        <f t="shared" si="389"/>
        <v>5</v>
      </c>
      <c r="C2972" s="190">
        <f t="shared" si="390"/>
        <v>42521</v>
      </c>
      <c r="D2972" s="842" t="s">
        <v>1649</v>
      </c>
      <c r="E2972" s="48">
        <v>42521</v>
      </c>
      <c r="F2972" s="852" t="s">
        <v>508</v>
      </c>
      <c r="G2972" s="822" t="s">
        <v>684</v>
      </c>
      <c r="H2972" s="845" t="s">
        <v>1297</v>
      </c>
      <c r="I2972" s="246">
        <v>19</v>
      </c>
      <c r="J2972" s="246">
        <v>40072.947368421053</v>
      </c>
      <c r="K2972" s="846">
        <f t="shared" si="388"/>
        <v>761386</v>
      </c>
      <c r="L2972" s="847" t="s">
        <v>162</v>
      </c>
      <c r="M2972" s="847" t="s">
        <v>844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7"/>
    </row>
    <row r="2973" spans="1:27" ht="15.75" hidden="1" customHeight="1">
      <c r="A2973" s="818" t="str">
        <f>IF(B2973&lt;&gt;"",IF(AND(B2973&gt;=_TM1,B2973&lt;=_TM2,OR(TH!L2973="1111",TH!M2973="1111")),TH!D2973,""),"")</f>
        <v/>
      </c>
      <c r="B2973" s="36">
        <f t="shared" si="389"/>
        <v>5</v>
      </c>
      <c r="C2973" s="190">
        <f t="shared" si="390"/>
        <v>42521</v>
      </c>
      <c r="D2973" s="842" t="s">
        <v>1649</v>
      </c>
      <c r="E2973" s="48">
        <v>42521</v>
      </c>
      <c r="F2973" s="852" t="s">
        <v>511</v>
      </c>
      <c r="G2973" s="822" t="s">
        <v>684</v>
      </c>
      <c r="H2973" s="845" t="s">
        <v>1297</v>
      </c>
      <c r="I2973" s="246">
        <v>10</v>
      </c>
      <c r="J2973" s="246">
        <v>44247</v>
      </c>
      <c r="K2973" s="846">
        <f t="shared" si="388"/>
        <v>442470</v>
      </c>
      <c r="L2973" s="847" t="s">
        <v>162</v>
      </c>
      <c r="M2973" s="847" t="s">
        <v>844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7"/>
    </row>
    <row r="2974" spans="1:27" ht="15.75" hidden="1" customHeight="1">
      <c r="A2974" s="818" t="str">
        <f>IF(B2974&lt;&gt;"",IF(AND(B2974&gt;=_TM1,B2974&lt;=_TM2,OR(TH!L2974="1111",TH!M2974="1111")),TH!D2974,""),"")</f>
        <v/>
      </c>
      <c r="B2974" s="36">
        <f t="shared" si="389"/>
        <v>5</v>
      </c>
      <c r="C2974" s="190">
        <f t="shared" si="390"/>
        <v>42521</v>
      </c>
      <c r="D2974" s="842" t="s">
        <v>1649</v>
      </c>
      <c r="E2974" s="48">
        <v>42521</v>
      </c>
      <c r="F2974" s="852" t="s">
        <v>702</v>
      </c>
      <c r="G2974" s="822" t="s">
        <v>684</v>
      </c>
      <c r="H2974" s="845" t="s">
        <v>1297</v>
      </c>
      <c r="I2974" s="246">
        <v>8</v>
      </c>
      <c r="J2974" s="246">
        <v>48550.75</v>
      </c>
      <c r="K2974" s="846">
        <f t="shared" si="388"/>
        <v>388406</v>
      </c>
      <c r="L2974" s="847" t="s">
        <v>162</v>
      </c>
      <c r="M2974" s="847" t="s">
        <v>844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7"/>
    </row>
    <row r="2975" spans="1:27" ht="15.75" hidden="1" customHeight="1">
      <c r="A2975" s="818" t="str">
        <f>IF(B2975&lt;&gt;"",IF(AND(B2975&gt;=_TM1,B2975&lt;=_TM2,OR(TH!L2975="1111",TH!M2975="1111")),TH!D2975,""),"")</f>
        <v/>
      </c>
      <c r="B2975" s="36">
        <f t="shared" si="389"/>
        <v>5</v>
      </c>
      <c r="C2975" s="190">
        <f t="shared" si="390"/>
        <v>42521</v>
      </c>
      <c r="D2975" s="842" t="s">
        <v>1649</v>
      </c>
      <c r="E2975" s="48">
        <v>42521</v>
      </c>
      <c r="F2975" s="843" t="s">
        <v>520</v>
      </c>
      <c r="G2975" s="844" t="s">
        <v>684</v>
      </c>
      <c r="H2975" s="845" t="s">
        <v>1297</v>
      </c>
      <c r="I2975" s="246">
        <v>24</v>
      </c>
      <c r="J2975" s="246">
        <v>59493</v>
      </c>
      <c r="K2975" s="846">
        <f t="shared" si="388"/>
        <v>1427832</v>
      </c>
      <c r="L2975" s="847" t="s">
        <v>162</v>
      </c>
      <c r="M2975" s="847" t="s">
        <v>844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7"/>
    </row>
    <row r="2976" spans="1:27" ht="15.75" hidden="1" customHeight="1">
      <c r="A2976" s="818" t="str">
        <f>IF(B2976&lt;&gt;"",IF(AND(B2976&gt;=_TM1,B2976&lt;=_TM2,OR(TH!L2976="1111",TH!M2976="1111")),TH!D2976,""),"")</f>
        <v/>
      </c>
      <c r="B2976" s="36">
        <f t="shared" si="389"/>
        <v>5</v>
      </c>
      <c r="C2976" s="190">
        <f t="shared" si="390"/>
        <v>42521</v>
      </c>
      <c r="D2976" s="842" t="s">
        <v>1649</v>
      </c>
      <c r="E2976" s="48">
        <v>42521</v>
      </c>
      <c r="F2976" s="843" t="s">
        <v>689</v>
      </c>
      <c r="G2976" s="844" t="s">
        <v>684</v>
      </c>
      <c r="H2976" s="845" t="s">
        <v>1297</v>
      </c>
      <c r="I2976" s="246">
        <v>24</v>
      </c>
      <c r="J2976" s="246">
        <v>57019.95</v>
      </c>
      <c r="K2976" s="846">
        <f t="shared" si="388"/>
        <v>1368479</v>
      </c>
      <c r="L2976" s="847" t="s">
        <v>162</v>
      </c>
      <c r="M2976" s="847" t="s">
        <v>844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7"/>
    </row>
    <row r="2977" spans="1:27" ht="15.75" hidden="1" customHeight="1">
      <c r="A2977" s="818" t="str">
        <f>IF(B2977&lt;&gt;"",IF(AND(B2977&gt;=_TM1,B2977&lt;=_TM2,OR(TH!L2977="1111",TH!M2977="1111")),TH!D2977,""),"")</f>
        <v/>
      </c>
      <c r="B2977" s="36">
        <f t="shared" si="389"/>
        <v>5</v>
      </c>
      <c r="C2977" s="190">
        <f t="shared" si="390"/>
        <v>42521</v>
      </c>
      <c r="D2977" s="842" t="s">
        <v>1649</v>
      </c>
      <c r="E2977" s="48">
        <v>42521</v>
      </c>
      <c r="F2977" s="843" t="s">
        <v>696</v>
      </c>
      <c r="G2977" s="844" t="s">
        <v>684</v>
      </c>
      <c r="H2977" s="845" t="s">
        <v>1297</v>
      </c>
      <c r="I2977" s="246">
        <v>24</v>
      </c>
      <c r="J2977" s="246">
        <v>103480.65</v>
      </c>
      <c r="K2977" s="846">
        <f t="shared" si="388"/>
        <v>2483536</v>
      </c>
      <c r="L2977" s="847" t="s">
        <v>162</v>
      </c>
      <c r="M2977" s="847" t="s">
        <v>844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7"/>
    </row>
    <row r="2978" spans="1:27" ht="15.75" hidden="1" customHeight="1">
      <c r="A2978" s="818" t="str">
        <f>IF(B2978&lt;&gt;"",IF(AND(B2978&gt;=_TM1,B2978&lt;=_TM2,OR(TH!L2978="1111",TH!M2978="1111")),TH!D2978,""),"")</f>
        <v/>
      </c>
      <c r="B2978" s="36">
        <f t="shared" si="389"/>
        <v>6</v>
      </c>
      <c r="C2978" s="190">
        <f t="shared" si="390"/>
        <v>42527</v>
      </c>
      <c r="D2978" s="842" t="s">
        <v>1649</v>
      </c>
      <c r="E2978" s="48">
        <v>42527</v>
      </c>
      <c r="F2978" s="843" t="s">
        <v>715</v>
      </c>
      <c r="G2978" s="844" t="s">
        <v>720</v>
      </c>
      <c r="H2978" s="845" t="s">
        <v>1297</v>
      </c>
      <c r="I2978" s="246">
        <v>500</v>
      </c>
      <c r="J2978" s="246">
        <v>6589</v>
      </c>
      <c r="K2978" s="846">
        <f t="shared" ref="K2978:K3040" si="391">ROUND(I2978*J2978,0)</f>
        <v>3294500</v>
      </c>
      <c r="L2978" s="847" t="s">
        <v>162</v>
      </c>
      <c r="M2978" s="847" t="s">
        <v>844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7"/>
    </row>
    <row r="2979" spans="1:27" ht="15.75" hidden="1" customHeight="1">
      <c r="A2979" s="818" t="str">
        <f>IF(B2979&lt;&gt;"",IF(AND(B2979&gt;=_TM1,B2979&lt;=_TM2,OR(TH!L2979="1111",TH!M2979="1111")),TH!D2979,""),"")</f>
        <v/>
      </c>
      <c r="B2979" s="36">
        <f t="shared" si="389"/>
        <v>6</v>
      </c>
      <c r="C2979" s="190">
        <f t="shared" si="390"/>
        <v>42527</v>
      </c>
      <c r="D2979" s="842" t="s">
        <v>1649</v>
      </c>
      <c r="E2979" s="48">
        <v>42527</v>
      </c>
      <c r="F2979" s="843" t="s">
        <v>949</v>
      </c>
      <c r="G2979" s="844" t="s">
        <v>720</v>
      </c>
      <c r="H2979" s="845" t="s">
        <v>1297</v>
      </c>
      <c r="I2979" s="246">
        <v>500</v>
      </c>
      <c r="J2979" s="246">
        <v>6029</v>
      </c>
      <c r="K2979" s="846">
        <f t="shared" si="391"/>
        <v>3014500</v>
      </c>
      <c r="L2979" s="847" t="s">
        <v>162</v>
      </c>
      <c r="M2979" s="847" t="s">
        <v>844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7"/>
    </row>
    <row r="2980" spans="1:27" ht="15.75" hidden="1" customHeight="1">
      <c r="A2980" s="818" t="str">
        <f>IF(B2980&lt;&gt;"",IF(AND(B2980&gt;=_TM1,B2980&lt;=_TM2,OR(TH!L2980="1111",TH!M2980="1111")),TH!D2980,""),"")</f>
        <v/>
      </c>
      <c r="B2980" s="36">
        <f t="shared" ref="B2980:B3011" si="392">IF(C2980&lt;&gt;"",MONTH(C2980),"")</f>
        <v>6</v>
      </c>
      <c r="C2980" s="190">
        <f t="shared" si="390"/>
        <v>42527</v>
      </c>
      <c r="D2980" s="842" t="s">
        <v>1649</v>
      </c>
      <c r="E2980" s="48">
        <v>42527</v>
      </c>
      <c r="F2980" s="843" t="s">
        <v>716</v>
      </c>
      <c r="G2980" s="844" t="s">
        <v>720</v>
      </c>
      <c r="H2980" s="845" t="s">
        <v>1297</v>
      </c>
      <c r="I2980" s="246">
        <v>500</v>
      </c>
      <c r="J2980" s="246">
        <v>6389</v>
      </c>
      <c r="K2980" s="846">
        <f t="shared" si="391"/>
        <v>3194500</v>
      </c>
      <c r="L2980" s="847" t="s">
        <v>162</v>
      </c>
      <c r="M2980" s="847" t="s">
        <v>844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7"/>
    </row>
    <row r="2981" spans="1:27" ht="15.75" hidden="1" customHeight="1">
      <c r="A2981" s="818" t="str">
        <f>IF(B2981&lt;&gt;"",IF(AND(B2981&gt;=_TM1,B2981&lt;=_TM2,OR(TH!L2981="1111",TH!M2981="1111")),TH!D2981,""),"")</f>
        <v/>
      </c>
      <c r="B2981" s="36">
        <f t="shared" si="392"/>
        <v>6</v>
      </c>
      <c r="C2981" s="190">
        <f t="shared" si="390"/>
        <v>42527</v>
      </c>
      <c r="D2981" s="842" t="s">
        <v>1649</v>
      </c>
      <c r="E2981" s="48">
        <v>42527</v>
      </c>
      <c r="F2981" s="843" t="s">
        <v>718</v>
      </c>
      <c r="G2981" s="844" t="s">
        <v>720</v>
      </c>
      <c r="H2981" s="845" t="s">
        <v>1297</v>
      </c>
      <c r="I2981" s="246">
        <v>500</v>
      </c>
      <c r="J2981" s="246">
        <v>4828</v>
      </c>
      <c r="K2981" s="846">
        <f t="shared" si="391"/>
        <v>2414000</v>
      </c>
      <c r="L2981" s="847" t="s">
        <v>162</v>
      </c>
      <c r="M2981" s="847" t="s">
        <v>844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7"/>
    </row>
    <row r="2982" spans="1:27" ht="15.75" hidden="1" customHeight="1">
      <c r="A2982" s="818" t="str">
        <f>IF(B2982&lt;&gt;"",IF(AND(B2982&gt;=_TM1,B2982&lt;=_TM2,OR(TH!L2982="1111",TH!M2982="1111")),TH!D2982,""),"")</f>
        <v/>
      </c>
      <c r="B2982" s="36">
        <f t="shared" si="392"/>
        <v>6</v>
      </c>
      <c r="C2982" s="190">
        <f t="shared" si="390"/>
        <v>42527</v>
      </c>
      <c r="D2982" s="842" t="s">
        <v>1649</v>
      </c>
      <c r="E2982" s="48">
        <v>42527</v>
      </c>
      <c r="F2982" s="843" t="s">
        <v>719</v>
      </c>
      <c r="G2982" s="844" t="s">
        <v>720</v>
      </c>
      <c r="H2982" s="845" t="s">
        <v>1297</v>
      </c>
      <c r="I2982" s="246">
        <v>141</v>
      </c>
      <c r="J2982" s="246">
        <v>12444</v>
      </c>
      <c r="K2982" s="846">
        <f t="shared" si="391"/>
        <v>1754604</v>
      </c>
      <c r="L2982" s="847" t="s">
        <v>162</v>
      </c>
      <c r="M2982" s="847" t="s">
        <v>844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17"/>
    </row>
    <row r="2983" spans="1:27" ht="15.75" hidden="1" customHeight="1">
      <c r="A2983" s="818" t="str">
        <f>IF(B2983&lt;&gt;"",IF(AND(B2983&gt;=_TM1,B2983&lt;=_TM2,OR(TH!L2983="1111",TH!M2983="1111")),TH!D2983,""),"")</f>
        <v/>
      </c>
      <c r="B2983" s="36">
        <f t="shared" si="392"/>
        <v>6</v>
      </c>
      <c r="C2983" s="190">
        <f t="shared" si="390"/>
        <v>42527</v>
      </c>
      <c r="D2983" s="842" t="s">
        <v>1649</v>
      </c>
      <c r="E2983" s="842">
        <v>42527</v>
      </c>
      <c r="F2983" s="843" t="s">
        <v>723</v>
      </c>
      <c r="G2983" s="844" t="s">
        <v>722</v>
      </c>
      <c r="H2983" s="845" t="s">
        <v>1297</v>
      </c>
      <c r="I2983" s="246">
        <v>35</v>
      </c>
      <c r="J2983" s="246">
        <v>72214</v>
      </c>
      <c r="K2983" s="846">
        <f t="shared" si="391"/>
        <v>2527490</v>
      </c>
      <c r="L2983" s="847" t="s">
        <v>162</v>
      </c>
      <c r="M2983" s="847" t="s">
        <v>844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7"/>
    </row>
    <row r="2984" spans="1:27" ht="15.75" hidden="1" customHeight="1">
      <c r="A2984" s="818" t="str">
        <f>IF(B2984&lt;&gt;"",IF(AND(B2984&gt;=_TM1,B2984&lt;=_TM2,OR(TH!L2984="1111",TH!M2984="1111")),TH!D2984,""),"")</f>
        <v/>
      </c>
      <c r="B2984" s="36">
        <f t="shared" si="392"/>
        <v>6</v>
      </c>
      <c r="C2984" s="190">
        <f t="shared" si="390"/>
        <v>42530</v>
      </c>
      <c r="D2984" s="842" t="s">
        <v>1649</v>
      </c>
      <c r="E2984" s="842">
        <v>42530</v>
      </c>
      <c r="F2984" s="843" t="s">
        <v>728</v>
      </c>
      <c r="G2984" s="844" t="s">
        <v>727</v>
      </c>
      <c r="H2984" s="845" t="s">
        <v>1297</v>
      </c>
      <c r="I2984" s="246">
        <v>200</v>
      </c>
      <c r="J2984" s="246">
        <v>7872</v>
      </c>
      <c r="K2984" s="846">
        <f t="shared" si="391"/>
        <v>1574400</v>
      </c>
      <c r="L2984" s="847" t="s">
        <v>162</v>
      </c>
      <c r="M2984" s="847" t="s">
        <v>844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7"/>
    </row>
    <row r="2985" spans="1:27" ht="15.75" hidden="1" customHeight="1">
      <c r="A2985" s="818" t="str">
        <f>IF(B2985&lt;&gt;"",IF(AND(B2985&gt;=_TM1,B2985&lt;=_TM2,OR(TH!L2985="1111",TH!M2985="1111")),TH!D2985,""),"")</f>
        <v/>
      </c>
      <c r="B2985" s="36">
        <f t="shared" si="392"/>
        <v>6</v>
      </c>
      <c r="C2985" s="190">
        <f t="shared" si="390"/>
        <v>42532</v>
      </c>
      <c r="D2985" s="842" t="s">
        <v>1649</v>
      </c>
      <c r="E2985" s="842">
        <v>42532</v>
      </c>
      <c r="F2985" s="843" t="s">
        <v>731</v>
      </c>
      <c r="G2985" s="844" t="s">
        <v>729</v>
      </c>
      <c r="H2985" s="845" t="s">
        <v>1297</v>
      </c>
      <c r="I2985" s="246">
        <v>54</v>
      </c>
      <c r="J2985" s="246">
        <v>17042</v>
      </c>
      <c r="K2985" s="846">
        <f t="shared" si="391"/>
        <v>920268</v>
      </c>
      <c r="L2985" s="847" t="s">
        <v>162</v>
      </c>
      <c r="M2985" s="847" t="s">
        <v>844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7"/>
    </row>
    <row r="2986" spans="1:27" ht="15.75" hidden="1" customHeight="1">
      <c r="A2986" s="818" t="str">
        <f>IF(B2986&lt;&gt;"",IF(AND(B2986&gt;=_TM1,B2986&lt;=_TM2,OR(TH!L2986="1111",TH!M2986="1111")),TH!D2986,""),"")</f>
        <v/>
      </c>
      <c r="B2986" s="36">
        <f t="shared" si="392"/>
        <v>6</v>
      </c>
      <c r="C2986" s="190">
        <f t="shared" si="390"/>
        <v>42532</v>
      </c>
      <c r="D2986" s="842" t="s">
        <v>1649</v>
      </c>
      <c r="E2986" s="48">
        <v>42532</v>
      </c>
      <c r="F2986" s="852" t="s">
        <v>732</v>
      </c>
      <c r="G2986" s="822" t="s">
        <v>729</v>
      </c>
      <c r="H2986" s="845" t="s">
        <v>1297</v>
      </c>
      <c r="I2986" s="246">
        <v>80</v>
      </c>
      <c r="J2986" s="246">
        <v>25891</v>
      </c>
      <c r="K2986" s="846">
        <f t="shared" si="391"/>
        <v>2071280</v>
      </c>
      <c r="L2986" s="847" t="s">
        <v>162</v>
      </c>
      <c r="M2986" s="847" t="s">
        <v>844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7"/>
    </row>
    <row r="2987" spans="1:27" ht="15.75" hidden="1" customHeight="1">
      <c r="A2987" s="818" t="str">
        <f>IF(B2987&lt;&gt;"",IF(AND(B2987&gt;=_TM1,B2987&lt;=_TM2,OR(TH!L2987="1111",TH!M2987="1111")),TH!D2987,""),"")</f>
        <v/>
      </c>
      <c r="B2987" s="36">
        <f t="shared" si="392"/>
        <v>6</v>
      </c>
      <c r="C2987" s="190">
        <f t="shared" si="390"/>
        <v>42532</v>
      </c>
      <c r="D2987" s="842" t="s">
        <v>1649</v>
      </c>
      <c r="E2987" s="48">
        <v>42532</v>
      </c>
      <c r="F2987" s="852" t="s">
        <v>846</v>
      </c>
      <c r="G2987" s="822" t="s">
        <v>729</v>
      </c>
      <c r="H2987" s="845" t="s">
        <v>1297</v>
      </c>
      <c r="I2987" s="246">
        <v>104</v>
      </c>
      <c r="J2987" s="246">
        <v>32909</v>
      </c>
      <c r="K2987" s="846">
        <f t="shared" si="391"/>
        <v>3422536</v>
      </c>
      <c r="L2987" s="847" t="s">
        <v>162</v>
      </c>
      <c r="M2987" s="847" t="s">
        <v>844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7"/>
    </row>
    <row r="2988" spans="1:27" ht="15.75" hidden="1" customHeight="1">
      <c r="A2988" s="818" t="str">
        <f>IF(B2988&lt;&gt;"",IF(AND(B2988&gt;=_TM1,B2988&lt;=_TM2,OR(TH!L2988="1111",TH!M2988="1111")),TH!D2988,""),"")</f>
        <v/>
      </c>
      <c r="B2988" s="36">
        <f t="shared" si="392"/>
        <v>6</v>
      </c>
      <c r="C2988" s="190">
        <f t="shared" si="390"/>
        <v>42532</v>
      </c>
      <c r="D2988" s="842" t="s">
        <v>1649</v>
      </c>
      <c r="E2988" s="48">
        <v>42532</v>
      </c>
      <c r="F2988" s="843" t="s">
        <v>733</v>
      </c>
      <c r="G2988" s="844" t="s">
        <v>729</v>
      </c>
      <c r="H2988" s="845" t="s">
        <v>1297</v>
      </c>
      <c r="I2988" s="246">
        <v>25</v>
      </c>
      <c r="J2988" s="246">
        <v>20400</v>
      </c>
      <c r="K2988" s="846">
        <f t="shared" si="391"/>
        <v>510000</v>
      </c>
      <c r="L2988" s="847" t="s">
        <v>162</v>
      </c>
      <c r="M2988" s="847" t="s">
        <v>844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7"/>
    </row>
    <row r="2989" spans="1:27" ht="15.75" hidden="1" customHeight="1">
      <c r="A2989" s="818" t="str">
        <f>IF(B2989&lt;&gt;"",IF(AND(B2989&gt;=_TM1,B2989&lt;=_TM2,OR(TH!L2989="1111",TH!M2989="1111")),TH!D2989,""),"")</f>
        <v/>
      </c>
      <c r="B2989" s="36">
        <f t="shared" si="392"/>
        <v>6</v>
      </c>
      <c r="C2989" s="190">
        <f t="shared" si="390"/>
        <v>42532</v>
      </c>
      <c r="D2989" s="842" t="s">
        <v>1649</v>
      </c>
      <c r="E2989" s="48">
        <v>42532</v>
      </c>
      <c r="F2989" s="843" t="s">
        <v>735</v>
      </c>
      <c r="G2989" s="844" t="s">
        <v>729</v>
      </c>
      <c r="H2989" s="845" t="s">
        <v>1297</v>
      </c>
      <c r="I2989" s="246">
        <v>22</v>
      </c>
      <c r="J2989" s="246">
        <v>16608</v>
      </c>
      <c r="K2989" s="846">
        <f t="shared" si="391"/>
        <v>365376</v>
      </c>
      <c r="L2989" s="847" t="s">
        <v>162</v>
      </c>
      <c r="M2989" s="847" t="s">
        <v>844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7"/>
    </row>
    <row r="2990" spans="1:27" ht="15.75" hidden="1" customHeight="1">
      <c r="A2990" s="818" t="str">
        <f>IF(B2990&lt;&gt;"",IF(AND(B2990&gt;=_TM1,B2990&lt;=_TM2,OR(TH!L2990="1111",TH!M2990="1111")),TH!D2990,""),"")</f>
        <v/>
      </c>
      <c r="B2990" s="36">
        <f t="shared" si="392"/>
        <v>6</v>
      </c>
      <c r="C2990" s="190">
        <f t="shared" si="390"/>
        <v>42532</v>
      </c>
      <c r="D2990" s="842" t="s">
        <v>1649</v>
      </c>
      <c r="E2990" s="849">
        <v>42532</v>
      </c>
      <c r="F2990" s="854" t="s">
        <v>734</v>
      </c>
      <c r="G2990" s="858" t="s">
        <v>729</v>
      </c>
      <c r="H2990" s="845" t="s">
        <v>1297</v>
      </c>
      <c r="I2990" s="246">
        <v>14</v>
      </c>
      <c r="J2990" s="246">
        <v>37854</v>
      </c>
      <c r="K2990" s="846">
        <f t="shared" si="391"/>
        <v>529956</v>
      </c>
      <c r="L2990" s="847" t="s">
        <v>162</v>
      </c>
      <c r="M2990" s="847" t="s">
        <v>844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7"/>
    </row>
    <row r="2991" spans="1:27" ht="15.75" hidden="1" customHeight="1">
      <c r="A2991" s="818" t="str">
        <f>IF(B2991&lt;&gt;"",IF(AND(B2991&gt;=_TM1,B2991&lt;=_TM2,OR(TH!L2991="1111",TH!M2991="1111")),TH!D2991,""),"")</f>
        <v/>
      </c>
      <c r="B2991" s="36">
        <f t="shared" si="392"/>
        <v>6</v>
      </c>
      <c r="C2991" s="190">
        <f t="shared" si="390"/>
        <v>42532</v>
      </c>
      <c r="D2991" s="842" t="s">
        <v>1649</v>
      </c>
      <c r="E2991" s="849">
        <v>42532</v>
      </c>
      <c r="F2991" s="854" t="s">
        <v>736</v>
      </c>
      <c r="G2991" s="858" t="s">
        <v>729</v>
      </c>
      <c r="H2991" s="845" t="s">
        <v>1297</v>
      </c>
      <c r="I2991" s="246">
        <v>12</v>
      </c>
      <c r="J2991" s="246">
        <v>3155</v>
      </c>
      <c r="K2991" s="846">
        <f t="shared" si="391"/>
        <v>37860</v>
      </c>
      <c r="L2991" s="847" t="s">
        <v>162</v>
      </c>
      <c r="M2991" s="847" t="s">
        <v>844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7"/>
    </row>
    <row r="2992" spans="1:27" ht="15.75" hidden="1" customHeight="1">
      <c r="A2992" s="818" t="str">
        <f>IF(B2992&lt;&gt;"",IF(AND(B2992&gt;=_TM1,B2992&lt;=_TM2,OR(TH!L2992="1111",TH!M2992="1111")),TH!D2992,""),"")</f>
        <v/>
      </c>
      <c r="B2992" s="36">
        <f t="shared" si="392"/>
        <v>6</v>
      </c>
      <c r="C2992" s="190">
        <f t="shared" si="390"/>
        <v>42532</v>
      </c>
      <c r="D2992" s="842" t="s">
        <v>1649</v>
      </c>
      <c r="E2992" s="842">
        <v>42532</v>
      </c>
      <c r="F2992" s="843" t="s">
        <v>737</v>
      </c>
      <c r="G2992" s="844" t="s">
        <v>729</v>
      </c>
      <c r="H2992" s="845" t="s">
        <v>1297</v>
      </c>
      <c r="I2992" s="246">
        <v>86</v>
      </c>
      <c r="J2992" s="246">
        <v>4124</v>
      </c>
      <c r="K2992" s="846">
        <f t="shared" si="391"/>
        <v>354664</v>
      </c>
      <c r="L2992" s="847" t="s">
        <v>162</v>
      </c>
      <c r="M2992" s="847" t="s">
        <v>844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7"/>
    </row>
    <row r="2993" spans="1:27" ht="15.75" hidden="1" customHeight="1">
      <c r="A2993" s="818" t="str">
        <f>IF(B2993&lt;&gt;"",IF(AND(B2993&gt;=_TM1,B2993&lt;=_TM2,OR(TH!L2993="1111",TH!M2993="1111")),TH!D2993,""),"")</f>
        <v/>
      </c>
      <c r="B2993" s="36">
        <f t="shared" si="392"/>
        <v>6</v>
      </c>
      <c r="C2993" s="190">
        <f t="shared" si="390"/>
        <v>42532</v>
      </c>
      <c r="D2993" s="842" t="s">
        <v>1649</v>
      </c>
      <c r="E2993" s="842">
        <v>42532</v>
      </c>
      <c r="F2993" s="843" t="s">
        <v>643</v>
      </c>
      <c r="G2993" s="844" t="s">
        <v>738</v>
      </c>
      <c r="H2993" s="845" t="s">
        <v>1297</v>
      </c>
      <c r="I2993" s="246">
        <v>27</v>
      </c>
      <c r="J2993" s="246">
        <v>4285</v>
      </c>
      <c r="K2993" s="846">
        <f t="shared" si="391"/>
        <v>115695</v>
      </c>
      <c r="L2993" s="847" t="s">
        <v>162</v>
      </c>
      <c r="M2993" s="847" t="s">
        <v>844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7"/>
    </row>
    <row r="2994" spans="1:27" ht="15.75" hidden="1" customHeight="1">
      <c r="A2994" s="818" t="str">
        <f>IF(B2994&lt;&gt;"",IF(AND(B2994&gt;=_TM1,B2994&lt;=_TM2,OR(TH!L2994="1111",TH!M2994="1111")),TH!D2994,""),"")</f>
        <v/>
      </c>
      <c r="B2994" s="36">
        <f t="shared" si="392"/>
        <v>6</v>
      </c>
      <c r="C2994" s="190">
        <f t="shared" si="390"/>
        <v>42532</v>
      </c>
      <c r="D2994" s="842" t="s">
        <v>1649</v>
      </c>
      <c r="E2994" s="842">
        <v>42532</v>
      </c>
      <c r="F2994" s="854" t="s">
        <v>677</v>
      </c>
      <c r="G2994" s="858" t="s">
        <v>738</v>
      </c>
      <c r="H2994" s="845" t="s">
        <v>1297</v>
      </c>
      <c r="I2994" s="246">
        <v>100</v>
      </c>
      <c r="J2994" s="246">
        <v>4557</v>
      </c>
      <c r="K2994" s="846">
        <f t="shared" si="391"/>
        <v>455700</v>
      </c>
      <c r="L2994" s="847" t="s">
        <v>162</v>
      </c>
      <c r="M2994" s="847" t="s">
        <v>844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7"/>
    </row>
    <row r="2995" spans="1:27" ht="15.75" hidden="1" customHeight="1">
      <c r="A2995" s="818" t="str">
        <f>IF(B2995&lt;&gt;"",IF(AND(B2995&gt;=_TM1,B2995&lt;=_TM2,OR(TH!L2995="1111",TH!M2995="1111")),TH!D2995,""),"")</f>
        <v/>
      </c>
      <c r="B2995" s="36">
        <f t="shared" si="392"/>
        <v>6</v>
      </c>
      <c r="C2995" s="190">
        <f t="shared" si="390"/>
        <v>42532</v>
      </c>
      <c r="D2995" s="842" t="s">
        <v>1649</v>
      </c>
      <c r="E2995" s="842">
        <v>42532</v>
      </c>
      <c r="F2995" s="854" t="s">
        <v>741</v>
      </c>
      <c r="G2995" s="858" t="s">
        <v>738</v>
      </c>
      <c r="H2995" s="845" t="s">
        <v>1297</v>
      </c>
      <c r="I2995" s="246">
        <v>1000</v>
      </c>
      <c r="J2995" s="246">
        <v>763</v>
      </c>
      <c r="K2995" s="846">
        <f t="shared" si="391"/>
        <v>763000</v>
      </c>
      <c r="L2995" s="847" t="s">
        <v>162</v>
      </c>
      <c r="M2995" s="847" t="s">
        <v>844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7"/>
    </row>
    <row r="2996" spans="1:27" ht="15.75" hidden="1" customHeight="1">
      <c r="A2996" s="818" t="str">
        <f>IF(B2996&lt;&gt;"",IF(AND(B2996&gt;=_TM1,B2996&lt;=_TM2,OR(TH!L2996="1111",TH!M2996="1111")),TH!D2996,""),"")</f>
        <v/>
      </c>
      <c r="B2996" s="36">
        <f t="shared" si="392"/>
        <v>6</v>
      </c>
      <c r="C2996" s="190">
        <f t="shared" si="390"/>
        <v>42532</v>
      </c>
      <c r="D2996" s="842" t="s">
        <v>1649</v>
      </c>
      <c r="E2996" s="842">
        <v>42532</v>
      </c>
      <c r="F2996" s="854" t="s">
        <v>670</v>
      </c>
      <c r="G2996" s="858" t="s">
        <v>738</v>
      </c>
      <c r="H2996" s="845" t="s">
        <v>1297</v>
      </c>
      <c r="I2996" s="246">
        <v>10</v>
      </c>
      <c r="J2996" s="246">
        <v>55421</v>
      </c>
      <c r="K2996" s="846">
        <f t="shared" si="391"/>
        <v>554210</v>
      </c>
      <c r="L2996" s="847" t="s">
        <v>162</v>
      </c>
      <c r="M2996" s="847" t="s">
        <v>844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7"/>
    </row>
    <row r="2997" spans="1:27" ht="15.75" hidden="1" customHeight="1">
      <c r="A2997" s="818" t="str">
        <f>IF(B2997&lt;&gt;"",IF(AND(B2997&gt;=_TM1,B2997&lt;=_TM2,OR(TH!L2997="1111",TH!M2997="1111")),TH!D2997,""),"")</f>
        <v/>
      </c>
      <c r="B2997" s="36">
        <f t="shared" si="392"/>
        <v>6</v>
      </c>
      <c r="C2997" s="190">
        <f t="shared" si="390"/>
        <v>42532</v>
      </c>
      <c r="D2997" s="842" t="s">
        <v>1649</v>
      </c>
      <c r="E2997" s="842">
        <v>42532</v>
      </c>
      <c r="F2997" s="854" t="s">
        <v>742</v>
      </c>
      <c r="G2997" s="844" t="s">
        <v>738</v>
      </c>
      <c r="H2997" s="845" t="s">
        <v>1297</v>
      </c>
      <c r="I2997" s="246">
        <v>26</v>
      </c>
      <c r="J2997" s="246">
        <v>33168</v>
      </c>
      <c r="K2997" s="846">
        <f t="shared" si="391"/>
        <v>862368</v>
      </c>
      <c r="L2997" s="847" t="s">
        <v>162</v>
      </c>
      <c r="M2997" s="847" t="s">
        <v>844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7"/>
    </row>
    <row r="2998" spans="1:27" ht="15.75" hidden="1" customHeight="1">
      <c r="A2998" s="818" t="str">
        <f>IF(B2998&lt;&gt;"",IF(AND(B2998&gt;=_TM1,B2998&lt;=_TM2,OR(TH!L2998="1111",TH!M2998="1111")),TH!D2998,""),"")</f>
        <v/>
      </c>
      <c r="B2998" s="36">
        <f t="shared" si="392"/>
        <v>6</v>
      </c>
      <c r="C2998" s="190">
        <f t="shared" si="390"/>
        <v>42532</v>
      </c>
      <c r="D2998" s="842" t="s">
        <v>1649</v>
      </c>
      <c r="E2998" s="842">
        <v>42532</v>
      </c>
      <c r="F2998" s="854" t="s">
        <v>743</v>
      </c>
      <c r="G2998" s="844" t="s">
        <v>738</v>
      </c>
      <c r="H2998" s="845" t="s">
        <v>1297</v>
      </c>
      <c r="I2998" s="246">
        <v>14</v>
      </c>
      <c r="J2998" s="246">
        <v>51418</v>
      </c>
      <c r="K2998" s="846">
        <f t="shared" si="391"/>
        <v>719852</v>
      </c>
      <c r="L2998" s="847" t="s">
        <v>162</v>
      </c>
      <c r="M2998" s="847" t="s">
        <v>844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7"/>
    </row>
    <row r="2999" spans="1:27" ht="15.75" hidden="1" customHeight="1">
      <c r="A2999" s="818" t="str">
        <f>IF(B2999&lt;&gt;"",IF(AND(B2999&gt;=_TM1,B2999&lt;=_TM2,OR(TH!L2999="1111",TH!M2999="1111")),TH!D2999,""),"")</f>
        <v/>
      </c>
      <c r="B2999" s="36">
        <f t="shared" si="392"/>
        <v>6</v>
      </c>
      <c r="C2999" s="190">
        <f t="shared" si="390"/>
        <v>42532</v>
      </c>
      <c r="D2999" s="842" t="s">
        <v>1649</v>
      </c>
      <c r="E2999" s="842">
        <v>42532</v>
      </c>
      <c r="F2999" s="843" t="s">
        <v>744</v>
      </c>
      <c r="G2999" s="844" t="s">
        <v>738</v>
      </c>
      <c r="H2999" s="845" t="s">
        <v>1297</v>
      </c>
      <c r="I2999" s="246">
        <v>10</v>
      </c>
      <c r="J2999" s="246">
        <v>57766</v>
      </c>
      <c r="K2999" s="846">
        <f t="shared" si="391"/>
        <v>577660</v>
      </c>
      <c r="L2999" s="847" t="s">
        <v>162</v>
      </c>
      <c r="M2999" s="847" t="s">
        <v>844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7"/>
    </row>
    <row r="3000" spans="1:27" ht="15.75" hidden="1" customHeight="1">
      <c r="A3000" s="818" t="str">
        <f>IF(B3000&lt;&gt;"",IF(AND(B3000&gt;=_TM1,B3000&lt;=_TM2,OR(TH!L3000="1111",TH!M3000="1111")),TH!D3000,""),"")</f>
        <v/>
      </c>
      <c r="B3000" s="36">
        <f t="shared" si="392"/>
        <v>6</v>
      </c>
      <c r="C3000" s="190">
        <f t="shared" ref="C3000:C3031" si="393">E3000</f>
        <v>42532</v>
      </c>
      <c r="D3000" s="842" t="s">
        <v>1649</v>
      </c>
      <c r="E3000" s="891">
        <v>42532</v>
      </c>
      <c r="F3000" s="893" t="s">
        <v>745</v>
      </c>
      <c r="G3000" s="822" t="s">
        <v>738</v>
      </c>
      <c r="H3000" s="845" t="s">
        <v>1297</v>
      </c>
      <c r="I3000" s="246">
        <v>32</v>
      </c>
      <c r="J3000" s="246">
        <v>40482</v>
      </c>
      <c r="K3000" s="846">
        <f t="shared" si="391"/>
        <v>1295424</v>
      </c>
      <c r="L3000" s="847" t="s">
        <v>162</v>
      </c>
      <c r="M3000" s="847" t="s">
        <v>844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7"/>
    </row>
    <row r="3001" spans="1:27" ht="15.75" hidden="1" customHeight="1">
      <c r="A3001" s="818" t="str">
        <f>IF(B3001&lt;&gt;"",IF(AND(B3001&gt;=_TM1,B3001&lt;=_TM2,OR(TH!L3001="1111",TH!M3001="1111")),TH!D3001,""),"")</f>
        <v/>
      </c>
      <c r="B3001" s="36">
        <f t="shared" si="392"/>
        <v>6</v>
      </c>
      <c r="C3001" s="190">
        <f t="shared" si="393"/>
        <v>42532</v>
      </c>
      <c r="D3001" s="842" t="s">
        <v>1649</v>
      </c>
      <c r="E3001" s="842">
        <v>42532</v>
      </c>
      <c r="F3001" s="843" t="s">
        <v>746</v>
      </c>
      <c r="G3001" s="844" t="s">
        <v>738</v>
      </c>
      <c r="H3001" s="845" t="s">
        <v>1297</v>
      </c>
      <c r="I3001" s="246">
        <v>2</v>
      </c>
      <c r="J3001" s="246">
        <v>42242</v>
      </c>
      <c r="K3001" s="846">
        <f t="shared" si="391"/>
        <v>84484</v>
      </c>
      <c r="L3001" s="847" t="s">
        <v>162</v>
      </c>
      <c r="M3001" s="847" t="s">
        <v>844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7"/>
    </row>
    <row r="3002" spans="1:27" ht="15.75" hidden="1" customHeight="1">
      <c r="A3002" s="818" t="str">
        <f>IF(B3002&lt;&gt;"",IF(AND(B3002&gt;=_TM1,B3002&lt;=_TM2,OR(TH!L3002="1111",TH!M3002="1111")),TH!D3002,""),"")</f>
        <v/>
      </c>
      <c r="B3002" s="36">
        <f t="shared" si="392"/>
        <v>6</v>
      </c>
      <c r="C3002" s="190">
        <f t="shared" si="393"/>
        <v>42532</v>
      </c>
      <c r="D3002" s="842" t="s">
        <v>1649</v>
      </c>
      <c r="E3002" s="842">
        <v>42532</v>
      </c>
      <c r="F3002" s="843" t="s">
        <v>747</v>
      </c>
      <c r="G3002" s="844" t="s">
        <v>738</v>
      </c>
      <c r="H3002" s="845" t="s">
        <v>1297</v>
      </c>
      <c r="I3002" s="246">
        <v>32</v>
      </c>
      <c r="J3002" s="246">
        <v>39732</v>
      </c>
      <c r="K3002" s="846">
        <f t="shared" si="391"/>
        <v>1271424</v>
      </c>
      <c r="L3002" s="847" t="s">
        <v>162</v>
      </c>
      <c r="M3002" s="847" t="s">
        <v>844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7"/>
    </row>
    <row r="3003" spans="1:27" ht="15.75" hidden="1" customHeight="1">
      <c r="A3003" s="818" t="str">
        <f>IF(B3003&lt;&gt;"",IF(AND(B3003&gt;=_TM1,B3003&lt;=_TM2,OR(TH!L3003="1111",TH!M3003="1111")),TH!D3003,""),"")</f>
        <v/>
      </c>
      <c r="B3003" s="36">
        <f t="shared" si="392"/>
        <v>6</v>
      </c>
      <c r="C3003" s="190">
        <f t="shared" si="393"/>
        <v>42532</v>
      </c>
      <c r="D3003" s="842" t="s">
        <v>1649</v>
      </c>
      <c r="E3003" s="842">
        <v>42532</v>
      </c>
      <c r="F3003" s="843" t="s">
        <v>748</v>
      </c>
      <c r="G3003" s="844" t="s">
        <v>738</v>
      </c>
      <c r="H3003" s="845" t="s">
        <v>1297</v>
      </c>
      <c r="I3003" s="246">
        <v>18</v>
      </c>
      <c r="J3003" s="246">
        <v>71461</v>
      </c>
      <c r="K3003" s="846">
        <f t="shared" si="391"/>
        <v>1286298</v>
      </c>
      <c r="L3003" s="847" t="s">
        <v>162</v>
      </c>
      <c r="M3003" s="847" t="s">
        <v>844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7"/>
    </row>
    <row r="3004" spans="1:27" ht="15.75" hidden="1" customHeight="1">
      <c r="A3004" s="818" t="str">
        <f>IF(B3004&lt;&gt;"",IF(AND(B3004&gt;=_TM1,B3004&lt;=_TM2,OR(TH!L3004="1111",TH!M3004="1111")),TH!D3004,""),"")</f>
        <v/>
      </c>
      <c r="B3004" s="36">
        <f t="shared" si="392"/>
        <v>6</v>
      </c>
      <c r="C3004" s="190">
        <f t="shared" si="393"/>
        <v>42532</v>
      </c>
      <c r="D3004" s="842" t="s">
        <v>1649</v>
      </c>
      <c r="E3004" s="842">
        <v>42532</v>
      </c>
      <c r="F3004" s="843" t="s">
        <v>749</v>
      </c>
      <c r="G3004" s="844" t="s">
        <v>738</v>
      </c>
      <c r="H3004" s="845" t="s">
        <v>1297</v>
      </c>
      <c r="I3004" s="246">
        <v>19</v>
      </c>
      <c r="J3004" s="246">
        <v>51043</v>
      </c>
      <c r="K3004" s="846">
        <f t="shared" si="391"/>
        <v>969817</v>
      </c>
      <c r="L3004" s="847" t="s">
        <v>162</v>
      </c>
      <c r="M3004" s="847" t="s">
        <v>844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7"/>
    </row>
    <row r="3005" spans="1:27" ht="15.75" hidden="1" customHeight="1">
      <c r="A3005" s="818" t="str">
        <f>IF(B3005&lt;&gt;"",IF(AND(B3005&gt;=_TM1,B3005&lt;=_TM2,OR(TH!L3005="1111",TH!M3005="1111")),TH!D3005,""),"")</f>
        <v/>
      </c>
      <c r="B3005" s="36">
        <f t="shared" si="392"/>
        <v>6</v>
      </c>
      <c r="C3005" s="190">
        <f t="shared" si="393"/>
        <v>42532</v>
      </c>
      <c r="D3005" s="842" t="s">
        <v>1649</v>
      </c>
      <c r="E3005" s="891">
        <v>42532</v>
      </c>
      <c r="F3005" s="854" t="s">
        <v>750</v>
      </c>
      <c r="G3005" s="822" t="s">
        <v>738</v>
      </c>
      <c r="H3005" s="845" t="s">
        <v>1297</v>
      </c>
      <c r="I3005" s="246">
        <v>88</v>
      </c>
      <c r="J3005" s="246">
        <v>68337.136363636368</v>
      </c>
      <c r="K3005" s="846">
        <f t="shared" si="391"/>
        <v>6013668</v>
      </c>
      <c r="L3005" s="847" t="s">
        <v>162</v>
      </c>
      <c r="M3005" s="847" t="s">
        <v>844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7"/>
    </row>
    <row r="3006" spans="1:27" ht="15.75" hidden="1" customHeight="1">
      <c r="A3006" s="818" t="str">
        <f>IF(B3006&lt;&gt;"",IF(AND(B3006&gt;=_TM1,B3006&lt;=_TM2,OR(TH!L3006="1111",TH!M3006="1111")),TH!D3006,""),"")</f>
        <v/>
      </c>
      <c r="B3006" s="36">
        <f t="shared" si="392"/>
        <v>6</v>
      </c>
      <c r="C3006" s="190">
        <f t="shared" si="393"/>
        <v>42532</v>
      </c>
      <c r="D3006" s="842" t="s">
        <v>1649</v>
      </c>
      <c r="E3006" s="891">
        <v>42532</v>
      </c>
      <c r="F3006" s="49" t="s">
        <v>751</v>
      </c>
      <c r="G3006" s="822" t="s">
        <v>738</v>
      </c>
      <c r="H3006" s="845" t="s">
        <v>1297</v>
      </c>
      <c r="I3006" s="246">
        <v>38</v>
      </c>
      <c r="J3006" s="246">
        <v>84346</v>
      </c>
      <c r="K3006" s="846">
        <f t="shared" si="391"/>
        <v>3205148</v>
      </c>
      <c r="L3006" s="847" t="s">
        <v>162</v>
      </c>
      <c r="M3006" s="847" t="s">
        <v>844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7"/>
    </row>
    <row r="3007" spans="1:27" ht="15.75" hidden="1" customHeight="1">
      <c r="A3007" s="818" t="str">
        <f>IF(B3007&lt;&gt;"",IF(AND(B3007&gt;=_TM1,B3007&lt;=_TM2,OR(TH!L3007="1111",TH!M3007="1111")),TH!D3007,""),"")</f>
        <v/>
      </c>
      <c r="B3007" s="36">
        <f t="shared" si="392"/>
        <v>6</v>
      </c>
      <c r="C3007" s="190">
        <f t="shared" si="393"/>
        <v>42532</v>
      </c>
      <c r="D3007" s="842" t="s">
        <v>1649</v>
      </c>
      <c r="E3007" s="891">
        <v>42532</v>
      </c>
      <c r="F3007" s="854" t="s">
        <v>752</v>
      </c>
      <c r="G3007" s="822" t="s">
        <v>738</v>
      </c>
      <c r="H3007" s="845" t="s">
        <v>1297</v>
      </c>
      <c r="I3007" s="246">
        <v>40</v>
      </c>
      <c r="J3007" s="246">
        <v>72380</v>
      </c>
      <c r="K3007" s="846">
        <f t="shared" si="391"/>
        <v>2895200</v>
      </c>
      <c r="L3007" s="847" t="s">
        <v>162</v>
      </c>
      <c r="M3007" s="847" t="s">
        <v>844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7"/>
    </row>
    <row r="3008" spans="1:27" ht="15.75" hidden="1" customHeight="1">
      <c r="A3008" s="818" t="str">
        <f>IF(B3008&lt;&gt;"",IF(AND(B3008&gt;=_TM1,B3008&lt;=_TM2,OR(TH!L3008="1111",TH!M3008="1111")),TH!D3008,""),"")</f>
        <v/>
      </c>
      <c r="B3008" s="36">
        <f t="shared" si="392"/>
        <v>6</v>
      </c>
      <c r="C3008" s="190">
        <f t="shared" si="393"/>
        <v>42532</v>
      </c>
      <c r="D3008" s="842" t="s">
        <v>1649</v>
      </c>
      <c r="E3008" s="891">
        <v>42532</v>
      </c>
      <c r="F3008" s="854" t="s">
        <v>441</v>
      </c>
      <c r="G3008" s="822" t="s">
        <v>738</v>
      </c>
      <c r="H3008" s="845" t="s">
        <v>1297</v>
      </c>
      <c r="I3008" s="246">
        <v>40</v>
      </c>
      <c r="J3008" s="246">
        <v>73996</v>
      </c>
      <c r="K3008" s="846">
        <f t="shared" si="391"/>
        <v>2959840</v>
      </c>
      <c r="L3008" s="847" t="s">
        <v>162</v>
      </c>
      <c r="M3008" s="847" t="s">
        <v>844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7"/>
    </row>
    <row r="3009" spans="1:27" ht="15.75" hidden="1" customHeight="1">
      <c r="A3009" s="818" t="str">
        <f>IF(B3009&lt;&gt;"",IF(AND(B3009&gt;=_TM1,B3009&lt;=_TM2,OR(TH!L3009="1111",TH!M3009="1111")),TH!D3009,""),"")</f>
        <v/>
      </c>
      <c r="B3009" s="36">
        <f t="shared" si="392"/>
        <v>6</v>
      </c>
      <c r="C3009" s="190">
        <f t="shared" si="393"/>
        <v>42532</v>
      </c>
      <c r="D3009" s="842" t="s">
        <v>1649</v>
      </c>
      <c r="E3009" s="891">
        <v>42532</v>
      </c>
      <c r="F3009" s="854" t="s">
        <v>998</v>
      </c>
      <c r="G3009" s="822" t="s">
        <v>738</v>
      </c>
      <c r="H3009" s="845" t="s">
        <v>1297</v>
      </c>
      <c r="I3009" s="246">
        <v>20</v>
      </c>
      <c r="J3009" s="246">
        <v>77984</v>
      </c>
      <c r="K3009" s="846">
        <f t="shared" si="391"/>
        <v>1559680</v>
      </c>
      <c r="L3009" s="847" t="s">
        <v>162</v>
      </c>
      <c r="M3009" s="847" t="s">
        <v>844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7"/>
    </row>
    <row r="3010" spans="1:27" ht="15.75" hidden="1" customHeight="1">
      <c r="A3010" s="818" t="str">
        <f>IF(B3010&lt;&gt;"",IF(AND(B3010&gt;=_TM1,B3010&lt;=_TM2,OR(TH!L3010="1111",TH!M3010="1111")),TH!D3010,""),"")</f>
        <v/>
      </c>
      <c r="B3010" s="36">
        <f t="shared" si="392"/>
        <v>6</v>
      </c>
      <c r="C3010" s="190">
        <f t="shared" si="393"/>
        <v>42532</v>
      </c>
      <c r="D3010" s="842" t="s">
        <v>1649</v>
      </c>
      <c r="E3010" s="891">
        <v>42532</v>
      </c>
      <c r="F3010" s="49" t="s">
        <v>446</v>
      </c>
      <c r="G3010" s="822" t="s">
        <v>738</v>
      </c>
      <c r="H3010" s="845" t="s">
        <v>1297</v>
      </c>
      <c r="I3010" s="246">
        <v>155</v>
      </c>
      <c r="J3010" s="246">
        <v>15747</v>
      </c>
      <c r="K3010" s="846">
        <f t="shared" si="391"/>
        <v>2440785</v>
      </c>
      <c r="L3010" s="847" t="s">
        <v>162</v>
      </c>
      <c r="M3010" s="847" t="s">
        <v>844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7"/>
    </row>
    <row r="3011" spans="1:27" ht="15.75" hidden="1" customHeight="1">
      <c r="A3011" s="818" t="str">
        <f>IF(B3011&lt;&gt;"",IF(AND(B3011&gt;=_TM1,B3011&lt;=_TM2,OR(TH!L3011="1111",TH!M3011="1111")),TH!D3011,""),"")</f>
        <v/>
      </c>
      <c r="B3011" s="36">
        <f t="shared" si="392"/>
        <v>6</v>
      </c>
      <c r="C3011" s="190">
        <f t="shared" si="393"/>
        <v>42532</v>
      </c>
      <c r="D3011" s="842" t="s">
        <v>1649</v>
      </c>
      <c r="E3011" s="891">
        <v>42532</v>
      </c>
      <c r="F3011" s="49" t="s">
        <v>446</v>
      </c>
      <c r="G3011" s="822" t="s">
        <v>738</v>
      </c>
      <c r="H3011" s="845" t="s">
        <v>1297</v>
      </c>
      <c r="I3011" s="246">
        <v>155</v>
      </c>
      <c r="J3011" s="246">
        <v>10762</v>
      </c>
      <c r="K3011" s="846">
        <f t="shared" si="391"/>
        <v>1668110</v>
      </c>
      <c r="L3011" s="847" t="s">
        <v>162</v>
      </c>
      <c r="M3011" s="847" t="s">
        <v>844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7"/>
    </row>
    <row r="3012" spans="1:27" ht="15.75" hidden="1" customHeight="1">
      <c r="A3012" s="818" t="str">
        <f>IF(B3012&lt;&gt;"",IF(AND(B3012&gt;=_TM1,B3012&lt;=_TM2,OR(TH!L3012="1111",TH!M3012="1111")),TH!D3012,""),"")</f>
        <v/>
      </c>
      <c r="B3012" s="36">
        <f t="shared" ref="B3012:B3043" si="394">IF(C3012&lt;&gt;"",MONTH(C3012),"")</f>
        <v>6</v>
      </c>
      <c r="C3012" s="190">
        <f t="shared" si="393"/>
        <v>42532</v>
      </c>
      <c r="D3012" s="842" t="s">
        <v>1649</v>
      </c>
      <c r="E3012" s="891">
        <v>42532</v>
      </c>
      <c r="F3012" s="854" t="s">
        <v>754</v>
      </c>
      <c r="G3012" s="822" t="s">
        <v>738</v>
      </c>
      <c r="H3012" s="845" t="s">
        <v>1297</v>
      </c>
      <c r="I3012" s="246">
        <v>100</v>
      </c>
      <c r="J3012" s="246">
        <v>6153</v>
      </c>
      <c r="K3012" s="846">
        <f t="shared" si="391"/>
        <v>615300</v>
      </c>
      <c r="L3012" s="847" t="s">
        <v>162</v>
      </c>
      <c r="M3012" s="847" t="s">
        <v>844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7"/>
    </row>
    <row r="3013" spans="1:27" ht="15.75" hidden="1" customHeight="1">
      <c r="A3013" s="818" t="str">
        <f>IF(B3013&lt;&gt;"",IF(AND(B3013&gt;=_TM1,B3013&lt;=_TM2,OR(TH!L3013="1111",TH!M3013="1111")),TH!D3013,""),"")</f>
        <v/>
      </c>
      <c r="B3013" s="36">
        <f t="shared" si="394"/>
        <v>6</v>
      </c>
      <c r="C3013" s="190">
        <f t="shared" si="393"/>
        <v>42532</v>
      </c>
      <c r="D3013" s="842" t="s">
        <v>1649</v>
      </c>
      <c r="E3013" s="891">
        <v>42532</v>
      </c>
      <c r="F3013" s="49" t="s">
        <v>755</v>
      </c>
      <c r="G3013" s="822" t="s">
        <v>738</v>
      </c>
      <c r="H3013" s="845" t="s">
        <v>1297</v>
      </c>
      <c r="I3013" s="246">
        <v>100</v>
      </c>
      <c r="J3013" s="246">
        <v>6153</v>
      </c>
      <c r="K3013" s="846">
        <f t="shared" si="391"/>
        <v>615300</v>
      </c>
      <c r="L3013" s="847" t="s">
        <v>162</v>
      </c>
      <c r="M3013" s="847" t="s">
        <v>844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7"/>
    </row>
    <row r="3014" spans="1:27" ht="15.75" hidden="1" customHeight="1">
      <c r="A3014" s="818" t="str">
        <f>IF(B3014&lt;&gt;"",IF(AND(B3014&gt;=_TM1,B3014&lt;=_TM2,OR(TH!L3014="1111",TH!M3014="1111")),TH!D3014,""),"")</f>
        <v/>
      </c>
      <c r="B3014" s="36">
        <f t="shared" si="394"/>
        <v>6</v>
      </c>
      <c r="C3014" s="190">
        <f t="shared" si="393"/>
        <v>42532</v>
      </c>
      <c r="D3014" s="842" t="s">
        <v>1649</v>
      </c>
      <c r="E3014" s="891">
        <v>42532</v>
      </c>
      <c r="F3014" s="843" t="s">
        <v>614</v>
      </c>
      <c r="G3014" s="844" t="s">
        <v>738</v>
      </c>
      <c r="H3014" s="845" t="s">
        <v>1297</v>
      </c>
      <c r="I3014" s="246">
        <v>1000</v>
      </c>
      <c r="J3014" s="246">
        <v>6209</v>
      </c>
      <c r="K3014" s="846">
        <f t="shared" si="391"/>
        <v>6209000</v>
      </c>
      <c r="L3014" s="847" t="s">
        <v>162</v>
      </c>
      <c r="M3014" s="847" t="s">
        <v>844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7"/>
    </row>
    <row r="3015" spans="1:27" ht="15.75" hidden="1" customHeight="1">
      <c r="A3015" s="818" t="str">
        <f>IF(B3015&lt;&gt;"",IF(AND(B3015&gt;=_TM1,B3015&lt;=_TM2,OR(TH!L3015="1111",TH!M3015="1111")),TH!D3015,""),"")</f>
        <v/>
      </c>
      <c r="B3015" s="36">
        <f t="shared" si="394"/>
        <v>6</v>
      </c>
      <c r="C3015" s="190">
        <f t="shared" si="393"/>
        <v>42532</v>
      </c>
      <c r="D3015" s="842" t="s">
        <v>1649</v>
      </c>
      <c r="E3015" s="842">
        <v>42532</v>
      </c>
      <c r="F3015" s="843" t="s">
        <v>658</v>
      </c>
      <c r="G3015" s="894" t="s">
        <v>738</v>
      </c>
      <c r="H3015" s="845" t="s">
        <v>1297</v>
      </c>
      <c r="I3015" s="246">
        <v>25</v>
      </c>
      <c r="J3015" s="246">
        <v>110639</v>
      </c>
      <c r="K3015" s="846">
        <f t="shared" si="391"/>
        <v>2765975</v>
      </c>
      <c r="L3015" s="847" t="s">
        <v>162</v>
      </c>
      <c r="M3015" s="847" t="s">
        <v>844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7"/>
    </row>
    <row r="3016" spans="1:27" ht="15.75" hidden="1" customHeight="1">
      <c r="A3016" s="818" t="str">
        <f>IF(B3016&lt;&gt;"",IF(AND(B3016&gt;=_TM1,B3016&lt;=_TM2,OR(TH!L3016="1111",TH!M3016="1111")),TH!D3016,""),"")</f>
        <v/>
      </c>
      <c r="B3016" s="36">
        <f t="shared" si="394"/>
        <v>6</v>
      </c>
      <c r="C3016" s="190">
        <f t="shared" si="393"/>
        <v>42532</v>
      </c>
      <c r="D3016" s="842" t="s">
        <v>1649</v>
      </c>
      <c r="E3016" s="842">
        <v>42532</v>
      </c>
      <c r="F3016" s="843" t="s">
        <v>661</v>
      </c>
      <c r="G3016" s="894" t="s">
        <v>738</v>
      </c>
      <c r="H3016" s="845" t="s">
        <v>1297</v>
      </c>
      <c r="I3016" s="246">
        <v>48</v>
      </c>
      <c r="J3016" s="246">
        <v>40511</v>
      </c>
      <c r="K3016" s="846">
        <f t="shared" si="391"/>
        <v>1944528</v>
      </c>
      <c r="L3016" s="847" t="s">
        <v>162</v>
      </c>
      <c r="M3016" s="847" t="s">
        <v>844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7"/>
    </row>
    <row r="3017" spans="1:27" ht="15.75" hidden="1" customHeight="1">
      <c r="A3017" s="818" t="str">
        <f>IF(B3017&lt;&gt;"",IF(AND(B3017&gt;=_TM1,B3017&lt;=_TM2,OR(TH!L3017="1111",TH!M3017="1111")),TH!D3017,""),"")</f>
        <v/>
      </c>
      <c r="B3017" s="36">
        <f t="shared" si="394"/>
        <v>6</v>
      </c>
      <c r="C3017" s="190">
        <f t="shared" si="393"/>
        <v>42532</v>
      </c>
      <c r="D3017" s="842" t="s">
        <v>1649</v>
      </c>
      <c r="E3017" s="891">
        <v>42532</v>
      </c>
      <c r="F3017" s="854" t="s">
        <v>657</v>
      </c>
      <c r="G3017" s="822" t="s">
        <v>738</v>
      </c>
      <c r="H3017" s="845" t="s">
        <v>1297</v>
      </c>
      <c r="I3017" s="246">
        <v>27</v>
      </c>
      <c r="J3017" s="246">
        <v>104596</v>
      </c>
      <c r="K3017" s="846">
        <f t="shared" si="391"/>
        <v>2824092</v>
      </c>
      <c r="L3017" s="847" t="s">
        <v>162</v>
      </c>
      <c r="M3017" s="847" t="s">
        <v>844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7"/>
    </row>
    <row r="3018" spans="1:27" ht="15.75" hidden="1" customHeight="1">
      <c r="A3018" s="818" t="str">
        <f>IF(B3018&lt;&gt;"",IF(AND(B3018&gt;=_TM1,B3018&lt;=_TM2,OR(TH!L3018="1111",TH!M3018="1111")),TH!D3018,""),"")</f>
        <v/>
      </c>
      <c r="B3018" s="36">
        <f t="shared" si="394"/>
        <v>6</v>
      </c>
      <c r="C3018" s="190">
        <f t="shared" si="393"/>
        <v>42532</v>
      </c>
      <c r="D3018" s="842" t="s">
        <v>1649</v>
      </c>
      <c r="E3018" s="891">
        <v>42532</v>
      </c>
      <c r="F3018" s="854" t="s">
        <v>756</v>
      </c>
      <c r="G3018" s="822" t="s">
        <v>738</v>
      </c>
      <c r="H3018" s="845" t="s">
        <v>1297</v>
      </c>
      <c r="I3018" s="246">
        <v>180</v>
      </c>
      <c r="J3018" s="246">
        <v>14141</v>
      </c>
      <c r="K3018" s="846">
        <f t="shared" si="391"/>
        <v>2545380</v>
      </c>
      <c r="L3018" s="847" t="s">
        <v>162</v>
      </c>
      <c r="M3018" s="847" t="s">
        <v>844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7"/>
    </row>
    <row r="3019" spans="1:27" ht="15.75" hidden="1" customHeight="1">
      <c r="A3019" s="818" t="str">
        <f>IF(B3019&lt;&gt;"",IF(AND(B3019&gt;=_TM1,B3019&lt;=_TM2,OR(TH!L3019="1111",TH!M3019="1111")),TH!D3019,""),"")</f>
        <v/>
      </c>
      <c r="B3019" s="36">
        <f t="shared" si="394"/>
        <v>6</v>
      </c>
      <c r="C3019" s="190">
        <f t="shared" si="393"/>
        <v>42532</v>
      </c>
      <c r="D3019" s="842" t="s">
        <v>1649</v>
      </c>
      <c r="E3019" s="891">
        <v>42532</v>
      </c>
      <c r="F3019" s="49" t="s">
        <v>757</v>
      </c>
      <c r="G3019" s="822" t="s">
        <v>738</v>
      </c>
      <c r="H3019" s="845" t="s">
        <v>1297</v>
      </c>
      <c r="I3019" s="246">
        <v>60</v>
      </c>
      <c r="J3019" s="246">
        <v>24907</v>
      </c>
      <c r="K3019" s="846">
        <f t="shared" si="391"/>
        <v>1494420</v>
      </c>
      <c r="L3019" s="847" t="s">
        <v>162</v>
      </c>
      <c r="M3019" s="847" t="s">
        <v>844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7"/>
    </row>
    <row r="3020" spans="1:27" ht="15.75" hidden="1" customHeight="1">
      <c r="A3020" s="818" t="str">
        <f>IF(B3020&lt;&gt;"",IF(AND(B3020&gt;=_TM1,B3020&lt;=_TM2,OR(TH!L3020="1111",TH!M3020="1111")),TH!D3020,""),"")</f>
        <v/>
      </c>
      <c r="B3020" s="36">
        <f t="shared" si="394"/>
        <v>6</v>
      </c>
      <c r="C3020" s="190">
        <f t="shared" si="393"/>
        <v>42532</v>
      </c>
      <c r="D3020" s="842" t="s">
        <v>1649</v>
      </c>
      <c r="E3020" s="891">
        <v>42532</v>
      </c>
      <c r="F3020" s="49" t="s">
        <v>758</v>
      </c>
      <c r="G3020" s="822" t="s">
        <v>738</v>
      </c>
      <c r="H3020" s="845" t="s">
        <v>1297</v>
      </c>
      <c r="I3020" s="246">
        <v>200</v>
      </c>
      <c r="J3020" s="246">
        <v>11518</v>
      </c>
      <c r="K3020" s="846">
        <f t="shared" si="391"/>
        <v>2303600</v>
      </c>
      <c r="L3020" s="847" t="s">
        <v>162</v>
      </c>
      <c r="M3020" s="847" t="s">
        <v>844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7"/>
    </row>
    <row r="3021" spans="1:27" ht="15.75" hidden="1" customHeight="1">
      <c r="A3021" s="818" t="str">
        <f>IF(B3021&lt;&gt;"",IF(AND(B3021&gt;=_TM1,B3021&lt;=_TM2,OR(TH!L3021="1111",TH!M3021="1111")),TH!D3021,""),"")</f>
        <v/>
      </c>
      <c r="B3021" s="36">
        <f t="shared" si="394"/>
        <v>6</v>
      </c>
      <c r="C3021" s="190">
        <f t="shared" si="393"/>
        <v>42532</v>
      </c>
      <c r="D3021" s="842" t="s">
        <v>1649</v>
      </c>
      <c r="E3021" s="891">
        <v>42532</v>
      </c>
      <c r="F3021" s="893" t="s">
        <v>719</v>
      </c>
      <c r="G3021" s="822" t="s">
        <v>738</v>
      </c>
      <c r="H3021" s="845" t="s">
        <v>1297</v>
      </c>
      <c r="I3021" s="246">
        <v>9</v>
      </c>
      <c r="J3021" s="246">
        <v>12444</v>
      </c>
      <c r="K3021" s="846">
        <f t="shared" si="391"/>
        <v>111996</v>
      </c>
      <c r="L3021" s="847" t="s">
        <v>162</v>
      </c>
      <c r="M3021" s="847" t="s">
        <v>844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7"/>
    </row>
    <row r="3022" spans="1:27" ht="15.75" hidden="1" customHeight="1">
      <c r="A3022" s="818" t="str">
        <f>IF(B3022&lt;&gt;"",IF(AND(B3022&gt;=_TM1,B3022&lt;=_TM2,OR(TH!L3022="1111",TH!M3022="1111")),TH!D3022,""),"")</f>
        <v/>
      </c>
      <c r="B3022" s="36">
        <f t="shared" si="394"/>
        <v>6</v>
      </c>
      <c r="C3022" s="190">
        <f t="shared" si="393"/>
        <v>42532</v>
      </c>
      <c r="D3022" s="842" t="s">
        <v>1649</v>
      </c>
      <c r="E3022" s="891">
        <v>42532</v>
      </c>
      <c r="F3022" s="854" t="s">
        <v>760</v>
      </c>
      <c r="G3022" s="822" t="s">
        <v>738</v>
      </c>
      <c r="H3022" s="845" t="s">
        <v>1297</v>
      </c>
      <c r="I3022" s="246">
        <v>75</v>
      </c>
      <c r="J3022" s="246">
        <v>26567</v>
      </c>
      <c r="K3022" s="846">
        <f t="shared" si="391"/>
        <v>1992525</v>
      </c>
      <c r="L3022" s="847" t="s">
        <v>162</v>
      </c>
      <c r="M3022" s="847" t="s">
        <v>844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7"/>
    </row>
    <row r="3023" spans="1:27" ht="15.75" hidden="1" customHeight="1">
      <c r="A3023" s="818" t="str">
        <f>IF(B3023&lt;&gt;"",IF(AND(B3023&gt;=_TM1,B3023&lt;=_TM2,OR(TH!L3023="1111",TH!M3023="1111")),TH!D3023,""),"")</f>
        <v/>
      </c>
      <c r="B3023" s="36">
        <f t="shared" si="394"/>
        <v>6</v>
      </c>
      <c r="C3023" s="190">
        <f t="shared" si="393"/>
        <v>42532</v>
      </c>
      <c r="D3023" s="842" t="s">
        <v>1649</v>
      </c>
      <c r="E3023" s="891">
        <v>42532</v>
      </c>
      <c r="F3023" s="49" t="s">
        <v>761</v>
      </c>
      <c r="G3023" s="822" t="s">
        <v>738</v>
      </c>
      <c r="H3023" s="845" t="s">
        <v>1297</v>
      </c>
      <c r="I3023" s="246">
        <v>40</v>
      </c>
      <c r="J3023" s="246">
        <v>24407</v>
      </c>
      <c r="K3023" s="846">
        <f t="shared" si="391"/>
        <v>976280</v>
      </c>
      <c r="L3023" s="847" t="s">
        <v>162</v>
      </c>
      <c r="M3023" s="847" t="s">
        <v>844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7"/>
    </row>
    <row r="3024" spans="1:27" ht="15.75" hidden="1" customHeight="1">
      <c r="A3024" s="818" t="str">
        <f>IF(B3024&lt;&gt;"",IF(AND(B3024&gt;=_TM1,B3024&lt;=_TM2,OR(TH!L3024="1111",TH!M3024="1111")),TH!D3024,""),"")</f>
        <v/>
      </c>
      <c r="B3024" s="36">
        <f t="shared" si="394"/>
        <v>6</v>
      </c>
      <c r="C3024" s="190">
        <f t="shared" si="393"/>
        <v>42532</v>
      </c>
      <c r="D3024" s="842" t="s">
        <v>1649</v>
      </c>
      <c r="E3024" s="891">
        <v>42532</v>
      </c>
      <c r="F3024" s="854" t="s">
        <v>419</v>
      </c>
      <c r="G3024" s="822" t="s">
        <v>738</v>
      </c>
      <c r="H3024" s="845" t="s">
        <v>1297</v>
      </c>
      <c r="I3024" s="246">
        <v>180</v>
      </c>
      <c r="J3024" s="246">
        <v>16181</v>
      </c>
      <c r="K3024" s="846">
        <f t="shared" si="391"/>
        <v>2912580</v>
      </c>
      <c r="L3024" s="847" t="s">
        <v>162</v>
      </c>
      <c r="M3024" s="847" t="s">
        <v>844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7"/>
    </row>
    <row r="3025" spans="1:27" ht="15.75" hidden="1" customHeight="1">
      <c r="A3025" s="818" t="str">
        <f>IF(B3025&lt;&gt;"",IF(AND(B3025&gt;=_TM1,B3025&lt;=_TM2,OR(TH!L3025="1111",TH!M3025="1111")),TH!D3025,""),"")</f>
        <v/>
      </c>
      <c r="B3025" s="36">
        <f t="shared" si="394"/>
        <v>6</v>
      </c>
      <c r="C3025" s="190">
        <f t="shared" si="393"/>
        <v>42532</v>
      </c>
      <c r="D3025" s="842" t="s">
        <v>1649</v>
      </c>
      <c r="E3025" s="891">
        <v>42532</v>
      </c>
      <c r="F3025" s="49" t="s">
        <v>1001</v>
      </c>
      <c r="G3025" s="822" t="s">
        <v>738</v>
      </c>
      <c r="H3025" s="845" t="s">
        <v>1297</v>
      </c>
      <c r="I3025" s="246">
        <v>44</v>
      </c>
      <c r="J3025" s="246">
        <v>64232</v>
      </c>
      <c r="K3025" s="846">
        <f t="shared" si="391"/>
        <v>2826208</v>
      </c>
      <c r="L3025" s="847" t="s">
        <v>162</v>
      </c>
      <c r="M3025" s="847" t="s">
        <v>844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7"/>
    </row>
    <row r="3026" spans="1:27" ht="15.75" hidden="1" customHeight="1">
      <c r="A3026" s="818" t="str">
        <f>IF(B3026&lt;&gt;"",IF(AND(B3026&gt;=_TM1,B3026&lt;=_TM2,OR(TH!L3026="1111",TH!M3026="1111")),TH!D3026,""),"")</f>
        <v/>
      </c>
      <c r="B3026" s="36">
        <f t="shared" si="394"/>
        <v>6</v>
      </c>
      <c r="C3026" s="190">
        <f t="shared" si="393"/>
        <v>42535</v>
      </c>
      <c r="D3026" s="842" t="s">
        <v>1649</v>
      </c>
      <c r="E3026" s="891">
        <v>42535</v>
      </c>
      <c r="F3026" s="49" t="s">
        <v>438</v>
      </c>
      <c r="G3026" s="822" t="s">
        <v>762</v>
      </c>
      <c r="H3026" s="845" t="s">
        <v>1297</v>
      </c>
      <c r="I3026" s="246">
        <v>3900</v>
      </c>
      <c r="J3026" s="246">
        <v>17760</v>
      </c>
      <c r="K3026" s="846">
        <f t="shared" si="391"/>
        <v>69264000</v>
      </c>
      <c r="L3026" s="847" t="s">
        <v>162</v>
      </c>
      <c r="M3026" s="847" t="s">
        <v>844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>x</v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7"/>
    </row>
    <row r="3027" spans="1:27" ht="15.75" hidden="1" customHeight="1">
      <c r="A3027" s="818" t="str">
        <f>IF(B3027&lt;&gt;"",IF(AND(B3027&gt;=_TM1,B3027&lt;=_TM2,OR(TH!L3027="1111",TH!M3027="1111")),TH!D3027,""),"")</f>
        <v/>
      </c>
      <c r="B3027" s="36">
        <f t="shared" si="394"/>
        <v>6</v>
      </c>
      <c r="C3027" s="190">
        <f t="shared" si="393"/>
        <v>42535</v>
      </c>
      <c r="D3027" s="842" t="s">
        <v>1649</v>
      </c>
      <c r="E3027" s="891">
        <v>42535</v>
      </c>
      <c r="F3027" s="854" t="s">
        <v>437</v>
      </c>
      <c r="G3027" s="822" t="s">
        <v>762</v>
      </c>
      <c r="H3027" s="845" t="s">
        <v>1297</v>
      </c>
      <c r="I3027" s="246">
        <v>3500</v>
      </c>
      <c r="J3027" s="246">
        <v>17760</v>
      </c>
      <c r="K3027" s="846">
        <f t="shared" si="391"/>
        <v>62160000</v>
      </c>
      <c r="L3027" s="847" t="s">
        <v>162</v>
      </c>
      <c r="M3027" s="847" t="s">
        <v>844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7"/>
    </row>
    <row r="3028" spans="1:27" ht="15.75" hidden="1" customHeight="1">
      <c r="A3028" s="818" t="str">
        <f>IF(B3028&lt;&gt;"",IF(AND(B3028&gt;=_TM1,B3028&lt;=_TM2,OR(TH!L3028="1111",TH!M3028="1111")),TH!D3028,""),"")</f>
        <v/>
      </c>
      <c r="B3028" s="36">
        <f t="shared" si="394"/>
        <v>6</v>
      </c>
      <c r="C3028" s="190">
        <f t="shared" si="393"/>
        <v>42539</v>
      </c>
      <c r="D3028" s="842" t="s">
        <v>1649</v>
      </c>
      <c r="E3028" s="891">
        <v>42539</v>
      </c>
      <c r="F3028" s="49" t="s">
        <v>438</v>
      </c>
      <c r="G3028" s="822" t="s">
        <v>769</v>
      </c>
      <c r="H3028" s="845" t="s">
        <v>1297</v>
      </c>
      <c r="I3028" s="246">
        <v>1000</v>
      </c>
      <c r="J3028" s="246">
        <v>10080</v>
      </c>
      <c r="K3028" s="846">
        <f t="shared" si="391"/>
        <v>10080000</v>
      </c>
      <c r="L3028" s="847" t="s">
        <v>162</v>
      </c>
      <c r="M3028" s="847" t="s">
        <v>844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>x</v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7"/>
    </row>
    <row r="3029" spans="1:27" ht="15.75" hidden="1" customHeight="1">
      <c r="A3029" s="818" t="str">
        <f>IF(B3029&lt;&gt;"",IF(AND(B3029&gt;=_TM1,B3029&lt;=_TM2,OR(TH!L3029="1111",TH!M3029="1111")),TH!D3029,""),"")</f>
        <v/>
      </c>
      <c r="B3029" s="36">
        <f t="shared" si="394"/>
        <v>6</v>
      </c>
      <c r="C3029" s="190">
        <f t="shared" si="393"/>
        <v>42544</v>
      </c>
      <c r="D3029" s="842" t="s">
        <v>1649</v>
      </c>
      <c r="E3029" s="891">
        <v>42544</v>
      </c>
      <c r="F3029" s="854" t="s">
        <v>614</v>
      </c>
      <c r="G3029" s="822" t="s">
        <v>771</v>
      </c>
      <c r="H3029" s="845" t="s">
        <v>1297</v>
      </c>
      <c r="I3029" s="246">
        <v>1090</v>
      </c>
      <c r="J3029" s="246">
        <v>6258</v>
      </c>
      <c r="K3029" s="846">
        <f t="shared" si="391"/>
        <v>6821220</v>
      </c>
      <c r="L3029" s="847" t="s">
        <v>162</v>
      </c>
      <c r="M3029" s="847" t="s">
        <v>844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7"/>
    </row>
    <row r="3030" spans="1:27" ht="15.75" hidden="1" customHeight="1">
      <c r="A3030" s="818" t="str">
        <f>IF(B3030&lt;&gt;"",IF(AND(B3030&gt;=_TM1,B3030&lt;=_TM2,OR(TH!L3030="1111",TH!M3030="1111")),TH!D3030,""),"")</f>
        <v/>
      </c>
      <c r="B3030" s="36">
        <f t="shared" si="394"/>
        <v>6</v>
      </c>
      <c r="C3030" s="190">
        <f t="shared" si="393"/>
        <v>42544</v>
      </c>
      <c r="D3030" s="842" t="s">
        <v>1649</v>
      </c>
      <c r="E3030" s="891">
        <v>42544</v>
      </c>
      <c r="F3030" s="49" t="s">
        <v>643</v>
      </c>
      <c r="G3030" s="822" t="s">
        <v>771</v>
      </c>
      <c r="H3030" s="845" t="s">
        <v>1297</v>
      </c>
      <c r="I3030" s="246">
        <v>308</v>
      </c>
      <c r="J3030" s="246">
        <v>4285</v>
      </c>
      <c r="K3030" s="846">
        <f t="shared" si="391"/>
        <v>1319780</v>
      </c>
      <c r="L3030" s="847" t="s">
        <v>162</v>
      </c>
      <c r="M3030" s="847" t="s">
        <v>844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7"/>
    </row>
    <row r="3031" spans="1:27" ht="15.75" hidden="1" customHeight="1">
      <c r="A3031" s="818" t="str">
        <f>IF(B3031&lt;&gt;"",IF(AND(B3031&gt;=_TM1,B3031&lt;=_TM2,OR(TH!L3031="1111",TH!M3031="1111")),TH!D3031,""),"")</f>
        <v/>
      </c>
      <c r="B3031" s="36">
        <f t="shared" si="394"/>
        <v>6</v>
      </c>
      <c r="C3031" s="190">
        <f t="shared" si="393"/>
        <v>42549</v>
      </c>
      <c r="D3031" s="842" t="s">
        <v>1649</v>
      </c>
      <c r="E3031" s="891">
        <v>42549</v>
      </c>
      <c r="F3031" s="49" t="s">
        <v>438</v>
      </c>
      <c r="G3031" s="822" t="s">
        <v>781</v>
      </c>
      <c r="H3031" s="845" t="s">
        <v>1297</v>
      </c>
      <c r="I3031" s="246">
        <v>1420</v>
      </c>
      <c r="J3031" s="246">
        <v>10560</v>
      </c>
      <c r="K3031" s="846">
        <f t="shared" si="391"/>
        <v>14995200</v>
      </c>
      <c r="L3031" s="847" t="s">
        <v>162</v>
      </c>
      <c r="M3031" s="847" t="s">
        <v>844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>x</v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7"/>
    </row>
    <row r="3032" spans="1:27" ht="15.75" hidden="1" customHeight="1">
      <c r="A3032" s="818" t="str">
        <f>IF(B3032&lt;&gt;"",IF(AND(B3032&gt;=_TM1,B3032&lt;=_TM2,OR(TH!L3032="1111",TH!M3032="1111")),TH!D3032,""),"")</f>
        <v/>
      </c>
      <c r="B3032" s="36">
        <f t="shared" si="394"/>
        <v>6</v>
      </c>
      <c r="C3032" s="190">
        <f t="shared" ref="C3032:C3077" si="395">E3032</f>
        <v>42550</v>
      </c>
      <c r="D3032" s="842" t="s">
        <v>1649</v>
      </c>
      <c r="E3032" s="891">
        <v>42550</v>
      </c>
      <c r="F3032" s="893" t="s">
        <v>438</v>
      </c>
      <c r="G3032" s="822" t="s">
        <v>782</v>
      </c>
      <c r="H3032" s="845" t="s">
        <v>1297</v>
      </c>
      <c r="I3032" s="246">
        <v>80</v>
      </c>
      <c r="J3032" s="246">
        <v>10560</v>
      </c>
      <c r="K3032" s="846">
        <f t="shared" si="391"/>
        <v>844800</v>
      </c>
      <c r="L3032" s="847" t="s">
        <v>162</v>
      </c>
      <c r="M3032" s="847" t="s">
        <v>844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>x</v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7"/>
    </row>
    <row r="3033" spans="1:27" ht="15.75" hidden="1" customHeight="1">
      <c r="A3033" s="818" t="str">
        <f>IF(B3033&lt;&gt;"",IF(AND(B3033&gt;=_TM1,B3033&lt;=_TM2,OR(TH!L3033="1111",TH!M3033="1111")),TH!D3033,""),"")</f>
        <v/>
      </c>
      <c r="B3033" s="36">
        <f t="shared" si="394"/>
        <v>6</v>
      </c>
      <c r="C3033" s="190">
        <f t="shared" si="395"/>
        <v>42550</v>
      </c>
      <c r="D3033" s="842" t="s">
        <v>1649</v>
      </c>
      <c r="E3033" s="891">
        <v>42550</v>
      </c>
      <c r="F3033" s="854" t="s">
        <v>438</v>
      </c>
      <c r="G3033" s="822" t="s">
        <v>782</v>
      </c>
      <c r="H3033" s="845" t="s">
        <v>1297</v>
      </c>
      <c r="I3033" s="246">
        <v>11</v>
      </c>
      <c r="J3033" s="246">
        <v>14250</v>
      </c>
      <c r="K3033" s="846">
        <f t="shared" si="391"/>
        <v>156750</v>
      </c>
      <c r="L3033" s="847" t="s">
        <v>162</v>
      </c>
      <c r="M3033" s="847" t="s">
        <v>844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>x</v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7"/>
    </row>
    <row r="3034" spans="1:27" ht="15.75" hidden="1" customHeight="1">
      <c r="A3034" s="818" t="str">
        <f>IF(B3034&lt;&gt;"",IF(AND(B3034&gt;=_TM1,B3034&lt;=_TM2,OR(TH!L3034="1111",TH!M3034="1111")),TH!D3034,""),"")</f>
        <v/>
      </c>
      <c r="B3034" s="36">
        <f t="shared" si="394"/>
        <v>6</v>
      </c>
      <c r="C3034" s="190">
        <f t="shared" si="395"/>
        <v>42551</v>
      </c>
      <c r="D3034" s="842" t="s">
        <v>1649</v>
      </c>
      <c r="E3034" s="891">
        <v>42551</v>
      </c>
      <c r="F3034" s="49" t="s">
        <v>821</v>
      </c>
      <c r="G3034" s="822" t="s">
        <v>791</v>
      </c>
      <c r="H3034" s="845" t="s">
        <v>1297</v>
      </c>
      <c r="I3034" s="246">
        <v>15</v>
      </c>
      <c r="J3034" s="246">
        <v>91164</v>
      </c>
      <c r="K3034" s="846">
        <f t="shared" si="391"/>
        <v>1367460</v>
      </c>
      <c r="L3034" s="847" t="s">
        <v>162</v>
      </c>
      <c r="M3034" s="847" t="s">
        <v>844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7"/>
    </row>
    <row r="3035" spans="1:27" ht="15.75" hidden="1" customHeight="1">
      <c r="A3035" s="818" t="str">
        <f>IF(B3035&lt;&gt;"",IF(AND(B3035&gt;=_TM1,B3035&lt;=_TM2,OR(TH!L3035="1111",TH!M3035="1111")),TH!D3035,""),"")</f>
        <v/>
      </c>
      <c r="B3035" s="36">
        <f t="shared" si="394"/>
        <v>6</v>
      </c>
      <c r="C3035" s="190">
        <f t="shared" si="395"/>
        <v>42551</v>
      </c>
      <c r="D3035" s="842" t="s">
        <v>1649</v>
      </c>
      <c r="E3035" s="891">
        <v>42551</v>
      </c>
      <c r="F3035" s="854" t="s">
        <v>526</v>
      </c>
      <c r="G3035" s="822" t="s">
        <v>791</v>
      </c>
      <c r="H3035" s="845" t="s">
        <v>1297</v>
      </c>
      <c r="I3035" s="246">
        <v>6</v>
      </c>
      <c r="J3035" s="246">
        <v>137834</v>
      </c>
      <c r="K3035" s="846">
        <f t="shared" si="391"/>
        <v>827004</v>
      </c>
      <c r="L3035" s="847" t="s">
        <v>162</v>
      </c>
      <c r="M3035" s="847" t="s">
        <v>844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7"/>
    </row>
    <row r="3036" spans="1:27" ht="15.75" hidden="1" customHeight="1">
      <c r="A3036" s="818" t="str">
        <f>IF(B3036&lt;&gt;"",IF(AND(B3036&gt;=_TM1,B3036&lt;=_TM2,OR(TH!L3036="1111",TH!M3036="1111")),TH!D3036,""),"")</f>
        <v/>
      </c>
      <c r="B3036" s="36">
        <f t="shared" si="394"/>
        <v>6</v>
      </c>
      <c r="C3036" s="190">
        <f t="shared" si="395"/>
        <v>42551</v>
      </c>
      <c r="D3036" s="842" t="s">
        <v>1649</v>
      </c>
      <c r="E3036" s="891">
        <v>42551</v>
      </c>
      <c r="F3036" s="49" t="s">
        <v>523</v>
      </c>
      <c r="G3036" s="822" t="s">
        <v>791</v>
      </c>
      <c r="H3036" s="845" t="s">
        <v>1297</v>
      </c>
      <c r="I3036" s="246">
        <v>50</v>
      </c>
      <c r="J3036" s="246">
        <v>58806</v>
      </c>
      <c r="K3036" s="846">
        <f t="shared" si="391"/>
        <v>2940300</v>
      </c>
      <c r="L3036" s="847" t="s">
        <v>162</v>
      </c>
      <c r="M3036" s="847" t="s">
        <v>844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7"/>
    </row>
    <row r="3037" spans="1:27" ht="15.75" hidden="1" customHeight="1">
      <c r="A3037" s="818" t="str">
        <f>IF(B3037&lt;&gt;"",IF(AND(B3037&gt;=_TM1,B3037&lt;=_TM2,OR(TH!L3037="1111",TH!M3037="1111")),TH!D3037,""),"")</f>
        <v/>
      </c>
      <c r="B3037" s="36">
        <f t="shared" si="394"/>
        <v>6</v>
      </c>
      <c r="C3037" s="190">
        <f t="shared" si="395"/>
        <v>42551</v>
      </c>
      <c r="D3037" s="842" t="s">
        <v>1649</v>
      </c>
      <c r="E3037" s="891">
        <v>42551</v>
      </c>
      <c r="F3037" s="49" t="s">
        <v>477</v>
      </c>
      <c r="G3037" s="822" t="s">
        <v>791</v>
      </c>
      <c r="H3037" s="845" t="s">
        <v>1297</v>
      </c>
      <c r="I3037" s="246">
        <v>18</v>
      </c>
      <c r="J3037" s="246">
        <v>155330.70000000001</v>
      </c>
      <c r="K3037" s="846">
        <f t="shared" si="391"/>
        <v>2795953</v>
      </c>
      <c r="L3037" s="847" t="s">
        <v>162</v>
      </c>
      <c r="M3037" s="847" t="s">
        <v>844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7"/>
    </row>
    <row r="3038" spans="1:27" ht="15.75" hidden="1" customHeight="1">
      <c r="A3038" s="818" t="str">
        <f>IF(B3038&lt;&gt;"",IF(AND(B3038&gt;=_TM1,B3038&lt;=_TM2,OR(TH!L3038="1111",TH!M3038="1111")),TH!D3038,""),"")</f>
        <v/>
      </c>
      <c r="B3038" s="36">
        <f t="shared" si="394"/>
        <v>6</v>
      </c>
      <c r="C3038" s="190">
        <f t="shared" si="395"/>
        <v>42551</v>
      </c>
      <c r="D3038" s="842" t="s">
        <v>1649</v>
      </c>
      <c r="E3038" s="891">
        <v>42551</v>
      </c>
      <c r="F3038" s="854" t="s">
        <v>697</v>
      </c>
      <c r="G3038" s="822" t="s">
        <v>791</v>
      </c>
      <c r="H3038" s="845" t="s">
        <v>1297</v>
      </c>
      <c r="I3038" s="246">
        <v>20</v>
      </c>
      <c r="J3038" s="246">
        <v>68527</v>
      </c>
      <c r="K3038" s="846">
        <f t="shared" si="391"/>
        <v>1370540</v>
      </c>
      <c r="L3038" s="847" t="s">
        <v>162</v>
      </c>
      <c r="M3038" s="847" t="s">
        <v>844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7"/>
    </row>
    <row r="3039" spans="1:27" ht="15.75" hidden="1" customHeight="1">
      <c r="A3039" s="818" t="str">
        <f>IF(B3039&lt;&gt;"",IF(AND(B3039&gt;=_TM1,B3039&lt;=_TM2,OR(TH!L3039="1111",TH!M3039="1111")),TH!D3039,""),"")</f>
        <v/>
      </c>
      <c r="B3039" s="36">
        <f t="shared" si="394"/>
        <v>6</v>
      </c>
      <c r="C3039" s="190">
        <f t="shared" si="395"/>
        <v>42551</v>
      </c>
      <c r="D3039" s="842" t="s">
        <v>1649</v>
      </c>
      <c r="E3039" s="891">
        <v>42551</v>
      </c>
      <c r="F3039" s="49" t="s">
        <v>521</v>
      </c>
      <c r="G3039" s="822" t="s">
        <v>791</v>
      </c>
      <c r="H3039" s="845" t="s">
        <v>1297</v>
      </c>
      <c r="I3039" s="246">
        <v>20</v>
      </c>
      <c r="J3039" s="246">
        <v>85763.15</v>
      </c>
      <c r="K3039" s="846">
        <f t="shared" si="391"/>
        <v>1715263</v>
      </c>
      <c r="L3039" s="847" t="s">
        <v>162</v>
      </c>
      <c r="M3039" s="847" t="s">
        <v>844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7"/>
    </row>
    <row r="3040" spans="1:27" ht="15.75" hidden="1" customHeight="1">
      <c r="A3040" s="818" t="str">
        <f>IF(B3040&lt;&gt;"",IF(AND(B3040&gt;=_TM1,B3040&lt;=_TM2,OR(TH!L3040="1111",TH!M3040="1111")),TH!D3040,""),"")</f>
        <v/>
      </c>
      <c r="B3040" s="36">
        <f t="shared" si="394"/>
        <v>6</v>
      </c>
      <c r="C3040" s="190">
        <f t="shared" si="395"/>
        <v>42551</v>
      </c>
      <c r="D3040" s="842" t="s">
        <v>1649</v>
      </c>
      <c r="E3040" s="891">
        <v>42551</v>
      </c>
      <c r="F3040" s="854" t="s">
        <v>521</v>
      </c>
      <c r="G3040" s="822" t="s">
        <v>791</v>
      </c>
      <c r="H3040" s="845" t="s">
        <v>1297</v>
      </c>
      <c r="I3040" s="246">
        <v>20</v>
      </c>
      <c r="J3040" s="246">
        <v>86666</v>
      </c>
      <c r="K3040" s="846">
        <f t="shared" si="391"/>
        <v>1733320</v>
      </c>
      <c r="L3040" s="847" t="s">
        <v>162</v>
      </c>
      <c r="M3040" s="847" t="s">
        <v>844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7"/>
    </row>
    <row r="3041" spans="1:27" ht="15.75" hidden="1" customHeight="1">
      <c r="A3041" s="818" t="str">
        <f>IF(B3041&lt;&gt;"",IF(AND(B3041&gt;=_TM1,B3041&lt;=_TM2,OR(TH!L3041="1111",TH!M3041="1111")),TH!D3041,""),"")</f>
        <v/>
      </c>
      <c r="B3041" s="36">
        <f t="shared" si="394"/>
        <v>6</v>
      </c>
      <c r="C3041" s="190">
        <f t="shared" si="395"/>
        <v>42551</v>
      </c>
      <c r="D3041" s="842" t="s">
        <v>1649</v>
      </c>
      <c r="E3041" s="891">
        <v>42551</v>
      </c>
      <c r="F3041" s="49" t="s">
        <v>803</v>
      </c>
      <c r="G3041" s="822" t="s">
        <v>791</v>
      </c>
      <c r="H3041" s="845" t="s">
        <v>1297</v>
      </c>
      <c r="I3041" s="246">
        <v>6</v>
      </c>
      <c r="J3041" s="246">
        <v>203928.9</v>
      </c>
      <c r="K3041" s="846">
        <f t="shared" ref="K3041:K3092" si="396">ROUND(I3041*J3041,0)</f>
        <v>1223573</v>
      </c>
      <c r="L3041" s="847" t="s">
        <v>162</v>
      </c>
      <c r="M3041" s="847" t="s">
        <v>844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7"/>
    </row>
    <row r="3042" spans="1:27" ht="15.75" hidden="1" customHeight="1">
      <c r="A3042" s="818" t="str">
        <f>IF(B3042&lt;&gt;"",IF(AND(B3042&gt;=_TM1,B3042&lt;=_TM2,OR(TH!L3042="1111",TH!M3042="1111")),TH!D3042,""),"")</f>
        <v/>
      </c>
      <c r="B3042" s="36">
        <f t="shared" si="394"/>
        <v>6</v>
      </c>
      <c r="C3042" s="190">
        <f t="shared" si="395"/>
        <v>42551</v>
      </c>
      <c r="D3042" s="842" t="s">
        <v>1649</v>
      </c>
      <c r="E3042" s="891">
        <v>42551</v>
      </c>
      <c r="F3042" s="49" t="s">
        <v>694</v>
      </c>
      <c r="G3042" s="822" t="s">
        <v>791</v>
      </c>
      <c r="H3042" s="845" t="s">
        <v>1297</v>
      </c>
      <c r="I3042" s="246">
        <v>18</v>
      </c>
      <c r="J3042" s="246">
        <v>115869.6</v>
      </c>
      <c r="K3042" s="846">
        <f t="shared" si="396"/>
        <v>2085653</v>
      </c>
      <c r="L3042" s="847" t="s">
        <v>162</v>
      </c>
      <c r="M3042" s="847" t="s">
        <v>844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7"/>
    </row>
    <row r="3043" spans="1:27" ht="15.75" hidden="1" customHeight="1">
      <c r="A3043" s="818" t="str">
        <f>IF(B3043&lt;&gt;"",IF(AND(B3043&gt;=_TM1,B3043&lt;=_TM2,OR(TH!L3043="1111",TH!M3043="1111")),TH!D3043,""),"")</f>
        <v/>
      </c>
      <c r="B3043" s="36">
        <f t="shared" si="394"/>
        <v>6</v>
      </c>
      <c r="C3043" s="190">
        <f t="shared" si="395"/>
        <v>42551</v>
      </c>
      <c r="D3043" s="842" t="s">
        <v>1649</v>
      </c>
      <c r="E3043" s="891">
        <v>42551</v>
      </c>
      <c r="F3043" s="893" t="s">
        <v>694</v>
      </c>
      <c r="G3043" s="822" t="s">
        <v>791</v>
      </c>
      <c r="H3043" s="845" t="s">
        <v>1297</v>
      </c>
      <c r="I3043" s="246">
        <v>4</v>
      </c>
      <c r="J3043" s="246">
        <v>118863</v>
      </c>
      <c r="K3043" s="846">
        <f t="shared" si="396"/>
        <v>475452</v>
      </c>
      <c r="L3043" s="847" t="s">
        <v>162</v>
      </c>
      <c r="M3043" s="847" t="s">
        <v>844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7"/>
    </row>
    <row r="3044" spans="1:27" ht="15.75" hidden="1" customHeight="1">
      <c r="A3044" s="818" t="str">
        <f>IF(B3044&lt;&gt;"",IF(AND(B3044&gt;=_TM1,B3044&lt;=_TM2,OR(TH!L3044="1111",TH!M3044="1111")),TH!D3044,""),"")</f>
        <v/>
      </c>
      <c r="B3044" s="36">
        <f t="shared" ref="B3044:B3107" si="397">IF(C3044&lt;&gt;"",MONTH(C3044),"")</f>
        <v>6</v>
      </c>
      <c r="C3044" s="190">
        <f t="shared" si="395"/>
        <v>42551</v>
      </c>
      <c r="D3044" s="842" t="s">
        <v>1649</v>
      </c>
      <c r="E3044" s="891">
        <v>42551</v>
      </c>
      <c r="F3044" s="854" t="s">
        <v>804</v>
      </c>
      <c r="G3044" s="822" t="s">
        <v>791</v>
      </c>
      <c r="H3044" s="845" t="s">
        <v>1297</v>
      </c>
      <c r="I3044" s="246">
        <v>16</v>
      </c>
      <c r="J3044" s="246">
        <v>143041.5</v>
      </c>
      <c r="K3044" s="846">
        <f t="shared" si="396"/>
        <v>2288664</v>
      </c>
      <c r="L3044" s="847" t="s">
        <v>162</v>
      </c>
      <c r="M3044" s="847" t="s">
        <v>844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7"/>
    </row>
    <row r="3045" spans="1:27" ht="15.75" hidden="1" customHeight="1">
      <c r="A3045" s="818" t="str">
        <f>IF(B3045&lt;&gt;"",IF(AND(B3045&gt;=_TM1,B3045&lt;=_TM2,OR(TH!L3045="1111",TH!M3045="1111")),TH!D3045,""),"")</f>
        <v/>
      </c>
      <c r="B3045" s="36">
        <f t="shared" si="397"/>
        <v>6</v>
      </c>
      <c r="C3045" s="190">
        <f t="shared" si="395"/>
        <v>42551</v>
      </c>
      <c r="D3045" s="842" t="s">
        <v>1649</v>
      </c>
      <c r="E3045" s="891">
        <v>42551</v>
      </c>
      <c r="F3045" s="49" t="s">
        <v>513</v>
      </c>
      <c r="G3045" s="822" t="s">
        <v>791</v>
      </c>
      <c r="H3045" s="845" t="s">
        <v>1297</v>
      </c>
      <c r="I3045" s="246">
        <v>8</v>
      </c>
      <c r="J3045" s="246">
        <v>44769</v>
      </c>
      <c r="K3045" s="846">
        <f t="shared" si="396"/>
        <v>358152</v>
      </c>
      <c r="L3045" s="847" t="s">
        <v>162</v>
      </c>
      <c r="M3045" s="847" t="s">
        <v>844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7"/>
    </row>
    <row r="3046" spans="1:27" ht="15.75" hidden="1" customHeight="1">
      <c r="A3046" s="818" t="str">
        <f>IF(B3046&lt;&gt;"",IF(AND(B3046&gt;=_TM1,B3046&lt;=_TM2,OR(TH!L3046="1111",TH!M3046="1111")),TH!D3046,""),"")</f>
        <v/>
      </c>
      <c r="B3046" s="36">
        <f t="shared" si="397"/>
        <v>6</v>
      </c>
      <c r="C3046" s="190">
        <f t="shared" si="395"/>
        <v>42551</v>
      </c>
      <c r="D3046" s="842" t="s">
        <v>1649</v>
      </c>
      <c r="E3046" s="891">
        <v>42551</v>
      </c>
      <c r="F3046" s="854" t="s">
        <v>807</v>
      </c>
      <c r="G3046" s="822" t="s">
        <v>791</v>
      </c>
      <c r="H3046" s="845" t="s">
        <v>1297</v>
      </c>
      <c r="I3046" s="246">
        <v>6</v>
      </c>
      <c r="J3046" s="246">
        <v>98313.600000000006</v>
      </c>
      <c r="K3046" s="846">
        <f t="shared" si="396"/>
        <v>589882</v>
      </c>
      <c r="L3046" s="847" t="s">
        <v>162</v>
      </c>
      <c r="M3046" s="847" t="s">
        <v>844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7"/>
    </row>
    <row r="3047" spans="1:27" ht="15.75" hidden="1" customHeight="1">
      <c r="A3047" s="818" t="str">
        <f>IF(B3047&lt;&gt;"",IF(AND(B3047&gt;=_TM1,B3047&lt;=_TM2,OR(TH!L3047="1111",TH!M3047="1111")),TH!D3047,""),"")</f>
        <v/>
      </c>
      <c r="B3047" s="36">
        <f t="shared" si="397"/>
        <v>6</v>
      </c>
      <c r="C3047" s="190">
        <f t="shared" si="395"/>
        <v>42551</v>
      </c>
      <c r="D3047" s="842" t="s">
        <v>1649</v>
      </c>
      <c r="E3047" s="891">
        <v>42551</v>
      </c>
      <c r="F3047" s="49" t="s">
        <v>810</v>
      </c>
      <c r="G3047" s="822" t="s">
        <v>791</v>
      </c>
      <c r="H3047" s="845" t="s">
        <v>1297</v>
      </c>
      <c r="I3047" s="246">
        <v>3</v>
      </c>
      <c r="J3047" s="246">
        <v>177495.15</v>
      </c>
      <c r="K3047" s="846">
        <f t="shared" si="396"/>
        <v>532485</v>
      </c>
      <c r="L3047" s="847" t="s">
        <v>162</v>
      </c>
      <c r="M3047" s="847" t="s">
        <v>844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7"/>
    </row>
    <row r="3048" spans="1:27" ht="15.75" hidden="1" customHeight="1">
      <c r="A3048" s="818" t="str">
        <f>IF(B3048&lt;&gt;"",IF(AND(B3048&gt;=_TM1,B3048&lt;=_TM2,OR(TH!L3048="1111",TH!M3048="1111")),TH!D3048,""),"")</f>
        <v/>
      </c>
      <c r="B3048" s="36">
        <f t="shared" si="397"/>
        <v>6</v>
      </c>
      <c r="C3048" s="190">
        <f t="shared" si="395"/>
        <v>42551</v>
      </c>
      <c r="D3048" s="842" t="s">
        <v>1649</v>
      </c>
      <c r="E3048" s="891">
        <v>42551</v>
      </c>
      <c r="F3048" s="854" t="s">
        <v>809</v>
      </c>
      <c r="G3048" s="822" t="s">
        <v>791</v>
      </c>
      <c r="H3048" s="845" t="s">
        <v>1297</v>
      </c>
      <c r="I3048" s="246">
        <v>16</v>
      </c>
      <c r="J3048" s="246">
        <v>107091.6</v>
      </c>
      <c r="K3048" s="846">
        <f t="shared" ref="K3048:K3077" si="398">ROUND(I3048*J3048,0)</f>
        <v>1713466</v>
      </c>
      <c r="L3048" s="847" t="s">
        <v>162</v>
      </c>
      <c r="M3048" s="847" t="s">
        <v>844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7"/>
    </row>
    <row r="3049" spans="1:27" ht="15.75" hidden="1" customHeight="1">
      <c r="A3049" s="818" t="str">
        <f>IF(B3049&lt;&gt;"",IF(AND(B3049&gt;=_TM1,B3049&lt;=_TM2,OR(TH!L3049="1111",TH!M3049="1111")),TH!D3049,""),"")</f>
        <v/>
      </c>
      <c r="B3049" s="36">
        <f t="shared" si="397"/>
        <v>6</v>
      </c>
      <c r="C3049" s="190">
        <f t="shared" si="395"/>
        <v>42551</v>
      </c>
      <c r="D3049" s="842" t="s">
        <v>1649</v>
      </c>
      <c r="E3049" s="891">
        <v>42551</v>
      </c>
      <c r="F3049" s="49" t="s">
        <v>815</v>
      </c>
      <c r="G3049" s="822" t="s">
        <v>791</v>
      </c>
      <c r="H3049" s="845" t="s">
        <v>1297</v>
      </c>
      <c r="I3049" s="246">
        <v>10</v>
      </c>
      <c r="J3049" s="246">
        <v>67593</v>
      </c>
      <c r="K3049" s="846">
        <f t="shared" si="398"/>
        <v>675930</v>
      </c>
      <c r="L3049" s="847" t="s">
        <v>162</v>
      </c>
      <c r="M3049" s="847" t="s">
        <v>844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7"/>
    </row>
    <row r="3050" spans="1:27" ht="15.75" hidden="1" customHeight="1">
      <c r="A3050" s="818" t="str">
        <f>IF(B3050&lt;&gt;"",IF(AND(B3050&gt;=_TM1,B3050&lt;=_TM2,OR(TH!L3050="1111",TH!M3050="1111")),TH!D3050,""),"")</f>
        <v/>
      </c>
      <c r="B3050" s="36">
        <f t="shared" si="397"/>
        <v>6</v>
      </c>
      <c r="C3050" s="190">
        <f t="shared" si="395"/>
        <v>42551</v>
      </c>
      <c r="D3050" s="842" t="s">
        <v>1649</v>
      </c>
      <c r="E3050" s="891">
        <v>42551</v>
      </c>
      <c r="F3050" s="854" t="s">
        <v>794</v>
      </c>
      <c r="G3050" s="822" t="s">
        <v>791</v>
      </c>
      <c r="H3050" s="845" t="s">
        <v>1297</v>
      </c>
      <c r="I3050" s="246">
        <v>24</v>
      </c>
      <c r="J3050" s="246">
        <v>7564.85</v>
      </c>
      <c r="K3050" s="846">
        <f t="shared" si="398"/>
        <v>181556</v>
      </c>
      <c r="L3050" s="847" t="s">
        <v>162</v>
      </c>
      <c r="M3050" s="847" t="s">
        <v>844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7"/>
    </row>
    <row r="3051" spans="1:27" ht="15.75" hidden="1" customHeight="1">
      <c r="A3051" s="818" t="str">
        <f>IF(B3051&lt;&gt;"",IF(AND(B3051&gt;=_TM1,B3051&lt;=_TM2,OR(TH!L3051="1111",TH!M3051="1111")),TH!D3051,""),"")</f>
        <v/>
      </c>
      <c r="B3051" s="36">
        <f t="shared" si="397"/>
        <v>6</v>
      </c>
      <c r="C3051" s="190">
        <f t="shared" si="395"/>
        <v>42551</v>
      </c>
      <c r="D3051" s="842" t="s">
        <v>1649</v>
      </c>
      <c r="E3051" s="891">
        <v>42551</v>
      </c>
      <c r="F3051" s="49" t="s">
        <v>795</v>
      </c>
      <c r="G3051" s="822" t="s">
        <v>791</v>
      </c>
      <c r="H3051" s="845" t="s">
        <v>1297</v>
      </c>
      <c r="I3051" s="246">
        <v>18</v>
      </c>
      <c r="J3051" s="246">
        <v>11253.7</v>
      </c>
      <c r="K3051" s="846">
        <f t="shared" si="398"/>
        <v>202567</v>
      </c>
      <c r="L3051" s="847" t="s">
        <v>162</v>
      </c>
      <c r="M3051" s="847" t="s">
        <v>844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7"/>
    </row>
    <row r="3052" spans="1:27" ht="15.75" hidden="1" customHeight="1">
      <c r="A3052" s="818" t="str">
        <f>IF(B3052&lt;&gt;"",IF(AND(B3052&gt;=_TM1,B3052&lt;=_TM2,OR(TH!L3052="1111",TH!M3052="1111")),TH!D3052,""),"")</f>
        <v/>
      </c>
      <c r="B3052" s="36">
        <f t="shared" si="397"/>
        <v>6</v>
      </c>
      <c r="C3052" s="190">
        <f t="shared" si="395"/>
        <v>42551</v>
      </c>
      <c r="D3052" s="842" t="s">
        <v>1649</v>
      </c>
      <c r="E3052" s="891">
        <v>42551</v>
      </c>
      <c r="F3052" s="49" t="s">
        <v>686</v>
      </c>
      <c r="G3052" s="822" t="s">
        <v>791</v>
      </c>
      <c r="H3052" s="845" t="s">
        <v>1297</v>
      </c>
      <c r="I3052" s="246">
        <v>24</v>
      </c>
      <c r="J3052" s="246">
        <v>14380.15</v>
      </c>
      <c r="K3052" s="846">
        <f t="shared" si="398"/>
        <v>345124</v>
      </c>
      <c r="L3052" s="847" t="s">
        <v>162</v>
      </c>
      <c r="M3052" s="847" t="s">
        <v>844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7"/>
    </row>
    <row r="3053" spans="1:27" ht="15.75" hidden="1" customHeight="1">
      <c r="A3053" s="818" t="str">
        <f>IF(B3053&lt;&gt;"",IF(AND(B3053&gt;=_TM1,B3053&lt;=_TM2,OR(TH!L3053="1111",TH!M3053="1111")),TH!D3053,""),"")</f>
        <v/>
      </c>
      <c r="B3053" s="36">
        <f t="shared" si="397"/>
        <v>6</v>
      </c>
      <c r="C3053" s="190">
        <f t="shared" si="395"/>
        <v>42551</v>
      </c>
      <c r="D3053" s="842" t="s">
        <v>1649</v>
      </c>
      <c r="E3053" s="891">
        <v>42551</v>
      </c>
      <c r="F3053" s="854" t="s">
        <v>797</v>
      </c>
      <c r="G3053" s="822" t="s">
        <v>791</v>
      </c>
      <c r="H3053" s="845" t="s">
        <v>1297</v>
      </c>
      <c r="I3053" s="246">
        <v>16</v>
      </c>
      <c r="J3053" s="246">
        <v>30930.1</v>
      </c>
      <c r="K3053" s="846">
        <f t="shared" si="398"/>
        <v>494882</v>
      </c>
      <c r="L3053" s="847" t="s">
        <v>162</v>
      </c>
      <c r="M3053" s="847" t="s">
        <v>844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7"/>
    </row>
    <row r="3054" spans="1:27" ht="15.75" hidden="1" customHeight="1">
      <c r="A3054" s="818" t="str">
        <f>IF(B3054&lt;&gt;"",IF(AND(B3054&gt;=_TM1,B3054&lt;=_TM2,OR(TH!L3054="1111",TH!M3054="1111")),TH!D3054,""),"")</f>
        <v/>
      </c>
      <c r="B3054" s="36">
        <f t="shared" si="397"/>
        <v>6</v>
      </c>
      <c r="C3054" s="190">
        <f t="shared" si="395"/>
        <v>42551</v>
      </c>
      <c r="D3054" s="842" t="s">
        <v>1649</v>
      </c>
      <c r="E3054" s="891">
        <v>42551</v>
      </c>
      <c r="F3054" s="49" t="s">
        <v>512</v>
      </c>
      <c r="G3054" s="822" t="s">
        <v>791</v>
      </c>
      <c r="H3054" s="845" t="s">
        <v>1297</v>
      </c>
      <c r="I3054" s="246">
        <v>254</v>
      </c>
      <c r="J3054" s="246">
        <v>16775</v>
      </c>
      <c r="K3054" s="846">
        <f t="shared" si="398"/>
        <v>4260850</v>
      </c>
      <c r="L3054" s="847" t="s">
        <v>162</v>
      </c>
      <c r="M3054" s="847" t="s">
        <v>844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7"/>
    </row>
    <row r="3055" spans="1:27" ht="15.75" hidden="1" customHeight="1">
      <c r="A3055" s="818" t="str">
        <f>IF(B3055&lt;&gt;"",IF(AND(B3055&gt;=_TM1,B3055&lt;=_TM2,OR(TH!L3055="1111",TH!M3055="1111")),TH!D3055,""),"")</f>
        <v/>
      </c>
      <c r="B3055" s="36">
        <f t="shared" si="397"/>
        <v>6</v>
      </c>
      <c r="C3055" s="190">
        <f t="shared" si="395"/>
        <v>42551</v>
      </c>
      <c r="D3055" s="842" t="s">
        <v>1649</v>
      </c>
      <c r="E3055" s="891">
        <v>42551</v>
      </c>
      <c r="F3055" s="854" t="s">
        <v>799</v>
      </c>
      <c r="G3055" s="822" t="s">
        <v>791</v>
      </c>
      <c r="H3055" s="845" t="s">
        <v>1297</v>
      </c>
      <c r="I3055" s="246">
        <v>20</v>
      </c>
      <c r="J3055" s="246">
        <v>16012.25</v>
      </c>
      <c r="K3055" s="846">
        <f t="shared" si="398"/>
        <v>320245</v>
      </c>
      <c r="L3055" s="847" t="s">
        <v>162</v>
      </c>
      <c r="M3055" s="847" t="s">
        <v>844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7"/>
    </row>
    <row r="3056" spans="1:27" ht="15.75" hidden="1" customHeight="1">
      <c r="A3056" s="818" t="str">
        <f>IF(B3056&lt;&gt;"",IF(AND(B3056&gt;=_TM1,B3056&lt;=_TM2,OR(TH!L3056="1111",TH!M3056="1111")),TH!D3056,""),"")</f>
        <v/>
      </c>
      <c r="B3056" s="36">
        <f t="shared" si="397"/>
        <v>6</v>
      </c>
      <c r="C3056" s="190">
        <f t="shared" si="395"/>
        <v>42551</v>
      </c>
      <c r="D3056" s="842" t="s">
        <v>1649</v>
      </c>
      <c r="E3056" s="891">
        <v>42551</v>
      </c>
      <c r="F3056" s="49" t="s">
        <v>698</v>
      </c>
      <c r="G3056" s="822" t="s">
        <v>791</v>
      </c>
      <c r="H3056" s="845" t="s">
        <v>1297</v>
      </c>
      <c r="I3056" s="246">
        <v>54</v>
      </c>
      <c r="J3056" s="246">
        <v>17347</v>
      </c>
      <c r="K3056" s="846">
        <f t="shared" si="398"/>
        <v>936738</v>
      </c>
      <c r="L3056" s="847" t="s">
        <v>162</v>
      </c>
      <c r="M3056" s="847" t="s">
        <v>844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7"/>
    </row>
    <row r="3057" spans="1:27" ht="15.75" hidden="1" customHeight="1">
      <c r="A3057" s="818" t="str">
        <f>IF(B3057&lt;&gt;"",IF(AND(B3057&gt;=_TM1,B3057&lt;=_TM2,OR(TH!L3057="1111",TH!M3057="1111")),TH!D3057,""),"")</f>
        <v/>
      </c>
      <c r="B3057" s="36">
        <f t="shared" si="397"/>
        <v>6</v>
      </c>
      <c r="C3057" s="190">
        <f t="shared" si="395"/>
        <v>42551</v>
      </c>
      <c r="D3057" s="842" t="s">
        <v>1649</v>
      </c>
      <c r="E3057" s="891">
        <v>42551</v>
      </c>
      <c r="F3057" s="49" t="s">
        <v>498</v>
      </c>
      <c r="G3057" s="822" t="s">
        <v>791</v>
      </c>
      <c r="H3057" s="845" t="s">
        <v>1297</v>
      </c>
      <c r="I3057" s="246">
        <v>48</v>
      </c>
      <c r="J3057" s="246">
        <v>28764.1</v>
      </c>
      <c r="K3057" s="846">
        <f t="shared" si="398"/>
        <v>1380677</v>
      </c>
      <c r="L3057" s="847" t="s">
        <v>162</v>
      </c>
      <c r="M3057" s="847" t="s">
        <v>844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7"/>
    </row>
    <row r="3058" spans="1:27" ht="15.75" hidden="1" customHeight="1">
      <c r="A3058" s="818" t="str">
        <f>IF(B3058&lt;&gt;"",IF(AND(B3058&gt;=_TM1,B3058&lt;=_TM2,OR(TH!L3058="1111",TH!M3058="1111")),TH!D3058,""),"")</f>
        <v/>
      </c>
      <c r="B3058" s="36">
        <f t="shared" si="397"/>
        <v>6</v>
      </c>
      <c r="C3058" s="190">
        <f t="shared" si="395"/>
        <v>42551</v>
      </c>
      <c r="D3058" s="842" t="s">
        <v>1649</v>
      </c>
      <c r="E3058" s="891">
        <v>42551</v>
      </c>
      <c r="F3058" s="893" t="s">
        <v>798</v>
      </c>
      <c r="G3058" s="822" t="s">
        <v>791</v>
      </c>
      <c r="H3058" s="845" t="s">
        <v>1297</v>
      </c>
      <c r="I3058" s="246">
        <v>5</v>
      </c>
      <c r="J3058" s="246">
        <v>40402.6</v>
      </c>
      <c r="K3058" s="846">
        <f t="shared" si="398"/>
        <v>202013</v>
      </c>
      <c r="L3058" s="847" t="s">
        <v>162</v>
      </c>
      <c r="M3058" s="847" t="s">
        <v>844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7"/>
    </row>
    <row r="3059" spans="1:27" ht="15.75" hidden="1" customHeight="1">
      <c r="A3059" s="818" t="str">
        <f>IF(B3059&lt;&gt;"",IF(AND(B3059&gt;=_TM1,B3059&lt;=_TM2,OR(TH!L3059="1111",TH!M3059="1111")),TH!D3059,""),"")</f>
        <v/>
      </c>
      <c r="B3059" s="36">
        <f t="shared" si="397"/>
        <v>6</v>
      </c>
      <c r="C3059" s="190">
        <f t="shared" si="395"/>
        <v>42551</v>
      </c>
      <c r="D3059" s="842" t="s">
        <v>1649</v>
      </c>
      <c r="E3059" s="891">
        <v>42551</v>
      </c>
      <c r="F3059" s="854" t="s">
        <v>687</v>
      </c>
      <c r="G3059" s="822" t="s">
        <v>791</v>
      </c>
      <c r="H3059" s="845" t="s">
        <v>1297</v>
      </c>
      <c r="I3059" s="246">
        <v>36</v>
      </c>
      <c r="J3059" s="246">
        <v>19733.400000000001</v>
      </c>
      <c r="K3059" s="846">
        <f t="shared" si="398"/>
        <v>710402</v>
      </c>
      <c r="L3059" s="847" t="s">
        <v>162</v>
      </c>
      <c r="M3059" s="847" t="s">
        <v>844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7"/>
    </row>
    <row r="3060" spans="1:27" ht="15.75" hidden="1" customHeight="1">
      <c r="A3060" s="818" t="str">
        <f>IF(B3060&lt;&gt;"",IF(AND(B3060&gt;=_TM1,B3060&lt;=_TM2,OR(TH!L3060="1111",TH!M3060="1111")),TH!D3060,""),"")</f>
        <v/>
      </c>
      <c r="B3060" s="36">
        <f t="shared" si="397"/>
        <v>6</v>
      </c>
      <c r="C3060" s="190">
        <f t="shared" si="395"/>
        <v>42551</v>
      </c>
      <c r="D3060" s="842" t="s">
        <v>1649</v>
      </c>
      <c r="E3060" s="891">
        <v>42551</v>
      </c>
      <c r="F3060" s="49" t="s">
        <v>801</v>
      </c>
      <c r="G3060" s="822" t="s">
        <v>791</v>
      </c>
      <c r="H3060" s="845" t="s">
        <v>1297</v>
      </c>
      <c r="I3060" s="246">
        <v>24</v>
      </c>
      <c r="J3060" s="246">
        <v>20153.291666666668</v>
      </c>
      <c r="K3060" s="846">
        <f t="shared" si="398"/>
        <v>483679</v>
      </c>
      <c r="L3060" s="847" t="s">
        <v>162</v>
      </c>
      <c r="M3060" s="847" t="s">
        <v>844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7"/>
    </row>
    <row r="3061" spans="1:27" ht="15.75" hidden="1" customHeight="1">
      <c r="A3061" s="818" t="str">
        <f>IF(B3061&lt;&gt;"",IF(AND(B3061&gt;=_TM1,B3061&lt;=_TM2,OR(TH!L3061="1111",TH!M3061="1111")),TH!D3061,""),"")</f>
        <v/>
      </c>
      <c r="B3061" s="36">
        <f t="shared" si="397"/>
        <v>6</v>
      </c>
      <c r="C3061" s="190">
        <f t="shared" si="395"/>
        <v>42551</v>
      </c>
      <c r="D3061" s="842" t="s">
        <v>1649</v>
      </c>
      <c r="E3061" s="891">
        <v>42551</v>
      </c>
      <c r="F3061" s="854" t="s">
        <v>792</v>
      </c>
      <c r="G3061" s="822" t="s">
        <v>791</v>
      </c>
      <c r="H3061" s="845" t="s">
        <v>1297</v>
      </c>
      <c r="I3061" s="246">
        <v>24</v>
      </c>
      <c r="J3061" s="246">
        <v>20402.208333333332</v>
      </c>
      <c r="K3061" s="846">
        <f t="shared" si="398"/>
        <v>489653</v>
      </c>
      <c r="L3061" s="847" t="s">
        <v>162</v>
      </c>
      <c r="M3061" s="847" t="s">
        <v>844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7"/>
    </row>
    <row r="3062" spans="1:27" ht="15.75" hidden="1" customHeight="1">
      <c r="A3062" s="818" t="str">
        <f>IF(B3062&lt;&gt;"",IF(AND(B3062&gt;=_TM1,B3062&lt;=_TM2,OR(TH!L3062="1111",TH!M3062="1111")),TH!D3062,""),"")</f>
        <v/>
      </c>
      <c r="B3062" s="36">
        <f t="shared" si="397"/>
        <v>6</v>
      </c>
      <c r="C3062" s="190">
        <f t="shared" si="395"/>
        <v>42551</v>
      </c>
      <c r="D3062" s="842" t="s">
        <v>1649</v>
      </c>
      <c r="E3062" s="891">
        <v>42551</v>
      </c>
      <c r="F3062" s="49" t="s">
        <v>539</v>
      </c>
      <c r="G3062" s="822" t="s">
        <v>791</v>
      </c>
      <c r="H3062" s="845" t="s">
        <v>1297</v>
      </c>
      <c r="I3062" s="246">
        <v>84</v>
      </c>
      <c r="J3062" s="246">
        <v>32851</v>
      </c>
      <c r="K3062" s="846">
        <f t="shared" si="398"/>
        <v>2759484</v>
      </c>
      <c r="L3062" s="847" t="s">
        <v>162</v>
      </c>
      <c r="M3062" s="847" t="s">
        <v>844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7"/>
    </row>
    <row r="3063" spans="1:27" ht="15.75" hidden="1" customHeight="1">
      <c r="A3063" s="818" t="str">
        <f>IF(B3063&lt;&gt;"",IF(AND(B3063&gt;=_TM1,B3063&lt;=_TM2,OR(TH!L3063="1111",TH!M3063="1111")),TH!D3063,""),"")</f>
        <v/>
      </c>
      <c r="B3063" s="36">
        <f t="shared" si="397"/>
        <v>6</v>
      </c>
      <c r="C3063" s="190">
        <f t="shared" si="395"/>
        <v>42551</v>
      </c>
      <c r="D3063" s="842" t="s">
        <v>1649</v>
      </c>
      <c r="E3063" s="891">
        <v>42551</v>
      </c>
      <c r="F3063" s="854" t="s">
        <v>793</v>
      </c>
      <c r="G3063" s="822" t="s">
        <v>791</v>
      </c>
      <c r="H3063" s="845" t="s">
        <v>1297</v>
      </c>
      <c r="I3063" s="246">
        <v>36</v>
      </c>
      <c r="J3063" s="246">
        <v>30887.361111111109</v>
      </c>
      <c r="K3063" s="846">
        <f t="shared" si="398"/>
        <v>1111945</v>
      </c>
      <c r="L3063" s="847" t="s">
        <v>162</v>
      </c>
      <c r="M3063" s="847" t="s">
        <v>844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7"/>
    </row>
    <row r="3064" spans="1:27" ht="15.75" hidden="1" customHeight="1">
      <c r="A3064" s="818" t="str">
        <f>IF(B3064&lt;&gt;"",IF(AND(B3064&gt;=_TM1,B3064&lt;=_TM2,OR(TH!L3064="1111",TH!M3064="1111")),TH!D3064,""),"")</f>
        <v/>
      </c>
      <c r="B3064" s="36">
        <f t="shared" si="397"/>
        <v>6</v>
      </c>
      <c r="C3064" s="190">
        <f t="shared" si="395"/>
        <v>42551</v>
      </c>
      <c r="D3064" s="842" t="s">
        <v>1649</v>
      </c>
      <c r="E3064" s="891">
        <v>42551</v>
      </c>
      <c r="F3064" s="49" t="s">
        <v>811</v>
      </c>
      <c r="G3064" s="822" t="s">
        <v>791</v>
      </c>
      <c r="H3064" s="845" t="s">
        <v>1297</v>
      </c>
      <c r="I3064" s="246">
        <v>20</v>
      </c>
      <c r="J3064" s="246">
        <v>35730.449999999997</v>
      </c>
      <c r="K3064" s="846">
        <f t="shared" si="398"/>
        <v>714609</v>
      </c>
      <c r="L3064" s="847" t="s">
        <v>162</v>
      </c>
      <c r="M3064" s="847" t="s">
        <v>844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7"/>
    </row>
    <row r="3065" spans="1:27" ht="15.75" hidden="1" customHeight="1">
      <c r="A3065" s="818" t="str">
        <f>IF(B3065&lt;&gt;"",IF(AND(B3065&gt;=_TM1,B3065&lt;=_TM2,OR(TH!L3065="1111",TH!M3065="1111")),TH!D3065,""),"")</f>
        <v/>
      </c>
      <c r="B3065" s="36">
        <f t="shared" si="397"/>
        <v>6</v>
      </c>
      <c r="C3065" s="190">
        <f t="shared" si="395"/>
        <v>42551</v>
      </c>
      <c r="D3065" s="842" t="s">
        <v>1649</v>
      </c>
      <c r="E3065" s="891">
        <v>42551</v>
      </c>
      <c r="F3065" s="854" t="s">
        <v>691</v>
      </c>
      <c r="G3065" s="822" t="s">
        <v>791</v>
      </c>
      <c r="H3065" s="845" t="s">
        <v>1297</v>
      </c>
      <c r="I3065" s="246">
        <v>20</v>
      </c>
      <c r="J3065" s="246">
        <v>36418</v>
      </c>
      <c r="K3065" s="846">
        <f t="shared" si="398"/>
        <v>728360</v>
      </c>
      <c r="L3065" s="847" t="s">
        <v>162</v>
      </c>
      <c r="M3065" s="847" t="s">
        <v>844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7"/>
    </row>
    <row r="3066" spans="1:27" ht="15.75" hidden="1" customHeight="1">
      <c r="A3066" s="818" t="str">
        <f>IF(B3066&lt;&gt;"",IF(AND(B3066&gt;=_TM1,B3066&lt;=_TM2,OR(TH!L3066="1111",TH!M3066="1111")),TH!D3066,""),"")</f>
        <v/>
      </c>
      <c r="B3066" s="36">
        <f t="shared" si="397"/>
        <v>6</v>
      </c>
      <c r="C3066" s="190">
        <f t="shared" si="395"/>
        <v>42551</v>
      </c>
      <c r="D3066" s="842" t="s">
        <v>1649</v>
      </c>
      <c r="E3066" s="891">
        <v>42551</v>
      </c>
      <c r="F3066" s="49" t="s">
        <v>812</v>
      </c>
      <c r="G3066" s="822" t="s">
        <v>791</v>
      </c>
      <c r="H3066" s="845" t="s">
        <v>1297</v>
      </c>
      <c r="I3066" s="246">
        <v>36</v>
      </c>
      <c r="J3066" s="246">
        <v>36695.65</v>
      </c>
      <c r="K3066" s="846">
        <f t="shared" si="398"/>
        <v>1321043</v>
      </c>
      <c r="L3066" s="847" t="s">
        <v>162</v>
      </c>
      <c r="M3066" s="847" t="s">
        <v>844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7"/>
    </row>
    <row r="3067" spans="1:27" ht="15.75" hidden="1" customHeight="1">
      <c r="A3067" s="818" t="str">
        <f>IF(B3067&lt;&gt;"",IF(AND(B3067&gt;=_TM1,B3067&lt;=_TM2,OR(TH!L3067="1111",TH!M3067="1111")),TH!D3067,""),"")</f>
        <v/>
      </c>
      <c r="B3067" s="36">
        <f t="shared" si="397"/>
        <v>6</v>
      </c>
      <c r="C3067" s="190">
        <f t="shared" si="395"/>
        <v>42551</v>
      </c>
      <c r="D3067" s="842" t="s">
        <v>1649</v>
      </c>
      <c r="E3067" s="891">
        <v>42551</v>
      </c>
      <c r="F3067" s="49" t="s">
        <v>812</v>
      </c>
      <c r="G3067" s="822" t="s">
        <v>791</v>
      </c>
      <c r="H3067" s="845" t="s">
        <v>1297</v>
      </c>
      <c r="I3067" s="246">
        <v>50</v>
      </c>
      <c r="J3067" s="246">
        <v>36980</v>
      </c>
      <c r="K3067" s="846">
        <f t="shared" si="398"/>
        <v>1849000</v>
      </c>
      <c r="L3067" s="847" t="s">
        <v>162</v>
      </c>
      <c r="M3067" s="847" t="s">
        <v>844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7"/>
    </row>
    <row r="3068" spans="1:27" ht="15.75" hidden="1" customHeight="1">
      <c r="A3068" s="818" t="str">
        <f>IF(B3068&lt;&gt;"",IF(AND(B3068&gt;=_TM1,B3068&lt;=_TM2,OR(TH!L3068="1111",TH!M3068="1111")),TH!D3068,""),"")</f>
        <v/>
      </c>
      <c r="B3068" s="36">
        <f t="shared" si="397"/>
        <v>6</v>
      </c>
      <c r="C3068" s="190">
        <f t="shared" si="395"/>
        <v>42551</v>
      </c>
      <c r="D3068" s="842" t="s">
        <v>1649</v>
      </c>
      <c r="E3068" s="891">
        <v>42551</v>
      </c>
      <c r="F3068" s="854" t="s">
        <v>796</v>
      </c>
      <c r="G3068" s="822" t="s">
        <v>791</v>
      </c>
      <c r="H3068" s="845" t="s">
        <v>1297</v>
      </c>
      <c r="I3068" s="246">
        <v>416</v>
      </c>
      <c r="J3068" s="246">
        <v>39723.508298755187</v>
      </c>
      <c r="K3068" s="846">
        <f t="shared" si="398"/>
        <v>16524979</v>
      </c>
      <c r="L3068" s="847" t="s">
        <v>162</v>
      </c>
      <c r="M3068" s="847" t="s">
        <v>844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7"/>
    </row>
    <row r="3069" spans="1:27" ht="15.75" hidden="1" customHeight="1">
      <c r="A3069" s="818" t="str">
        <f>IF(B3069&lt;&gt;"",IF(AND(B3069&gt;=_TM1,B3069&lt;=_TM2,OR(TH!L3069="1111",TH!M3069="1111")),TH!D3069,""),"")</f>
        <v/>
      </c>
      <c r="B3069" s="36">
        <f t="shared" si="397"/>
        <v>6</v>
      </c>
      <c r="C3069" s="190">
        <f t="shared" si="395"/>
        <v>42551</v>
      </c>
      <c r="D3069" s="842" t="s">
        <v>1649</v>
      </c>
      <c r="E3069" s="891">
        <v>42551</v>
      </c>
      <c r="F3069" s="49" t="s">
        <v>796</v>
      </c>
      <c r="G3069" s="822" t="s">
        <v>791</v>
      </c>
      <c r="H3069" s="845" t="s">
        <v>1297</v>
      </c>
      <c r="I3069" s="246">
        <v>18</v>
      </c>
      <c r="J3069" s="246">
        <v>39723.508298755187</v>
      </c>
      <c r="K3069" s="846">
        <f t="shared" si="398"/>
        <v>715023</v>
      </c>
      <c r="L3069" s="847" t="s">
        <v>162</v>
      </c>
      <c r="M3069" s="847" t="s">
        <v>844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7"/>
    </row>
    <row r="3070" spans="1:27" ht="15.75" hidden="1" customHeight="1">
      <c r="A3070" s="818" t="str">
        <f>IF(B3070&lt;&gt;"",IF(AND(B3070&gt;=_TM1,B3070&lt;=_TM2,OR(TH!L3070="1111",TH!M3070="1111")),TH!D3070,""),"")</f>
        <v/>
      </c>
      <c r="B3070" s="36">
        <f t="shared" si="397"/>
        <v>6</v>
      </c>
      <c r="C3070" s="190">
        <f t="shared" si="395"/>
        <v>42551</v>
      </c>
      <c r="D3070" s="842" t="s">
        <v>1649</v>
      </c>
      <c r="E3070" s="891">
        <v>42551</v>
      </c>
      <c r="F3070" s="854" t="s">
        <v>796</v>
      </c>
      <c r="G3070" s="822" t="s">
        <v>791</v>
      </c>
      <c r="H3070" s="845" t="s">
        <v>1297</v>
      </c>
      <c r="I3070" s="246">
        <v>48</v>
      </c>
      <c r="J3070" s="246">
        <v>39723.520833333336</v>
      </c>
      <c r="K3070" s="846">
        <f t="shared" si="398"/>
        <v>1906729</v>
      </c>
      <c r="L3070" s="847" t="s">
        <v>162</v>
      </c>
      <c r="M3070" s="847" t="s">
        <v>844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7"/>
    </row>
    <row r="3071" spans="1:27" ht="15.75" hidden="1" customHeight="1">
      <c r="A3071" s="818" t="str">
        <f>IF(B3071&lt;&gt;"",IF(AND(B3071&gt;=_TM1,B3071&lt;=_TM2,OR(TH!L3071="1111",TH!M3071="1111")),TH!D3071,""),"")</f>
        <v/>
      </c>
      <c r="B3071" s="36">
        <f t="shared" si="397"/>
        <v>6</v>
      </c>
      <c r="C3071" s="190">
        <f t="shared" si="395"/>
        <v>42551</v>
      </c>
      <c r="D3071" s="842" t="s">
        <v>1649</v>
      </c>
      <c r="E3071" s="891">
        <v>42551</v>
      </c>
      <c r="F3071" s="49" t="s">
        <v>540</v>
      </c>
      <c r="G3071" s="822" t="s">
        <v>791</v>
      </c>
      <c r="H3071" s="845" t="s">
        <v>1297</v>
      </c>
      <c r="I3071" s="246">
        <v>48</v>
      </c>
      <c r="J3071" s="246">
        <v>37168.75</v>
      </c>
      <c r="K3071" s="846">
        <f t="shared" si="398"/>
        <v>1784100</v>
      </c>
      <c r="L3071" s="847" t="s">
        <v>162</v>
      </c>
      <c r="M3071" s="847" t="s">
        <v>844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7"/>
    </row>
    <row r="3072" spans="1:27" ht="15.75" hidden="1" customHeight="1">
      <c r="A3072" s="818" t="str">
        <f>IF(B3072&lt;&gt;"",IF(AND(B3072&gt;=_TM1,B3072&lt;=_TM2,OR(TH!L3072="1111",TH!M3072="1111")),TH!D3072,""),"")</f>
        <v/>
      </c>
      <c r="B3072" s="36">
        <f t="shared" si="397"/>
        <v>6</v>
      </c>
      <c r="C3072" s="190">
        <f t="shared" si="395"/>
        <v>42551</v>
      </c>
      <c r="D3072" s="842" t="s">
        <v>1649</v>
      </c>
      <c r="E3072" s="891">
        <v>42551</v>
      </c>
      <c r="F3072" s="49" t="s">
        <v>802</v>
      </c>
      <c r="G3072" s="822" t="s">
        <v>791</v>
      </c>
      <c r="H3072" s="845" t="s">
        <v>1297</v>
      </c>
      <c r="I3072" s="246">
        <v>24</v>
      </c>
      <c r="J3072" s="246">
        <v>43434.958333333336</v>
      </c>
      <c r="K3072" s="846">
        <f t="shared" si="398"/>
        <v>1042439</v>
      </c>
      <c r="L3072" s="847" t="s">
        <v>162</v>
      </c>
      <c r="M3072" s="847" t="s">
        <v>844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7"/>
    </row>
    <row r="3073" spans="1:27" ht="15.75" hidden="1" customHeight="1">
      <c r="A3073" s="818" t="str">
        <f>IF(B3073&lt;&gt;"",IF(AND(B3073&gt;=_TM1,B3073&lt;=_TM2,OR(TH!L3073="1111",TH!M3073="1111")),TH!D3073,""),"")</f>
        <v/>
      </c>
      <c r="B3073" s="36">
        <f t="shared" si="397"/>
        <v>6</v>
      </c>
      <c r="C3073" s="190">
        <f t="shared" si="395"/>
        <v>42551</v>
      </c>
      <c r="D3073" s="842" t="s">
        <v>1649</v>
      </c>
      <c r="E3073" s="891">
        <v>42551</v>
      </c>
      <c r="F3073" s="893" t="s">
        <v>808</v>
      </c>
      <c r="G3073" s="822" t="s">
        <v>791</v>
      </c>
      <c r="H3073" s="845" t="s">
        <v>1297</v>
      </c>
      <c r="I3073" s="246">
        <v>36</v>
      </c>
      <c r="J3073" s="246">
        <v>45997.055555555555</v>
      </c>
      <c r="K3073" s="846">
        <f t="shared" si="398"/>
        <v>1655894</v>
      </c>
      <c r="L3073" s="847" t="s">
        <v>162</v>
      </c>
      <c r="M3073" s="847" t="s">
        <v>844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7"/>
    </row>
    <row r="3074" spans="1:27" ht="15.75" hidden="1" customHeight="1">
      <c r="A3074" s="818" t="str">
        <f>IF(B3074&lt;&gt;"",IF(AND(B3074&gt;=_TM1,B3074&lt;=_TM2,OR(TH!L3074="1111",TH!M3074="1111")),TH!D3074,""),"")</f>
        <v/>
      </c>
      <c r="B3074" s="36">
        <f t="shared" si="397"/>
        <v>6</v>
      </c>
      <c r="C3074" s="190">
        <f t="shared" si="395"/>
        <v>42551</v>
      </c>
      <c r="D3074" s="842" t="s">
        <v>1649</v>
      </c>
      <c r="E3074" s="891">
        <v>42551</v>
      </c>
      <c r="F3074" s="854" t="s">
        <v>819</v>
      </c>
      <c r="G3074" s="822" t="s">
        <v>791</v>
      </c>
      <c r="H3074" s="845" t="s">
        <v>1297</v>
      </c>
      <c r="I3074" s="246">
        <v>40</v>
      </c>
      <c r="J3074" s="246">
        <v>21594</v>
      </c>
      <c r="K3074" s="846">
        <f t="shared" si="398"/>
        <v>863760</v>
      </c>
      <c r="L3074" s="847" t="s">
        <v>162</v>
      </c>
      <c r="M3074" s="847" t="s">
        <v>844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7"/>
    </row>
    <row r="3075" spans="1:27" ht="15.75" hidden="1" customHeight="1">
      <c r="A3075" s="818" t="str">
        <f>IF(B3075&lt;&gt;"",IF(AND(B3075&gt;=_TM1,B3075&lt;=_TM2,OR(TH!L3075="1111",TH!M3075="1111")),TH!D3075,""),"")</f>
        <v/>
      </c>
      <c r="B3075" s="36">
        <f t="shared" si="397"/>
        <v>6</v>
      </c>
      <c r="C3075" s="190">
        <f t="shared" si="395"/>
        <v>42551</v>
      </c>
      <c r="D3075" s="842" t="s">
        <v>1649</v>
      </c>
      <c r="E3075" s="891">
        <v>42551</v>
      </c>
      <c r="F3075" s="49" t="s">
        <v>490</v>
      </c>
      <c r="G3075" s="822" t="s">
        <v>791</v>
      </c>
      <c r="H3075" s="845" t="s">
        <v>1297</v>
      </c>
      <c r="I3075" s="246">
        <v>10</v>
      </c>
      <c r="J3075" s="246">
        <v>40027.300000000003</v>
      </c>
      <c r="K3075" s="846">
        <f t="shared" si="398"/>
        <v>400273</v>
      </c>
      <c r="L3075" s="847" t="s">
        <v>162</v>
      </c>
      <c r="M3075" s="847" t="s">
        <v>844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7"/>
    </row>
    <row r="3076" spans="1:27" ht="15.75" hidden="1" customHeight="1">
      <c r="A3076" s="818" t="str">
        <f>IF(B3076&lt;&gt;"",IF(AND(B3076&gt;=_TM1,B3076&lt;=_TM2,OR(TH!L3076="1111",TH!M3076="1111")),TH!D3076,""),"")</f>
        <v/>
      </c>
      <c r="B3076" s="36">
        <f t="shared" si="397"/>
        <v>6</v>
      </c>
      <c r="C3076" s="190">
        <f t="shared" si="395"/>
        <v>42551</v>
      </c>
      <c r="D3076" s="842" t="s">
        <v>1649</v>
      </c>
      <c r="E3076" s="891">
        <v>42551</v>
      </c>
      <c r="F3076" s="854" t="s">
        <v>813</v>
      </c>
      <c r="G3076" s="822" t="s">
        <v>791</v>
      </c>
      <c r="H3076" s="845" t="s">
        <v>1297</v>
      </c>
      <c r="I3076" s="246">
        <v>24</v>
      </c>
      <c r="J3076" s="246">
        <v>44464.75</v>
      </c>
      <c r="K3076" s="846">
        <f t="shared" si="398"/>
        <v>1067154</v>
      </c>
      <c r="L3076" s="847" t="s">
        <v>162</v>
      </c>
      <c r="M3076" s="847" t="s">
        <v>844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7"/>
    </row>
    <row r="3077" spans="1:27" ht="15.75" hidden="1" customHeight="1">
      <c r="A3077" s="818" t="str">
        <f>IF(B3077&lt;&gt;"",IF(AND(B3077&gt;=_TM1,B3077&lt;=_TM2,OR(TH!L3077="1111",TH!M3077="1111")),TH!D3077,""),"")</f>
        <v/>
      </c>
      <c r="B3077" s="36">
        <f t="shared" si="397"/>
        <v>6</v>
      </c>
      <c r="C3077" s="190">
        <f t="shared" si="395"/>
        <v>42551</v>
      </c>
      <c r="D3077" s="842" t="s">
        <v>1649</v>
      </c>
      <c r="E3077" s="891">
        <v>42551</v>
      </c>
      <c r="F3077" s="49" t="s">
        <v>546</v>
      </c>
      <c r="G3077" s="822" t="s">
        <v>791</v>
      </c>
      <c r="H3077" s="845" t="s">
        <v>1297</v>
      </c>
      <c r="I3077" s="246">
        <v>24</v>
      </c>
      <c r="J3077" s="246">
        <v>44421.05</v>
      </c>
      <c r="K3077" s="846">
        <f t="shared" si="398"/>
        <v>1066105</v>
      </c>
      <c r="L3077" s="847" t="s">
        <v>162</v>
      </c>
      <c r="M3077" s="847" t="s">
        <v>844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7"/>
    </row>
    <row r="3078" spans="1:27" ht="15.75" hidden="1" customHeight="1">
      <c r="A3078" s="818" t="str">
        <f>IF(B3078&lt;&gt;"",IF(AND(B3078&gt;=_TM1,B3078&lt;=_TM2,OR(TH!L3078="1111",TH!M3078="1111")),TH!D3078,""),"")</f>
        <v/>
      </c>
      <c r="B3078" s="36">
        <f t="shared" si="397"/>
        <v>6</v>
      </c>
      <c r="C3078" s="190">
        <f t="shared" ref="C3078:C3102" si="399">E3078</f>
        <v>42551</v>
      </c>
      <c r="D3078" s="842" t="s">
        <v>1649</v>
      </c>
      <c r="E3078" s="891">
        <v>42551</v>
      </c>
      <c r="F3078" s="854" t="s">
        <v>522</v>
      </c>
      <c r="G3078" s="822" t="s">
        <v>791</v>
      </c>
      <c r="H3078" s="845" t="s">
        <v>1297</v>
      </c>
      <c r="I3078" s="246">
        <v>20</v>
      </c>
      <c r="J3078" s="246">
        <v>46747.6</v>
      </c>
      <c r="K3078" s="846">
        <f t="shared" si="396"/>
        <v>934952</v>
      </c>
      <c r="L3078" s="847" t="s">
        <v>162</v>
      </c>
      <c r="M3078" s="847" t="s">
        <v>844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7"/>
    </row>
    <row r="3079" spans="1:27" ht="15.75" hidden="1" customHeight="1">
      <c r="A3079" s="818" t="str">
        <f>IF(B3079&lt;&gt;"",IF(AND(B3079&gt;=_TM1,B3079&lt;=_TM2,OR(TH!L3079="1111",TH!M3079="1111")),TH!D3079,""),"")</f>
        <v/>
      </c>
      <c r="B3079" s="36">
        <f t="shared" si="397"/>
        <v>6</v>
      </c>
      <c r="C3079" s="190">
        <f t="shared" si="399"/>
        <v>42551</v>
      </c>
      <c r="D3079" s="842" t="s">
        <v>1649</v>
      </c>
      <c r="E3079" s="891">
        <v>42551</v>
      </c>
      <c r="F3079" s="49" t="s">
        <v>800</v>
      </c>
      <c r="G3079" s="822" t="s">
        <v>791</v>
      </c>
      <c r="H3079" s="845" t="s">
        <v>1297</v>
      </c>
      <c r="I3079" s="246">
        <v>70</v>
      </c>
      <c r="J3079" s="246">
        <v>46496.800000000003</v>
      </c>
      <c r="K3079" s="846">
        <f t="shared" si="396"/>
        <v>3254776</v>
      </c>
      <c r="L3079" s="847" t="s">
        <v>162</v>
      </c>
      <c r="M3079" s="847" t="s">
        <v>844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7"/>
    </row>
    <row r="3080" spans="1:27" ht="15.75" hidden="1" customHeight="1">
      <c r="A3080" s="818" t="str">
        <f>IF(B3080&lt;&gt;"",IF(AND(B3080&gt;=_TM1,B3080&lt;=_TM2,OR(TH!L3080="1111",TH!M3080="1111")),TH!D3080,""),"")</f>
        <v/>
      </c>
      <c r="B3080" s="36">
        <f t="shared" si="397"/>
        <v>6</v>
      </c>
      <c r="C3080" s="190">
        <f t="shared" si="399"/>
        <v>42551</v>
      </c>
      <c r="D3080" s="842" t="s">
        <v>1649</v>
      </c>
      <c r="E3080" s="891">
        <v>42551</v>
      </c>
      <c r="F3080" s="854" t="s">
        <v>800</v>
      </c>
      <c r="G3080" s="822" t="s">
        <v>791</v>
      </c>
      <c r="H3080" s="845" t="s">
        <v>1297</v>
      </c>
      <c r="I3080" s="246">
        <v>100</v>
      </c>
      <c r="J3080" s="246">
        <v>47825</v>
      </c>
      <c r="K3080" s="846">
        <f t="shared" si="396"/>
        <v>4782500</v>
      </c>
      <c r="L3080" s="847" t="s">
        <v>162</v>
      </c>
      <c r="M3080" s="847" t="s">
        <v>844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7"/>
    </row>
    <row r="3081" spans="1:27" ht="15.75" hidden="1" customHeight="1">
      <c r="A3081" s="818" t="str">
        <f>IF(B3081&lt;&gt;"",IF(AND(B3081&gt;=_TM1,B3081&lt;=_TM2,OR(TH!L3081="1111",TH!M3081="1111")),TH!D3081,""),"")</f>
        <v/>
      </c>
      <c r="B3081" s="36">
        <f t="shared" si="397"/>
        <v>6</v>
      </c>
      <c r="C3081" s="190">
        <f t="shared" si="399"/>
        <v>42551</v>
      </c>
      <c r="D3081" s="842" t="s">
        <v>1649</v>
      </c>
      <c r="E3081" s="891">
        <v>42551</v>
      </c>
      <c r="F3081" s="49" t="s">
        <v>695</v>
      </c>
      <c r="G3081" s="822" t="s">
        <v>791</v>
      </c>
      <c r="H3081" s="845" t="s">
        <v>1297</v>
      </c>
      <c r="I3081" s="246">
        <v>46</v>
      </c>
      <c r="J3081" s="246">
        <v>48572.55</v>
      </c>
      <c r="K3081" s="846">
        <f t="shared" si="396"/>
        <v>2234337</v>
      </c>
      <c r="L3081" s="847" t="s">
        <v>162</v>
      </c>
      <c r="M3081" s="847" t="s">
        <v>844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7"/>
    </row>
    <row r="3082" spans="1:27" ht="15.75" hidden="1" customHeight="1">
      <c r="A3082" s="818" t="str">
        <f>IF(B3082&lt;&gt;"",IF(AND(B3082&gt;=_TM1,B3082&lt;=_TM2,OR(TH!L3082="1111",TH!M3082="1111")),TH!D3082,""),"")</f>
        <v/>
      </c>
      <c r="B3082" s="36">
        <f t="shared" si="397"/>
        <v>6</v>
      </c>
      <c r="C3082" s="190">
        <f t="shared" si="399"/>
        <v>42551</v>
      </c>
      <c r="D3082" s="842" t="s">
        <v>1649</v>
      </c>
      <c r="E3082" s="891">
        <v>42551</v>
      </c>
      <c r="F3082" s="49" t="s">
        <v>692</v>
      </c>
      <c r="G3082" s="822" t="s">
        <v>791</v>
      </c>
      <c r="H3082" s="845" t="s">
        <v>1297</v>
      </c>
      <c r="I3082" s="246">
        <v>12</v>
      </c>
      <c r="J3082" s="246">
        <v>61944.75</v>
      </c>
      <c r="K3082" s="846">
        <f t="shared" si="396"/>
        <v>743337</v>
      </c>
      <c r="L3082" s="847" t="s">
        <v>162</v>
      </c>
      <c r="M3082" s="847" t="s">
        <v>844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7"/>
    </row>
    <row r="3083" spans="1:27" ht="15.75" hidden="1" customHeight="1">
      <c r="A3083" s="818" t="str">
        <f>IF(B3083&lt;&gt;"",IF(AND(B3083&gt;=_TM1,B3083&lt;=_TM2,OR(TH!L3083="1111",TH!M3083="1111")),TH!D3083,""),"")</f>
        <v/>
      </c>
      <c r="B3083" s="36">
        <f t="shared" si="397"/>
        <v>6</v>
      </c>
      <c r="C3083" s="190">
        <f t="shared" si="399"/>
        <v>42551</v>
      </c>
      <c r="D3083" s="842" t="s">
        <v>1649</v>
      </c>
      <c r="E3083" s="891">
        <v>42551</v>
      </c>
      <c r="F3083" s="854" t="s">
        <v>692</v>
      </c>
      <c r="G3083" s="822" t="s">
        <v>791</v>
      </c>
      <c r="H3083" s="845" t="s">
        <v>1297</v>
      </c>
      <c r="I3083" s="246">
        <v>20</v>
      </c>
      <c r="J3083" s="246">
        <v>60484</v>
      </c>
      <c r="K3083" s="846">
        <f t="shared" si="396"/>
        <v>1209680</v>
      </c>
      <c r="L3083" s="847" t="s">
        <v>162</v>
      </c>
      <c r="M3083" s="847" t="s">
        <v>844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7"/>
    </row>
    <row r="3084" spans="1:27" ht="15.75" hidden="1" customHeight="1">
      <c r="A3084" s="818" t="str">
        <f>IF(B3084&lt;&gt;"",IF(AND(B3084&gt;=_TM1,B3084&lt;=_TM2,OR(TH!L3084="1111",TH!M3084="1111")),TH!D3084,""),"")</f>
        <v/>
      </c>
      <c r="B3084" s="36">
        <f t="shared" si="397"/>
        <v>6</v>
      </c>
      <c r="C3084" s="190">
        <f t="shared" si="399"/>
        <v>42551</v>
      </c>
      <c r="D3084" s="842" t="s">
        <v>1649</v>
      </c>
      <c r="E3084" s="891">
        <v>42551</v>
      </c>
      <c r="F3084" s="49" t="s">
        <v>524</v>
      </c>
      <c r="G3084" s="822" t="s">
        <v>791</v>
      </c>
      <c r="H3084" s="845" t="s">
        <v>1297</v>
      </c>
      <c r="I3084" s="246">
        <v>48</v>
      </c>
      <c r="J3084" s="246">
        <v>30042.799999999999</v>
      </c>
      <c r="K3084" s="846">
        <f t="shared" si="396"/>
        <v>1442054</v>
      </c>
      <c r="L3084" s="847" t="s">
        <v>162</v>
      </c>
      <c r="M3084" s="847" t="s">
        <v>844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7"/>
    </row>
    <row r="3085" spans="1:27" ht="15.75" hidden="1" customHeight="1">
      <c r="A3085" s="818" t="str">
        <f>IF(B3085&lt;&gt;"",IF(AND(B3085&gt;=_TM1,B3085&lt;=_TM2,OR(TH!L3085="1111",TH!M3085="1111")),TH!D3085,""),"")</f>
        <v/>
      </c>
      <c r="B3085" s="36">
        <f t="shared" si="397"/>
        <v>6</v>
      </c>
      <c r="C3085" s="190">
        <f t="shared" si="399"/>
        <v>42551</v>
      </c>
      <c r="D3085" s="842" t="s">
        <v>1649</v>
      </c>
      <c r="E3085" s="891">
        <v>42551</v>
      </c>
      <c r="F3085" s="854" t="s">
        <v>480</v>
      </c>
      <c r="G3085" s="822" t="s">
        <v>791</v>
      </c>
      <c r="H3085" s="845" t="s">
        <v>1297</v>
      </c>
      <c r="I3085" s="246">
        <v>32</v>
      </c>
      <c r="J3085" s="246">
        <v>48056.7</v>
      </c>
      <c r="K3085" s="846">
        <f t="shared" si="396"/>
        <v>1537814</v>
      </c>
      <c r="L3085" s="847" t="s">
        <v>162</v>
      </c>
      <c r="M3085" s="847" t="s">
        <v>844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7"/>
    </row>
    <row r="3086" spans="1:27" ht="15.75" hidden="1" customHeight="1">
      <c r="A3086" s="818" t="str">
        <f>IF(B3086&lt;&gt;"",IF(AND(B3086&gt;=_TM1,B3086&lt;=_TM2,OR(TH!L3086="1111",TH!M3086="1111")),TH!D3086,""),"")</f>
        <v/>
      </c>
      <c r="B3086" s="36">
        <f t="shared" si="397"/>
        <v>6</v>
      </c>
      <c r="C3086" s="190">
        <f t="shared" si="399"/>
        <v>42551</v>
      </c>
      <c r="D3086" s="842" t="s">
        <v>1649</v>
      </c>
      <c r="E3086" s="891">
        <v>42551</v>
      </c>
      <c r="F3086" s="49" t="s">
        <v>480</v>
      </c>
      <c r="G3086" s="822" t="s">
        <v>791</v>
      </c>
      <c r="H3086" s="845" t="s">
        <v>1297</v>
      </c>
      <c r="I3086" s="246">
        <v>4</v>
      </c>
      <c r="J3086" s="246">
        <v>53114.5</v>
      </c>
      <c r="K3086" s="846">
        <f t="shared" si="396"/>
        <v>212458</v>
      </c>
      <c r="L3086" s="847" t="s">
        <v>162</v>
      </c>
      <c r="M3086" s="847" t="s">
        <v>844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7"/>
    </row>
    <row r="3087" spans="1:27" ht="15.75" hidden="1" customHeight="1">
      <c r="A3087" s="818" t="str">
        <f>IF(B3087&lt;&gt;"",IF(AND(B3087&gt;=_TM1,B3087&lt;=_TM2,OR(TH!L3087="1111",TH!M3087="1111")),TH!D3087,""),"")</f>
        <v/>
      </c>
      <c r="B3087" s="36">
        <f t="shared" si="397"/>
        <v>6</v>
      </c>
      <c r="C3087" s="190">
        <f t="shared" si="399"/>
        <v>42551</v>
      </c>
      <c r="D3087" s="842" t="s">
        <v>1649</v>
      </c>
      <c r="E3087" s="891">
        <v>42551</v>
      </c>
      <c r="F3087" s="49" t="s">
        <v>502</v>
      </c>
      <c r="G3087" s="822" t="s">
        <v>791</v>
      </c>
      <c r="H3087" s="845" t="s">
        <v>1297</v>
      </c>
      <c r="I3087" s="246">
        <v>4</v>
      </c>
      <c r="J3087" s="246">
        <v>78526.032258064515</v>
      </c>
      <c r="K3087" s="846">
        <f t="shared" si="396"/>
        <v>314104</v>
      </c>
      <c r="L3087" s="847" t="s">
        <v>162</v>
      </c>
      <c r="M3087" s="847" t="s">
        <v>844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7"/>
    </row>
    <row r="3088" spans="1:27" ht="15.75" hidden="1" customHeight="1">
      <c r="A3088" s="818" t="str">
        <f>IF(B3088&lt;&gt;"",IF(AND(B3088&gt;=_TM1,B3088&lt;=_TM2,OR(TH!L3088="1111",TH!M3088="1111")),TH!D3088,""),"")</f>
        <v/>
      </c>
      <c r="B3088" s="36">
        <f t="shared" si="397"/>
        <v>6</v>
      </c>
      <c r="C3088" s="190">
        <f t="shared" si="399"/>
        <v>42551</v>
      </c>
      <c r="D3088" s="842" t="s">
        <v>1649</v>
      </c>
      <c r="E3088" s="891">
        <v>42551</v>
      </c>
      <c r="F3088" s="893" t="s">
        <v>502</v>
      </c>
      <c r="G3088" s="822" t="s">
        <v>791</v>
      </c>
      <c r="H3088" s="845" t="s">
        <v>1297</v>
      </c>
      <c r="I3088" s="246">
        <v>4</v>
      </c>
      <c r="J3088" s="246">
        <v>78526.032258064515</v>
      </c>
      <c r="K3088" s="846">
        <f t="shared" si="396"/>
        <v>314104</v>
      </c>
      <c r="L3088" s="847" t="s">
        <v>162</v>
      </c>
      <c r="M3088" s="847" t="s">
        <v>844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7"/>
    </row>
    <row r="3089" spans="1:27" ht="15.75" hidden="1" customHeight="1">
      <c r="A3089" s="818" t="str">
        <f>IF(B3089&lt;&gt;"",IF(AND(B3089&gt;=_TM1,B3089&lt;=_TM2,OR(TH!L3089="1111",TH!M3089="1111")),TH!D3089,""),"")</f>
        <v/>
      </c>
      <c r="B3089" s="36">
        <f t="shared" si="397"/>
        <v>6</v>
      </c>
      <c r="C3089" s="190">
        <f t="shared" si="399"/>
        <v>42551</v>
      </c>
      <c r="D3089" s="842" t="s">
        <v>1649</v>
      </c>
      <c r="E3089" s="891">
        <v>42551</v>
      </c>
      <c r="F3089" s="854" t="s">
        <v>471</v>
      </c>
      <c r="G3089" s="822" t="s">
        <v>791</v>
      </c>
      <c r="H3089" s="845" t="s">
        <v>1297</v>
      </c>
      <c r="I3089" s="246">
        <v>10</v>
      </c>
      <c r="J3089" s="246">
        <v>37679</v>
      </c>
      <c r="K3089" s="846">
        <f t="shared" si="396"/>
        <v>376790</v>
      </c>
      <c r="L3089" s="847" t="s">
        <v>162</v>
      </c>
      <c r="M3089" s="847" t="s">
        <v>844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7"/>
    </row>
    <row r="3090" spans="1:27" ht="15.75" hidden="1" customHeight="1">
      <c r="A3090" s="818" t="str">
        <f>IF(B3090&lt;&gt;"",IF(AND(B3090&gt;=_TM1,B3090&lt;=_TM2,OR(TH!L3090="1111",TH!M3090="1111")),TH!D3090,""),"")</f>
        <v/>
      </c>
      <c r="B3090" s="36">
        <f t="shared" si="397"/>
        <v>6</v>
      </c>
      <c r="C3090" s="190">
        <f t="shared" si="399"/>
        <v>42551</v>
      </c>
      <c r="D3090" s="842" t="s">
        <v>1649</v>
      </c>
      <c r="E3090" s="891">
        <v>42551</v>
      </c>
      <c r="F3090" s="49" t="s">
        <v>805</v>
      </c>
      <c r="G3090" s="822" t="s">
        <v>791</v>
      </c>
      <c r="H3090" s="845" t="s">
        <v>1297</v>
      </c>
      <c r="I3090" s="246">
        <v>4</v>
      </c>
      <c r="J3090" s="246">
        <v>76535.8</v>
      </c>
      <c r="K3090" s="846">
        <f t="shared" si="396"/>
        <v>306143</v>
      </c>
      <c r="L3090" s="847" t="s">
        <v>162</v>
      </c>
      <c r="M3090" s="847" t="s">
        <v>844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7"/>
    </row>
    <row r="3091" spans="1:27" ht="15.75" hidden="1" customHeight="1">
      <c r="A3091" s="818" t="str">
        <f>IF(B3091&lt;&gt;"",IF(AND(B3091&gt;=_TM1,B3091&lt;=_TM2,OR(TH!L3091="1111",TH!M3091="1111")),TH!D3091,""),"")</f>
        <v/>
      </c>
      <c r="B3091" s="36">
        <f t="shared" si="397"/>
        <v>6</v>
      </c>
      <c r="C3091" s="190">
        <f t="shared" si="399"/>
        <v>42551</v>
      </c>
      <c r="D3091" s="842" t="s">
        <v>1649</v>
      </c>
      <c r="E3091" s="891">
        <v>42551</v>
      </c>
      <c r="F3091" s="854" t="s">
        <v>870</v>
      </c>
      <c r="G3091" s="822" t="s">
        <v>791</v>
      </c>
      <c r="H3091" s="845" t="s">
        <v>1297</v>
      </c>
      <c r="I3091" s="246">
        <v>7</v>
      </c>
      <c r="J3091" s="246">
        <v>47006</v>
      </c>
      <c r="K3091" s="846">
        <f t="shared" si="396"/>
        <v>329042</v>
      </c>
      <c r="L3091" s="847" t="s">
        <v>162</v>
      </c>
      <c r="M3091" s="847" t="s">
        <v>844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7"/>
    </row>
    <row r="3092" spans="1:27" ht="15.75" hidden="1" customHeight="1">
      <c r="A3092" s="818" t="str">
        <f>IF(B3092&lt;&gt;"",IF(AND(B3092&gt;=_TM1,B3092&lt;=_TM2,OR(TH!L3092="1111",TH!M3092="1111")),TH!D3092,""),"")</f>
        <v/>
      </c>
      <c r="B3092" s="36">
        <f t="shared" si="397"/>
        <v>6</v>
      </c>
      <c r="C3092" s="190">
        <f t="shared" si="399"/>
        <v>42551</v>
      </c>
      <c r="D3092" s="842" t="s">
        <v>1649</v>
      </c>
      <c r="E3092" s="891">
        <v>42551</v>
      </c>
      <c r="F3092" s="49" t="s">
        <v>481</v>
      </c>
      <c r="G3092" s="822" t="s">
        <v>791</v>
      </c>
      <c r="H3092" s="845" t="s">
        <v>1297</v>
      </c>
      <c r="I3092" s="246">
        <v>10</v>
      </c>
      <c r="J3092" s="246">
        <v>68276.5</v>
      </c>
      <c r="K3092" s="846">
        <f t="shared" si="396"/>
        <v>682765</v>
      </c>
      <c r="L3092" s="847" t="s">
        <v>162</v>
      </c>
      <c r="M3092" s="847" t="s">
        <v>844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7"/>
    </row>
    <row r="3093" spans="1:27" ht="15.75" hidden="1" customHeight="1">
      <c r="A3093" s="818" t="str">
        <f>IF(B3093&lt;&gt;"",IF(AND(B3093&gt;=_TM1,B3093&lt;=_TM2,OR(TH!L3093="1111",TH!M3093="1111")),TH!D3093,""),"")</f>
        <v/>
      </c>
      <c r="B3093" s="36">
        <f t="shared" si="397"/>
        <v>6</v>
      </c>
      <c r="C3093" s="190">
        <f t="shared" si="399"/>
        <v>42551</v>
      </c>
      <c r="D3093" s="842" t="s">
        <v>1649</v>
      </c>
      <c r="E3093" s="891">
        <v>42551</v>
      </c>
      <c r="F3093" s="854" t="s">
        <v>817</v>
      </c>
      <c r="G3093" s="822" t="s">
        <v>791</v>
      </c>
      <c r="H3093" s="845" t="s">
        <v>1297</v>
      </c>
      <c r="I3093" s="246">
        <v>25</v>
      </c>
      <c r="J3093" s="246">
        <v>31090</v>
      </c>
      <c r="K3093" s="846">
        <f t="shared" ref="K3093:K3111" si="400">ROUND(I3093*J3093,0)</f>
        <v>777250</v>
      </c>
      <c r="L3093" s="847" t="s">
        <v>162</v>
      </c>
      <c r="M3093" s="847" t="s">
        <v>844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7"/>
    </row>
    <row r="3094" spans="1:27" ht="15.75" hidden="1" customHeight="1">
      <c r="A3094" s="818" t="str">
        <f>IF(B3094&lt;&gt;"",IF(AND(B3094&gt;=_TM1,B3094&lt;=_TM2,OR(TH!L3094="1111",TH!M3094="1111")),TH!D3094,""),"")</f>
        <v/>
      </c>
      <c r="B3094" s="36">
        <f t="shared" si="397"/>
        <v>6</v>
      </c>
      <c r="C3094" s="190">
        <f t="shared" si="399"/>
        <v>42551</v>
      </c>
      <c r="D3094" s="842" t="s">
        <v>1649</v>
      </c>
      <c r="E3094" s="891">
        <v>42551</v>
      </c>
      <c r="F3094" s="49" t="s">
        <v>814</v>
      </c>
      <c r="G3094" s="822" t="s">
        <v>791</v>
      </c>
      <c r="H3094" s="845" t="s">
        <v>1297</v>
      </c>
      <c r="I3094" s="246">
        <v>10</v>
      </c>
      <c r="J3094" s="246">
        <v>98119</v>
      </c>
      <c r="K3094" s="846">
        <f t="shared" si="400"/>
        <v>981190</v>
      </c>
      <c r="L3094" s="847" t="s">
        <v>162</v>
      </c>
      <c r="M3094" s="847" t="s">
        <v>844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7"/>
    </row>
    <row r="3095" spans="1:27" ht="15.75" hidden="1" customHeight="1">
      <c r="A3095" s="818" t="str">
        <f>IF(B3095&lt;&gt;"",IF(AND(B3095&gt;=_TM1,B3095&lt;=_TM2,OR(TH!L3095="1111",TH!M3095="1111")),TH!D3095,""),"")</f>
        <v/>
      </c>
      <c r="B3095" s="36">
        <f t="shared" si="397"/>
        <v>6</v>
      </c>
      <c r="C3095" s="190">
        <f t="shared" si="399"/>
        <v>42551</v>
      </c>
      <c r="D3095" s="842" t="s">
        <v>1649</v>
      </c>
      <c r="E3095" s="891">
        <v>42551</v>
      </c>
      <c r="F3095" s="854" t="s">
        <v>820</v>
      </c>
      <c r="G3095" s="822" t="s">
        <v>791</v>
      </c>
      <c r="H3095" s="845" t="s">
        <v>1297</v>
      </c>
      <c r="I3095" s="246">
        <v>30</v>
      </c>
      <c r="J3095" s="246">
        <v>45177</v>
      </c>
      <c r="K3095" s="846">
        <f t="shared" si="400"/>
        <v>1355310</v>
      </c>
      <c r="L3095" s="847" t="s">
        <v>162</v>
      </c>
      <c r="M3095" s="847" t="s">
        <v>844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7"/>
    </row>
    <row r="3096" spans="1:27" ht="15.75" hidden="1" customHeight="1">
      <c r="A3096" s="818" t="str">
        <f>IF(B3096&lt;&gt;"",IF(AND(B3096&gt;=_TM1,B3096&lt;=_TM2,OR(TH!L3096="1111",TH!M3096="1111")),TH!D3096,""),"")</f>
        <v/>
      </c>
      <c r="B3096" s="36">
        <f t="shared" si="397"/>
        <v>6</v>
      </c>
      <c r="C3096" s="190">
        <f t="shared" si="399"/>
        <v>42551</v>
      </c>
      <c r="D3096" s="842" t="s">
        <v>1649</v>
      </c>
      <c r="E3096" s="891">
        <v>42551</v>
      </c>
      <c r="F3096" s="49" t="s">
        <v>816</v>
      </c>
      <c r="G3096" s="822" t="s">
        <v>791</v>
      </c>
      <c r="H3096" s="845" t="s">
        <v>1297</v>
      </c>
      <c r="I3096" s="246">
        <v>20</v>
      </c>
      <c r="J3096" s="246">
        <v>44917</v>
      </c>
      <c r="K3096" s="846">
        <f t="shared" si="400"/>
        <v>898340</v>
      </c>
      <c r="L3096" s="847" t="s">
        <v>162</v>
      </c>
      <c r="M3096" s="847" t="s">
        <v>844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7"/>
    </row>
    <row r="3097" spans="1:27" ht="15.75" hidden="1" customHeight="1">
      <c r="A3097" s="818" t="str">
        <f>IF(B3097&lt;&gt;"",IF(AND(B3097&gt;=_TM1,B3097&lt;=_TM2,OR(TH!L3097="1111",TH!M3097="1111")),TH!D3097,""),"")</f>
        <v/>
      </c>
      <c r="B3097" s="36">
        <f t="shared" si="397"/>
        <v>6</v>
      </c>
      <c r="C3097" s="190">
        <f t="shared" si="399"/>
        <v>42551</v>
      </c>
      <c r="D3097" s="842" t="s">
        <v>1649</v>
      </c>
      <c r="E3097" s="891">
        <v>42551</v>
      </c>
      <c r="F3097" s="49" t="s">
        <v>806</v>
      </c>
      <c r="G3097" s="822" t="s">
        <v>791</v>
      </c>
      <c r="H3097" s="845" t="s">
        <v>1297</v>
      </c>
      <c r="I3097" s="246">
        <v>4</v>
      </c>
      <c r="J3097" s="246">
        <v>116655.25</v>
      </c>
      <c r="K3097" s="846">
        <f t="shared" si="400"/>
        <v>466621</v>
      </c>
      <c r="L3097" s="847" t="s">
        <v>162</v>
      </c>
      <c r="M3097" s="847" t="s">
        <v>844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7"/>
    </row>
    <row r="3098" spans="1:27" ht="15.75" hidden="1" customHeight="1">
      <c r="A3098" s="818" t="str">
        <f>IF(B3098&lt;&gt;"",IF(AND(B3098&gt;=_TM1,B3098&lt;=_TM2,OR(TH!L3098="1111",TH!M3098="1111")),TH!D3098,""),"")</f>
        <v/>
      </c>
      <c r="B3098" s="36">
        <f t="shared" si="397"/>
        <v>6</v>
      </c>
      <c r="C3098" s="190">
        <f t="shared" si="399"/>
        <v>42551</v>
      </c>
      <c r="D3098" s="842" t="s">
        <v>1649</v>
      </c>
      <c r="E3098" s="891">
        <v>42551</v>
      </c>
      <c r="F3098" s="854" t="s">
        <v>525</v>
      </c>
      <c r="G3098" s="822" t="s">
        <v>791</v>
      </c>
      <c r="H3098" s="845" t="s">
        <v>1297</v>
      </c>
      <c r="I3098" s="246">
        <v>36</v>
      </c>
      <c r="J3098" s="246">
        <v>67731</v>
      </c>
      <c r="K3098" s="846">
        <f t="shared" si="400"/>
        <v>2438316</v>
      </c>
      <c r="L3098" s="847" t="s">
        <v>162</v>
      </c>
      <c r="M3098" s="847" t="s">
        <v>844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7"/>
    </row>
    <row r="3099" spans="1:27" ht="15.75" hidden="1" customHeight="1">
      <c r="A3099" s="818" t="str">
        <f>IF(B3099&lt;&gt;"",IF(AND(B3099&gt;=_TM1,B3099&lt;=_TM2,OR(TH!L3099="1111",TH!M3099="1111")),TH!D3099,""),"")</f>
        <v/>
      </c>
      <c r="B3099" s="36">
        <f t="shared" si="397"/>
        <v>6</v>
      </c>
      <c r="C3099" s="190">
        <f t="shared" si="399"/>
        <v>42551</v>
      </c>
      <c r="D3099" s="842" t="s">
        <v>1649</v>
      </c>
      <c r="E3099" s="891">
        <v>42551</v>
      </c>
      <c r="F3099" s="49" t="s">
        <v>525</v>
      </c>
      <c r="G3099" s="822" t="s">
        <v>791</v>
      </c>
      <c r="H3099" s="845" t="s">
        <v>1297</v>
      </c>
      <c r="I3099" s="246">
        <v>30</v>
      </c>
      <c r="J3099" s="246">
        <v>69735</v>
      </c>
      <c r="K3099" s="846">
        <f t="shared" si="400"/>
        <v>2092050</v>
      </c>
      <c r="L3099" s="847" t="s">
        <v>162</v>
      </c>
      <c r="M3099" s="847" t="s">
        <v>844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7"/>
    </row>
    <row r="3100" spans="1:27" ht="15.75" hidden="1" customHeight="1">
      <c r="A3100" s="818" t="str">
        <f>IF(B3100&lt;&gt;"",IF(AND(B3100&gt;=_TM1,B3100&lt;=_TM2,OR(TH!L3100="1111",TH!M3100="1111")),TH!D3100,""),"")</f>
        <v/>
      </c>
      <c r="B3100" s="36">
        <f t="shared" si="397"/>
        <v>6</v>
      </c>
      <c r="C3100" s="190">
        <f t="shared" si="399"/>
        <v>42551</v>
      </c>
      <c r="D3100" s="842" t="s">
        <v>1649</v>
      </c>
      <c r="E3100" s="891">
        <v>42551</v>
      </c>
      <c r="F3100" s="854" t="s">
        <v>818</v>
      </c>
      <c r="G3100" s="822" t="s">
        <v>791</v>
      </c>
      <c r="H3100" s="845" t="s">
        <v>1297</v>
      </c>
      <c r="I3100" s="246">
        <v>25</v>
      </c>
      <c r="J3100" s="246">
        <v>40497</v>
      </c>
      <c r="K3100" s="846">
        <f t="shared" si="400"/>
        <v>1012425</v>
      </c>
      <c r="L3100" s="847" t="s">
        <v>162</v>
      </c>
      <c r="M3100" s="847" t="s">
        <v>844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7"/>
    </row>
    <row r="3101" spans="1:27" ht="15.75" hidden="1" customHeight="1">
      <c r="A3101" s="818" t="str">
        <f>IF(B3101&lt;&gt;"",IF(AND(B3101&gt;=_TM1,B3101&lt;=_TM2,OR(TH!L3101="1111",TH!M3101="1111")),TH!D3101,""),"")</f>
        <v/>
      </c>
      <c r="B3101" s="36">
        <f t="shared" si="397"/>
        <v>6</v>
      </c>
      <c r="C3101" s="190">
        <f t="shared" si="399"/>
        <v>42551</v>
      </c>
      <c r="D3101" s="842" t="s">
        <v>1649</v>
      </c>
      <c r="E3101" s="891">
        <v>42551</v>
      </c>
      <c r="F3101" s="49" t="s">
        <v>689</v>
      </c>
      <c r="G3101" s="822" t="s">
        <v>791</v>
      </c>
      <c r="H3101" s="845" t="s">
        <v>1297</v>
      </c>
      <c r="I3101" s="246">
        <v>6</v>
      </c>
      <c r="J3101" s="246">
        <v>64744</v>
      </c>
      <c r="K3101" s="846">
        <f t="shared" si="400"/>
        <v>388464</v>
      </c>
      <c r="L3101" s="847" t="s">
        <v>162</v>
      </c>
      <c r="M3101" s="847" t="s">
        <v>844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7"/>
    </row>
    <row r="3102" spans="1:27" ht="15.75" hidden="1" customHeight="1">
      <c r="A3102" s="818" t="str">
        <f>IF(B3102&lt;&gt;"",IF(AND(B3102&gt;=_TM1,B3102&lt;=_TM2,OR(TH!L3102="1111",TH!M3102="1111")),TH!D3102,""),"")</f>
        <v/>
      </c>
      <c r="B3102" s="36">
        <f t="shared" si="397"/>
        <v>6</v>
      </c>
      <c r="C3102" s="190">
        <f t="shared" si="399"/>
        <v>42551</v>
      </c>
      <c r="D3102" s="842" t="s">
        <v>1649</v>
      </c>
      <c r="E3102" s="891">
        <v>42551</v>
      </c>
      <c r="F3102" s="49" t="s">
        <v>696</v>
      </c>
      <c r="G3102" s="822" t="s">
        <v>791</v>
      </c>
      <c r="H3102" s="845" t="s">
        <v>1297</v>
      </c>
      <c r="I3102" s="246">
        <v>12</v>
      </c>
      <c r="J3102" s="246">
        <v>114373.35</v>
      </c>
      <c r="K3102" s="846">
        <f t="shared" si="400"/>
        <v>1372480</v>
      </c>
      <c r="L3102" s="847" t="s">
        <v>162</v>
      </c>
      <c r="M3102" s="847" t="s">
        <v>844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7"/>
    </row>
    <row r="3103" spans="1:27" s="872" customFormat="1" ht="15.75" hidden="1" customHeight="1">
      <c r="A3103" s="818" t="str">
        <f>IF(B3103&lt;&gt;"",IF(AND(B3103&gt;=_TM1,B3103&lt;=_TM2,OR(TH!L3103="1111",TH!M3103="1111")),TH!D3103,""),"")</f>
        <v/>
      </c>
      <c r="B3103" s="861">
        <f t="shared" si="397"/>
        <v>4</v>
      </c>
      <c r="C3103" s="862">
        <f t="shared" ref="C3103:C3121" si="401">E3103</f>
        <v>42472</v>
      </c>
      <c r="D3103" s="842" t="s">
        <v>1649</v>
      </c>
      <c r="E3103" s="897">
        <v>42472</v>
      </c>
      <c r="F3103" s="876" t="s">
        <v>628</v>
      </c>
      <c r="G3103" s="898" t="s">
        <v>627</v>
      </c>
      <c r="H3103" s="866" t="s">
        <v>1297</v>
      </c>
      <c r="I3103" s="867">
        <v>474</v>
      </c>
      <c r="J3103" s="867">
        <v>9963.1518987341769</v>
      </c>
      <c r="K3103" s="868">
        <f t="shared" si="400"/>
        <v>4722534</v>
      </c>
      <c r="L3103" s="869" t="s">
        <v>162</v>
      </c>
      <c r="M3103" s="869" t="s">
        <v>844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70"/>
    </row>
    <row r="3104" spans="1:27" ht="15.75" hidden="1" customHeight="1">
      <c r="A3104" s="818" t="str">
        <f>IF(B3104&lt;&gt;"",IF(AND(B3104&gt;=_TM1,B3104&lt;=_TM2,OR(TH!L3104="1111",TH!M3104="1111")),TH!D3104,""),"")</f>
        <v/>
      </c>
      <c r="B3104" s="36">
        <f t="shared" si="397"/>
        <v>4</v>
      </c>
      <c r="C3104" s="190">
        <f t="shared" si="401"/>
        <v>42486</v>
      </c>
      <c r="D3104" s="842" t="s">
        <v>1649</v>
      </c>
      <c r="E3104" s="891">
        <v>42486</v>
      </c>
      <c r="F3104" s="854" t="s">
        <v>651</v>
      </c>
      <c r="G3104" s="822" t="s">
        <v>650</v>
      </c>
      <c r="H3104" s="845" t="s">
        <v>1297</v>
      </c>
      <c r="I3104" s="246">
        <v>200</v>
      </c>
      <c r="J3104" s="246">
        <v>87313.414999999994</v>
      </c>
      <c r="K3104" s="846">
        <f t="shared" si="400"/>
        <v>17462683</v>
      </c>
      <c r="L3104" s="847" t="s">
        <v>162</v>
      </c>
      <c r="M3104" s="847" t="s">
        <v>844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7"/>
    </row>
    <row r="3105" spans="1:27" ht="15.75" hidden="1" customHeight="1">
      <c r="A3105" s="818" t="str">
        <f>IF(B3105&lt;&gt;"",IF(AND(B3105&gt;=_TM1,B3105&lt;=_TM2,OR(TH!L3105="1111",TH!M3105="1111")),TH!D3105,""),"")</f>
        <v/>
      </c>
      <c r="B3105" s="36">
        <f t="shared" si="397"/>
        <v>4</v>
      </c>
      <c r="C3105" s="190">
        <f t="shared" si="401"/>
        <v>42488</v>
      </c>
      <c r="D3105" s="842" t="s">
        <v>1649</v>
      </c>
      <c r="E3105" s="891">
        <v>42488</v>
      </c>
      <c r="F3105" s="49" t="s">
        <v>670</v>
      </c>
      <c r="G3105" s="822" t="s">
        <v>653</v>
      </c>
      <c r="H3105" s="845" t="s">
        <v>1297</v>
      </c>
      <c r="I3105" s="246">
        <v>210</v>
      </c>
      <c r="J3105" s="246">
        <v>63592.5</v>
      </c>
      <c r="K3105" s="846">
        <f t="shared" si="400"/>
        <v>13354425</v>
      </c>
      <c r="L3105" s="847" t="s">
        <v>162</v>
      </c>
      <c r="M3105" s="847" t="s">
        <v>844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7"/>
    </row>
    <row r="3106" spans="1:27" ht="15.75" hidden="1" customHeight="1">
      <c r="A3106" s="818" t="str">
        <f>IF(B3106&lt;&gt;"",IF(AND(B3106&gt;=_TM1,B3106&lt;=_TM2,OR(TH!L3106="1111",TH!M3106="1111")),TH!D3106,""),"")</f>
        <v/>
      </c>
      <c r="B3106" s="36">
        <f t="shared" si="397"/>
        <v>4</v>
      </c>
      <c r="C3106" s="190">
        <f t="shared" si="401"/>
        <v>42489</v>
      </c>
      <c r="D3106" s="842" t="s">
        <v>1649</v>
      </c>
      <c r="E3106" s="891">
        <v>42489</v>
      </c>
      <c r="F3106" s="49" t="s">
        <v>662</v>
      </c>
      <c r="G3106" s="822" t="s">
        <v>656</v>
      </c>
      <c r="H3106" s="845" t="s">
        <v>1297</v>
      </c>
      <c r="I3106" s="246">
        <v>90</v>
      </c>
      <c r="J3106" s="246">
        <v>38751.933333333334</v>
      </c>
      <c r="K3106" s="846">
        <f t="shared" si="400"/>
        <v>3487674</v>
      </c>
      <c r="L3106" s="847" t="s">
        <v>162</v>
      </c>
      <c r="M3106" s="847" t="s">
        <v>844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7"/>
    </row>
    <row r="3107" spans="1:27" ht="15.75" hidden="1" customHeight="1">
      <c r="A3107" s="818" t="str">
        <f>IF(B3107&lt;&gt;"",IF(AND(B3107&gt;=_TM1,B3107&lt;=_TM2,OR(TH!L3107="1111",TH!M3107="1111")),TH!D3107,""),"")</f>
        <v/>
      </c>
      <c r="B3107" s="36">
        <f t="shared" si="397"/>
        <v>5</v>
      </c>
      <c r="C3107" s="190">
        <f t="shared" si="401"/>
        <v>42521</v>
      </c>
      <c r="D3107" s="842" t="s">
        <v>1649</v>
      </c>
      <c r="E3107" s="891">
        <v>42521</v>
      </c>
      <c r="F3107" s="893" t="s">
        <v>555</v>
      </c>
      <c r="G3107" s="822" t="s">
        <v>684</v>
      </c>
      <c r="H3107" s="845" t="s">
        <v>1297</v>
      </c>
      <c r="I3107" s="246">
        <v>36</v>
      </c>
      <c r="J3107" s="246">
        <v>12468.583333333334</v>
      </c>
      <c r="K3107" s="846">
        <f t="shared" si="400"/>
        <v>448869</v>
      </c>
      <c r="L3107" s="847" t="s">
        <v>162</v>
      </c>
      <c r="M3107" s="847" t="s">
        <v>844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7"/>
    </row>
    <row r="3108" spans="1:27" ht="15.75" hidden="1" customHeight="1">
      <c r="A3108" s="818" t="str">
        <f>IF(B3108&lt;&gt;"",IF(AND(B3108&gt;=_TM1,B3108&lt;=_TM2,OR(TH!L3108="1111",TH!M3108="1111")),TH!D3108,""),"")</f>
        <v/>
      </c>
      <c r="B3108" s="36">
        <f t="shared" ref="B3108:B3209" si="402">IF(C3108&lt;&gt;"",MONTH(C3108),"")</f>
        <v>5</v>
      </c>
      <c r="C3108" s="190">
        <f t="shared" si="401"/>
        <v>42521</v>
      </c>
      <c r="D3108" s="842" t="s">
        <v>1649</v>
      </c>
      <c r="E3108" s="891">
        <v>42521</v>
      </c>
      <c r="F3108" s="854" t="s">
        <v>545</v>
      </c>
      <c r="G3108" s="822" t="s">
        <v>684</v>
      </c>
      <c r="H3108" s="845" t="s">
        <v>1297</v>
      </c>
      <c r="I3108" s="246">
        <v>12</v>
      </c>
      <c r="J3108" s="246">
        <v>37503.583333333336</v>
      </c>
      <c r="K3108" s="846">
        <f t="shared" si="400"/>
        <v>450043</v>
      </c>
      <c r="L3108" s="847" t="s">
        <v>162</v>
      </c>
      <c r="M3108" s="847" t="s">
        <v>844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7"/>
    </row>
    <row r="3109" spans="1:27" ht="15.75" hidden="1" customHeight="1">
      <c r="A3109" s="818" t="str">
        <f>IF(B3109&lt;&gt;"",IF(AND(B3109&gt;=_TM1,B3109&lt;=_TM2,OR(TH!L3109="1111",TH!M3109="1111")),TH!D3109,""),"")</f>
        <v/>
      </c>
      <c r="B3109" s="36">
        <f t="shared" si="402"/>
        <v>6</v>
      </c>
      <c r="C3109" s="190">
        <f t="shared" si="401"/>
        <v>42527</v>
      </c>
      <c r="D3109" s="842" t="s">
        <v>1649</v>
      </c>
      <c r="E3109" s="891">
        <v>42527</v>
      </c>
      <c r="F3109" s="49" t="s">
        <v>717</v>
      </c>
      <c r="G3109" s="822" t="s">
        <v>720</v>
      </c>
      <c r="H3109" s="845" t="s">
        <v>1297</v>
      </c>
      <c r="I3109" s="246">
        <v>1050</v>
      </c>
      <c r="J3109" s="246">
        <v>4052.9114285714286</v>
      </c>
      <c r="K3109" s="846">
        <f t="shared" si="400"/>
        <v>4255557</v>
      </c>
      <c r="L3109" s="847" t="s">
        <v>162</v>
      </c>
      <c r="M3109" s="847" t="s">
        <v>844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7"/>
    </row>
    <row r="3110" spans="1:27" ht="15.75" hidden="1" customHeight="1">
      <c r="A3110" s="818" t="str">
        <f>IF(B3110&lt;&gt;"",IF(AND(B3110&gt;=_TM1,B3110&lt;=_TM2,OR(TH!L3110="1111",TH!M3110="1111")),TH!D3110,""),"")</f>
        <v/>
      </c>
      <c r="B3110" s="36">
        <f t="shared" si="402"/>
        <v>6</v>
      </c>
      <c r="C3110" s="190">
        <f t="shared" si="401"/>
        <v>42528</v>
      </c>
      <c r="D3110" s="842" t="s">
        <v>1649</v>
      </c>
      <c r="E3110" s="891">
        <v>42528</v>
      </c>
      <c r="F3110" s="854" t="s">
        <v>1209</v>
      </c>
      <c r="G3110" s="822" t="s">
        <v>724</v>
      </c>
      <c r="H3110" s="845" t="s">
        <v>1297</v>
      </c>
      <c r="I3110" s="246">
        <v>1373</v>
      </c>
      <c r="J3110" s="246">
        <v>6610.9446467589223</v>
      </c>
      <c r="K3110" s="846">
        <f t="shared" si="400"/>
        <v>9076827</v>
      </c>
      <c r="L3110" s="847" t="s">
        <v>162</v>
      </c>
      <c r="M3110" s="847" t="s">
        <v>844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7"/>
    </row>
    <row r="3111" spans="1:27" ht="15.75" hidden="1" customHeight="1">
      <c r="A3111" s="818" t="str">
        <f>IF(B3111&lt;&gt;"",IF(AND(B3111&gt;=_TM1,B3111&lt;=_TM2,OR(TH!L3111="1111",TH!M3111="1111")),TH!D3111,""),"")</f>
        <v/>
      </c>
      <c r="B3111" s="36">
        <f t="shared" si="402"/>
        <v>6</v>
      </c>
      <c r="C3111" s="190">
        <f t="shared" si="401"/>
        <v>42532</v>
      </c>
      <c r="D3111" s="842" t="s">
        <v>1649</v>
      </c>
      <c r="E3111" s="891">
        <v>42532</v>
      </c>
      <c r="F3111" s="49" t="s">
        <v>752</v>
      </c>
      <c r="G3111" s="822" t="s">
        <v>738</v>
      </c>
      <c r="H3111" s="845" t="s">
        <v>1297</v>
      </c>
      <c r="I3111" s="246">
        <v>10</v>
      </c>
      <c r="J3111" s="246">
        <v>72724.3</v>
      </c>
      <c r="K3111" s="846">
        <f t="shared" si="400"/>
        <v>727243</v>
      </c>
      <c r="L3111" s="847" t="s">
        <v>162</v>
      </c>
      <c r="M3111" s="847" t="s">
        <v>844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7"/>
    </row>
    <row r="3112" spans="1:27" ht="15.75" hidden="1" customHeight="1">
      <c r="A3112" s="818" t="str">
        <f>IF(B3112&lt;&gt;"",IF(AND(B3112&gt;=_TM1,B3112&lt;=_TM2,OR(TH!L3112="1111",TH!M3112="1111")),TH!D3112,""),"")</f>
        <v/>
      </c>
      <c r="B3112" s="36">
        <f t="shared" si="402"/>
        <v>6</v>
      </c>
      <c r="C3112" s="190">
        <f t="shared" si="401"/>
        <v>42532</v>
      </c>
      <c r="D3112" s="842" t="s">
        <v>1649</v>
      </c>
      <c r="E3112" s="891">
        <v>42532</v>
      </c>
      <c r="F3112" s="854" t="s">
        <v>719</v>
      </c>
      <c r="G3112" s="822" t="s">
        <v>738</v>
      </c>
      <c r="H3112" s="845" t="s">
        <v>1297</v>
      </c>
      <c r="I3112" s="246">
        <v>30</v>
      </c>
      <c r="J3112" s="246">
        <v>6033</v>
      </c>
      <c r="K3112" s="846">
        <f t="shared" ref="K3112:K3130" si="403">ROUND(I3112*J3112,0)</f>
        <v>180990</v>
      </c>
      <c r="L3112" s="847" t="s">
        <v>162</v>
      </c>
      <c r="M3112" s="847" t="s">
        <v>844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7"/>
    </row>
    <row r="3113" spans="1:27" ht="15.75" hidden="1" customHeight="1">
      <c r="A3113" s="818" t="str">
        <f>IF(B3113&lt;&gt;"",IF(AND(B3113&gt;=_TM1,B3113&lt;=_TM2,OR(TH!L3113="1111",TH!M3113="1111")),TH!D3113,""),"")</f>
        <v/>
      </c>
      <c r="B3113" s="36">
        <f t="shared" si="402"/>
        <v>6</v>
      </c>
      <c r="C3113" s="190">
        <f t="shared" si="401"/>
        <v>42536</v>
      </c>
      <c r="D3113" s="842" t="s">
        <v>1649</v>
      </c>
      <c r="E3113" s="891">
        <v>42536</v>
      </c>
      <c r="F3113" s="49" t="s">
        <v>767</v>
      </c>
      <c r="G3113" s="822" t="s">
        <v>766</v>
      </c>
      <c r="H3113" s="845" t="s">
        <v>1297</v>
      </c>
      <c r="I3113" s="246">
        <v>75</v>
      </c>
      <c r="J3113" s="246">
        <v>15618.586666666666</v>
      </c>
      <c r="K3113" s="846">
        <f t="shared" si="403"/>
        <v>1171394</v>
      </c>
      <c r="L3113" s="847" t="s">
        <v>162</v>
      </c>
      <c r="M3113" s="847" t="s">
        <v>844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7"/>
    </row>
    <row r="3114" spans="1:27" ht="15.75" hidden="1" customHeight="1">
      <c r="A3114" s="818" t="str">
        <f>IF(B3114&lt;&gt;"",IF(AND(B3114&gt;=_TM1,B3114&lt;=_TM2,OR(TH!L3114="1111",TH!M3114="1111")),TH!D3114,""),"")</f>
        <v/>
      </c>
      <c r="B3114" s="36">
        <f t="shared" si="402"/>
        <v>6</v>
      </c>
      <c r="C3114" s="190">
        <f t="shared" si="401"/>
        <v>42536</v>
      </c>
      <c r="D3114" s="842" t="s">
        <v>1649</v>
      </c>
      <c r="E3114" s="891">
        <v>42536</v>
      </c>
      <c r="F3114" s="854" t="s">
        <v>768</v>
      </c>
      <c r="G3114" s="822" t="s">
        <v>766</v>
      </c>
      <c r="H3114" s="845" t="s">
        <v>1297</v>
      </c>
      <c r="I3114" s="246">
        <v>300</v>
      </c>
      <c r="J3114" s="246">
        <v>4930.5933333333332</v>
      </c>
      <c r="K3114" s="846">
        <f t="shared" si="403"/>
        <v>1479178</v>
      </c>
      <c r="L3114" s="847" t="s">
        <v>162</v>
      </c>
      <c r="M3114" s="847" t="s">
        <v>844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7"/>
    </row>
    <row r="3115" spans="1:27" ht="15.75" hidden="1" customHeight="1">
      <c r="A3115" s="818" t="str">
        <f>IF(B3115&lt;&gt;"",IF(AND(B3115&gt;=_TM1,B3115&lt;=_TM2,OR(TH!L3115="1111",TH!M3115="1111")),TH!D3115,""),"")</f>
        <v/>
      </c>
      <c r="B3115" s="36">
        <f t="shared" si="402"/>
        <v>6</v>
      </c>
      <c r="C3115" s="190">
        <f t="shared" si="401"/>
        <v>42548</v>
      </c>
      <c r="D3115" s="842" t="s">
        <v>1649</v>
      </c>
      <c r="E3115" s="891">
        <v>42548</v>
      </c>
      <c r="F3115" s="49" t="s">
        <v>777</v>
      </c>
      <c r="G3115" s="822" t="s">
        <v>776</v>
      </c>
      <c r="H3115" s="845" t="s">
        <v>1297</v>
      </c>
      <c r="I3115" s="246">
        <v>7</v>
      </c>
      <c r="J3115" s="246">
        <v>117547</v>
      </c>
      <c r="K3115" s="846">
        <f t="shared" si="403"/>
        <v>822829</v>
      </c>
      <c r="L3115" s="847" t="s">
        <v>162</v>
      </c>
      <c r="M3115" s="847" t="s">
        <v>844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7"/>
    </row>
    <row r="3116" spans="1:27" ht="15.75" hidden="1" customHeight="1">
      <c r="A3116" s="818" t="str">
        <f>IF(B3116&lt;&gt;"",IF(AND(B3116&gt;=_TM1,B3116&lt;=_TM2,OR(TH!L3116="1111",TH!M3116="1111")),TH!D3116,""),"")</f>
        <v/>
      </c>
      <c r="B3116" s="36">
        <f t="shared" si="402"/>
        <v>6</v>
      </c>
      <c r="C3116" s="190">
        <f t="shared" si="401"/>
        <v>42548</v>
      </c>
      <c r="D3116" s="842" t="s">
        <v>1649</v>
      </c>
      <c r="E3116" s="891">
        <v>42548</v>
      </c>
      <c r="F3116" s="49" t="s">
        <v>778</v>
      </c>
      <c r="G3116" s="822" t="s">
        <v>776</v>
      </c>
      <c r="H3116" s="845" t="s">
        <v>1297</v>
      </c>
      <c r="I3116" s="246">
        <v>15</v>
      </c>
      <c r="J3116" s="246">
        <v>22674.6</v>
      </c>
      <c r="K3116" s="846">
        <f t="shared" si="403"/>
        <v>340119</v>
      </c>
      <c r="L3116" s="847" t="s">
        <v>162</v>
      </c>
      <c r="M3116" s="847" t="s">
        <v>844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7"/>
    </row>
    <row r="3117" spans="1:27" ht="15.75" hidden="1" customHeight="1">
      <c r="A3117" s="818" t="str">
        <f>IF(B3117&lt;&gt;"",IF(AND(B3117&gt;=_TM1,B3117&lt;=_TM2,OR(TH!L3117="1111",TH!M3117="1111")),TH!D3117,""),"")</f>
        <v/>
      </c>
      <c r="B3117" s="36">
        <f t="shared" si="402"/>
        <v>6</v>
      </c>
      <c r="C3117" s="190">
        <f t="shared" si="401"/>
        <v>42548</v>
      </c>
      <c r="D3117" s="842" t="s">
        <v>1649</v>
      </c>
      <c r="E3117" s="891">
        <v>42548</v>
      </c>
      <c r="F3117" s="854" t="s">
        <v>779</v>
      </c>
      <c r="G3117" s="822" t="s">
        <v>776</v>
      </c>
      <c r="H3117" s="845" t="s">
        <v>1297</v>
      </c>
      <c r="I3117" s="246">
        <v>304</v>
      </c>
      <c r="J3117" s="246">
        <v>30955.598684210527</v>
      </c>
      <c r="K3117" s="846">
        <f t="shared" si="403"/>
        <v>9410502</v>
      </c>
      <c r="L3117" s="847" t="s">
        <v>162</v>
      </c>
      <c r="M3117" s="847" t="s">
        <v>844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7"/>
    </row>
    <row r="3118" spans="1:27" ht="15.75" hidden="1" customHeight="1">
      <c r="A3118" s="818" t="str">
        <f>IF(B3118&lt;&gt;"",IF(AND(B3118&gt;=_TM1,B3118&lt;=_TM2,OR(TH!L3118="1111",TH!M3118="1111")),TH!D3118,""),"")</f>
        <v/>
      </c>
      <c r="B3118" s="36">
        <f t="shared" si="402"/>
        <v>6</v>
      </c>
      <c r="C3118" s="190">
        <f t="shared" si="401"/>
        <v>42548</v>
      </c>
      <c r="D3118" s="842" t="s">
        <v>1649</v>
      </c>
      <c r="E3118" s="891">
        <v>42548</v>
      </c>
      <c r="F3118" s="49" t="s">
        <v>780</v>
      </c>
      <c r="G3118" s="822" t="s">
        <v>776</v>
      </c>
      <c r="H3118" s="845" t="s">
        <v>1297</v>
      </c>
      <c r="I3118" s="246">
        <v>50</v>
      </c>
      <c r="J3118" s="246">
        <v>41826.6</v>
      </c>
      <c r="K3118" s="846">
        <f t="shared" si="403"/>
        <v>2091330</v>
      </c>
      <c r="L3118" s="847" t="s">
        <v>162</v>
      </c>
      <c r="M3118" s="847" t="s">
        <v>844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7"/>
    </row>
    <row r="3119" spans="1:27" ht="15.75" hidden="1" customHeight="1">
      <c r="A3119" s="818" t="str">
        <f>IF(B3119&lt;&gt;"",IF(AND(B3119&gt;=_TM1,B3119&lt;=_TM2,OR(TH!L3119="1111",TH!M3119="1111")),TH!D3119,""),"")</f>
        <v/>
      </c>
      <c r="B3119" s="36">
        <f t="shared" si="402"/>
        <v>6</v>
      </c>
      <c r="C3119" s="190">
        <f t="shared" si="401"/>
        <v>42550</v>
      </c>
      <c r="D3119" s="842" t="s">
        <v>1649</v>
      </c>
      <c r="E3119" s="891">
        <v>42550</v>
      </c>
      <c r="F3119" s="854" t="s">
        <v>438</v>
      </c>
      <c r="G3119" s="822" t="s">
        <v>782</v>
      </c>
      <c r="H3119" s="845" t="s">
        <v>1297</v>
      </c>
      <c r="I3119" s="246">
        <v>5</v>
      </c>
      <c r="J3119" s="246">
        <v>6907.8</v>
      </c>
      <c r="K3119" s="846">
        <f t="shared" si="403"/>
        <v>34539</v>
      </c>
      <c r="L3119" s="847" t="s">
        <v>162</v>
      </c>
      <c r="M3119" s="847" t="s">
        <v>844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>x</v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7"/>
    </row>
    <row r="3120" spans="1:27" ht="15.75" hidden="1" customHeight="1">
      <c r="A3120" s="818" t="str">
        <f>IF(B3120&lt;&gt;"",IF(AND(B3120&gt;=_TM1,B3120&lt;=_TM2,OR(TH!L3120="1111",TH!M3120="1111")),TH!D3120,""),"")</f>
        <v/>
      </c>
      <c r="B3120" s="36">
        <f t="shared" si="402"/>
        <v>6</v>
      </c>
      <c r="C3120" s="190">
        <f t="shared" si="401"/>
        <v>42551</v>
      </c>
      <c r="D3120" s="842" t="s">
        <v>1649</v>
      </c>
      <c r="E3120" s="891">
        <v>42551</v>
      </c>
      <c r="F3120" s="49" t="s">
        <v>1292</v>
      </c>
      <c r="G3120" s="822" t="s">
        <v>785</v>
      </c>
      <c r="H3120" s="845" t="s">
        <v>1297</v>
      </c>
      <c r="I3120" s="246">
        <v>3</v>
      </c>
      <c r="J3120" s="246">
        <v>6668</v>
      </c>
      <c r="K3120" s="846">
        <f t="shared" si="403"/>
        <v>20004</v>
      </c>
      <c r="L3120" s="847" t="s">
        <v>162</v>
      </c>
      <c r="M3120" s="847" t="s">
        <v>844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7"/>
    </row>
    <row r="3121" spans="1:27" ht="15.75" hidden="1" customHeight="1">
      <c r="A3121" s="818" t="str">
        <f>IF(B3121&lt;&gt;"",IF(AND(B3121&gt;=_TM1,B3121&lt;=_TM2,OR(TH!L3121="1111",TH!M3121="1111")),TH!D3121,""),"")</f>
        <v/>
      </c>
      <c r="B3121" s="36">
        <f t="shared" si="402"/>
        <v>6</v>
      </c>
      <c r="C3121" s="190">
        <f t="shared" si="401"/>
        <v>42551</v>
      </c>
      <c r="D3121" s="842" t="s">
        <v>1649</v>
      </c>
      <c r="E3121" s="891">
        <v>42551</v>
      </c>
      <c r="F3121" s="49" t="s">
        <v>1293</v>
      </c>
      <c r="G3121" s="822" t="s">
        <v>785</v>
      </c>
      <c r="H3121" s="845" t="s">
        <v>1297</v>
      </c>
      <c r="I3121" s="246">
        <v>4</v>
      </c>
      <c r="J3121" s="246">
        <v>16383.5</v>
      </c>
      <c r="K3121" s="846">
        <f t="shared" si="403"/>
        <v>65534</v>
      </c>
      <c r="L3121" s="847" t="s">
        <v>162</v>
      </c>
      <c r="M3121" s="847" t="s">
        <v>844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7"/>
    </row>
    <row r="3122" spans="1:27" ht="15.75" hidden="1" customHeight="1">
      <c r="A3122" s="818" t="str">
        <f>IF(B3122&lt;&gt;"",IF(AND(B3122&gt;=_TM1,B3122&lt;=_TM2,OR(TH!L3122="1111",TH!M3122="1111")),TH!D3122,""),"")</f>
        <v/>
      </c>
      <c r="B3122" s="36">
        <f t="shared" si="402"/>
        <v>6</v>
      </c>
      <c r="C3122" s="190">
        <f t="shared" ref="C3122:C3197" si="404">E3122</f>
        <v>42551</v>
      </c>
      <c r="D3122" s="842" t="s">
        <v>1649</v>
      </c>
      <c r="E3122" s="891">
        <v>42551</v>
      </c>
      <c r="F3122" s="49" t="s">
        <v>1294</v>
      </c>
      <c r="G3122" s="822" t="s">
        <v>785</v>
      </c>
      <c r="H3122" s="845" t="s">
        <v>1297</v>
      </c>
      <c r="I3122" s="246">
        <v>5</v>
      </c>
      <c r="J3122" s="246">
        <v>193400.6</v>
      </c>
      <c r="K3122" s="846">
        <f t="shared" si="403"/>
        <v>967003</v>
      </c>
      <c r="L3122" s="847" t="s">
        <v>162</v>
      </c>
      <c r="M3122" s="847" t="s">
        <v>844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7"/>
    </row>
    <row r="3123" spans="1:27" ht="15.75" hidden="1" customHeight="1">
      <c r="A3123" s="818" t="str">
        <f>IF(B3123&lt;&gt;"",IF(AND(B3123&gt;=_TM1,B3123&lt;=_TM2,OR(TH!L3123="1111",TH!M3123="1111")),TH!D3123,""),"")</f>
        <v/>
      </c>
      <c r="B3123" s="36">
        <f t="shared" si="402"/>
        <v>6</v>
      </c>
      <c r="C3123" s="190">
        <f t="shared" si="404"/>
        <v>42551</v>
      </c>
      <c r="D3123" s="842" t="s">
        <v>1649</v>
      </c>
      <c r="E3123" s="891">
        <v>42551</v>
      </c>
      <c r="F3123" s="854" t="s">
        <v>1295</v>
      </c>
      <c r="G3123" s="822" t="s">
        <v>785</v>
      </c>
      <c r="H3123" s="845" t="s">
        <v>1297</v>
      </c>
      <c r="I3123" s="246">
        <v>25</v>
      </c>
      <c r="J3123" s="246">
        <v>25066.6</v>
      </c>
      <c r="K3123" s="846">
        <f t="shared" si="403"/>
        <v>626665</v>
      </c>
      <c r="L3123" s="847" t="s">
        <v>162</v>
      </c>
      <c r="M3123" s="847" t="s">
        <v>844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7"/>
    </row>
    <row r="3124" spans="1:27" ht="15.75" hidden="1" customHeight="1">
      <c r="A3124" s="818" t="str">
        <f>IF(B3124&lt;&gt;"",IF(AND(B3124&gt;=_TM1,B3124&lt;=_TM2,OR(TH!L3124="1111",TH!M3124="1111")),TH!D3124,""),"")</f>
        <v/>
      </c>
      <c r="B3124" s="36">
        <f t="shared" si="402"/>
        <v>6</v>
      </c>
      <c r="C3124" s="190">
        <f t="shared" si="404"/>
        <v>42551</v>
      </c>
      <c r="D3124" s="842" t="s">
        <v>1649</v>
      </c>
      <c r="E3124" s="891">
        <v>42551</v>
      </c>
      <c r="F3124" s="49" t="s">
        <v>1165</v>
      </c>
      <c r="G3124" s="822" t="s">
        <v>785</v>
      </c>
      <c r="H3124" s="845" t="s">
        <v>1297</v>
      </c>
      <c r="I3124" s="246">
        <v>375</v>
      </c>
      <c r="J3124" s="246">
        <v>33135.994666666666</v>
      </c>
      <c r="K3124" s="846">
        <f t="shared" si="403"/>
        <v>12425998</v>
      </c>
      <c r="L3124" s="847" t="s">
        <v>162</v>
      </c>
      <c r="M3124" s="847" t="s">
        <v>844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7"/>
    </row>
    <row r="3125" spans="1:27" ht="15.75" hidden="1" customHeight="1">
      <c r="A3125" s="818" t="str">
        <f>IF(B3125&lt;&gt;"",IF(AND(B3125&gt;=_TM1,B3125&lt;=_TM2,OR(TH!L3125="1111",TH!M3125="1111")),TH!D3125,""),"")</f>
        <v/>
      </c>
      <c r="B3125" s="36">
        <f t="shared" si="402"/>
        <v>6</v>
      </c>
      <c r="C3125" s="190">
        <f t="shared" si="404"/>
        <v>42551</v>
      </c>
      <c r="D3125" s="842" t="s">
        <v>1649</v>
      </c>
      <c r="E3125" s="891">
        <v>42551</v>
      </c>
      <c r="F3125" s="49" t="s">
        <v>789</v>
      </c>
      <c r="G3125" s="822" t="s">
        <v>786</v>
      </c>
      <c r="H3125" s="845" t="s">
        <v>1297</v>
      </c>
      <c r="I3125" s="246">
        <v>1000</v>
      </c>
      <c r="J3125" s="246">
        <v>1369.5920000000001</v>
      </c>
      <c r="K3125" s="846">
        <f t="shared" si="403"/>
        <v>1369592</v>
      </c>
      <c r="L3125" s="847" t="s">
        <v>162</v>
      </c>
      <c r="M3125" s="847" t="s">
        <v>844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7"/>
    </row>
    <row r="3126" spans="1:27" ht="15.75" hidden="1" customHeight="1">
      <c r="A3126" s="818" t="str">
        <f>IF(B3126&lt;&gt;"",IF(AND(B3126&gt;=_TM1,B3126&lt;=_TM2,OR(TH!L3126="1111",TH!M3126="1111")),TH!D3126,""),"")</f>
        <v/>
      </c>
      <c r="B3126" s="36">
        <f t="shared" si="402"/>
        <v>6</v>
      </c>
      <c r="C3126" s="190">
        <f t="shared" si="404"/>
        <v>42551</v>
      </c>
      <c r="D3126" s="842" t="s">
        <v>1649</v>
      </c>
      <c r="E3126" s="891">
        <v>42551</v>
      </c>
      <c r="F3126" s="893" t="s">
        <v>796</v>
      </c>
      <c r="G3126" s="822" t="s">
        <v>791</v>
      </c>
      <c r="H3126" s="845" t="s">
        <v>1297</v>
      </c>
      <c r="I3126" s="246">
        <v>112</v>
      </c>
      <c r="J3126" s="246">
        <v>48589.080357142855</v>
      </c>
      <c r="K3126" s="846">
        <f t="shared" si="403"/>
        <v>5441977</v>
      </c>
      <c r="L3126" s="847" t="s">
        <v>162</v>
      </c>
      <c r="M3126" s="847" t="s">
        <v>844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7"/>
    </row>
    <row r="3127" spans="1:27" ht="15.75" hidden="1" customHeight="1">
      <c r="A3127" s="818" t="str">
        <f>IF(B3127&lt;&gt;"",IF(AND(B3127&gt;=_TM1,B3127&lt;=_TM2,OR(TH!L3127="1111",TH!M3127="1111")),TH!D3127,""),"")</f>
        <v/>
      </c>
      <c r="B3127" s="36">
        <f t="shared" si="402"/>
        <v>4</v>
      </c>
      <c r="C3127" s="190">
        <f t="shared" si="404"/>
        <v>42464</v>
      </c>
      <c r="D3127" s="842" t="s">
        <v>1649</v>
      </c>
      <c r="E3127" s="891">
        <v>42464</v>
      </c>
      <c r="F3127" s="854" t="s">
        <v>614</v>
      </c>
      <c r="G3127" s="822" t="s">
        <v>616</v>
      </c>
      <c r="H3127" s="845" t="s">
        <v>1297</v>
      </c>
      <c r="I3127" s="246">
        <v>995</v>
      </c>
      <c r="J3127" s="246">
        <v>6790.0994974874375</v>
      </c>
      <c r="K3127" s="846">
        <f t="shared" si="403"/>
        <v>6756149</v>
      </c>
      <c r="L3127" s="847" t="s">
        <v>162</v>
      </c>
      <c r="M3127" s="847" t="s">
        <v>844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7"/>
    </row>
    <row r="3128" spans="1:27" ht="15.75" hidden="1" customHeight="1">
      <c r="A3128" s="818" t="str">
        <f>IF(B3128&lt;&gt;"",IF(AND(B3128&gt;=_TM1,B3128&lt;=_TM2,OR(TH!L3128="1111",TH!M3128="1111")),TH!D3128,""),"")</f>
        <v/>
      </c>
      <c r="B3128" s="36">
        <f t="shared" si="402"/>
        <v>4</v>
      </c>
      <c r="C3128" s="190">
        <f t="shared" si="404"/>
        <v>42466</v>
      </c>
      <c r="D3128" s="842" t="s">
        <v>1649</v>
      </c>
      <c r="E3128" s="891">
        <v>42466</v>
      </c>
      <c r="F3128" s="49" t="s">
        <v>624</v>
      </c>
      <c r="G3128" s="822" t="s">
        <v>622</v>
      </c>
      <c r="H3128" s="845" t="s">
        <v>1297</v>
      </c>
      <c r="I3128" s="246">
        <v>254</v>
      </c>
      <c r="J3128" s="246">
        <v>6772.6377952755902</v>
      </c>
      <c r="K3128" s="846">
        <f t="shared" si="403"/>
        <v>1720250</v>
      </c>
      <c r="L3128" s="847" t="s">
        <v>162</v>
      </c>
      <c r="M3128" s="847" t="s">
        <v>844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7"/>
    </row>
    <row r="3129" spans="1:27" ht="15.75" hidden="1" customHeight="1">
      <c r="A3129" s="818" t="str">
        <f>IF(B3129&lt;&gt;"",IF(AND(B3129&gt;=_TM1,B3129&lt;=_TM2,OR(TH!L3129="1111",TH!M3129="1111")),TH!D3129,""),"")</f>
        <v/>
      </c>
      <c r="B3129" s="36">
        <f t="shared" si="402"/>
        <v>4</v>
      </c>
      <c r="C3129" s="190">
        <f t="shared" si="404"/>
        <v>42467</v>
      </c>
      <c r="D3129" s="842" t="s">
        <v>1649</v>
      </c>
      <c r="E3129" s="891">
        <v>42467</v>
      </c>
      <c r="F3129" s="854" t="s">
        <v>466</v>
      </c>
      <c r="G3129" s="822" t="s">
        <v>625</v>
      </c>
      <c r="H3129" s="845" t="s">
        <v>1297</v>
      </c>
      <c r="I3129" s="246">
        <v>300</v>
      </c>
      <c r="J3129" s="246">
        <v>8211.7066666666669</v>
      </c>
      <c r="K3129" s="846">
        <f t="shared" si="403"/>
        <v>2463512</v>
      </c>
      <c r="L3129" s="847" t="s">
        <v>162</v>
      </c>
      <c r="M3129" s="847" t="s">
        <v>844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7"/>
    </row>
    <row r="3130" spans="1:27" ht="15.75" hidden="1" customHeight="1">
      <c r="A3130" s="818" t="str">
        <f>IF(B3130&lt;&gt;"",IF(AND(B3130&gt;=_TM1,B3130&lt;=_TM2,OR(TH!L3130="1111",TH!M3130="1111")),TH!D3130,""),"")</f>
        <v/>
      </c>
      <c r="B3130" s="36">
        <f t="shared" si="402"/>
        <v>4</v>
      </c>
      <c r="C3130" s="190">
        <f t="shared" si="404"/>
        <v>42480</v>
      </c>
      <c r="D3130" s="842" t="s">
        <v>1649</v>
      </c>
      <c r="E3130" s="891">
        <v>42480</v>
      </c>
      <c r="F3130" s="49" t="s">
        <v>559</v>
      </c>
      <c r="G3130" s="822" t="s">
        <v>637</v>
      </c>
      <c r="H3130" s="845" t="s">
        <v>1297</v>
      </c>
      <c r="I3130" s="246">
        <v>500</v>
      </c>
      <c r="J3130" s="246">
        <v>12379.814</v>
      </c>
      <c r="K3130" s="846">
        <f t="shared" si="403"/>
        <v>6189907</v>
      </c>
      <c r="L3130" s="847" t="s">
        <v>162</v>
      </c>
      <c r="M3130" s="847" t="s">
        <v>844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7"/>
    </row>
    <row r="3131" spans="1:27" ht="15.75" hidden="1" customHeight="1">
      <c r="A3131" s="818" t="str">
        <f>IF(B3131&lt;&gt;"",IF(AND(B3131&gt;=_TM1,B3131&lt;=_TM2,OR(TH!L3131="1111",TH!M3131="1111")),TH!D3131,""),"")</f>
        <v/>
      </c>
      <c r="B3131" s="36">
        <f t="shared" si="402"/>
        <v>4</v>
      </c>
      <c r="C3131" s="190">
        <f t="shared" si="404"/>
        <v>42481</v>
      </c>
      <c r="D3131" s="842" t="s">
        <v>1649</v>
      </c>
      <c r="E3131" s="891">
        <v>42481</v>
      </c>
      <c r="F3131" s="854" t="s">
        <v>646</v>
      </c>
      <c r="G3131" s="822" t="s">
        <v>644</v>
      </c>
      <c r="H3131" s="845" t="s">
        <v>1297</v>
      </c>
      <c r="I3131" s="246">
        <v>1000</v>
      </c>
      <c r="J3131" s="246">
        <v>9724.7080000000005</v>
      </c>
      <c r="K3131" s="846">
        <f t="shared" ref="K3131:K3206" si="405">ROUND(I3131*J3131,0)</f>
        <v>9724708</v>
      </c>
      <c r="L3131" s="847" t="s">
        <v>162</v>
      </c>
      <c r="M3131" s="847" t="s">
        <v>844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7"/>
    </row>
    <row r="3132" spans="1:27" ht="15.75" hidden="1" customHeight="1">
      <c r="A3132" s="818" t="str">
        <f>IF(B3132&lt;&gt;"",IF(AND(B3132&gt;=_TM1,B3132&lt;=_TM2,OR(TH!L3132="1111",TH!M3132="1111")),TH!D3132,""),"")</f>
        <v/>
      </c>
      <c r="B3132" s="36">
        <f t="shared" si="402"/>
        <v>4</v>
      </c>
      <c r="C3132" s="190">
        <f t="shared" si="404"/>
        <v>42485</v>
      </c>
      <c r="D3132" s="842" t="s">
        <v>1649</v>
      </c>
      <c r="E3132" s="891">
        <v>42485</v>
      </c>
      <c r="F3132" s="49" t="s">
        <v>1165</v>
      </c>
      <c r="G3132" s="822" t="s">
        <v>648</v>
      </c>
      <c r="H3132" s="845" t="s">
        <v>1297</v>
      </c>
      <c r="I3132" s="246">
        <v>1000</v>
      </c>
      <c r="J3132" s="246">
        <v>32249.196</v>
      </c>
      <c r="K3132" s="846">
        <f t="shared" si="405"/>
        <v>32249196</v>
      </c>
      <c r="L3132" s="847" t="s">
        <v>162</v>
      </c>
      <c r="M3132" s="847" t="s">
        <v>844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7"/>
    </row>
    <row r="3133" spans="1:27" ht="15.75" hidden="1" customHeight="1">
      <c r="A3133" s="818" t="str">
        <f>IF(B3133&lt;&gt;"",IF(AND(B3133&gt;=_TM1,B3133&lt;=_TM2,OR(TH!L3133="1111",TH!M3133="1111")),TH!D3133,""),"")</f>
        <v/>
      </c>
      <c r="B3133" s="36">
        <f t="shared" si="402"/>
        <v>4</v>
      </c>
      <c r="C3133" s="190">
        <f t="shared" si="404"/>
        <v>42485</v>
      </c>
      <c r="D3133" s="842" t="s">
        <v>1649</v>
      </c>
      <c r="E3133" s="891">
        <v>42485</v>
      </c>
      <c r="F3133" s="854" t="s">
        <v>1166</v>
      </c>
      <c r="G3133" s="822" t="s">
        <v>648</v>
      </c>
      <c r="H3133" s="845" t="s">
        <v>1297</v>
      </c>
      <c r="I3133" s="246">
        <v>1100</v>
      </c>
      <c r="J3133" s="246">
        <v>31845.439090909091</v>
      </c>
      <c r="K3133" s="846">
        <f t="shared" si="405"/>
        <v>35029983</v>
      </c>
      <c r="L3133" s="847" t="s">
        <v>162</v>
      </c>
      <c r="M3133" s="847" t="s">
        <v>844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7"/>
    </row>
    <row r="3134" spans="1:27" ht="15.75" hidden="1" customHeight="1">
      <c r="A3134" s="818" t="str">
        <f>IF(B3134&lt;&gt;"",IF(AND(B3134&gt;=_TM1,B3134&lt;=_TM2,OR(TH!L3134="1111",TH!M3134="1111")),TH!D3134,""),"")</f>
        <v/>
      </c>
      <c r="B3134" s="36">
        <f t="shared" si="402"/>
        <v>4</v>
      </c>
      <c r="C3134" s="190">
        <f t="shared" si="404"/>
        <v>42489</v>
      </c>
      <c r="D3134" s="842" t="s">
        <v>1649</v>
      </c>
      <c r="E3134" s="891">
        <v>42489</v>
      </c>
      <c r="F3134" s="49" t="s">
        <v>523</v>
      </c>
      <c r="G3134" s="822" t="s">
        <v>656</v>
      </c>
      <c r="H3134" s="845" t="s">
        <v>1297</v>
      </c>
      <c r="I3134" s="246">
        <v>50</v>
      </c>
      <c r="J3134" s="246">
        <v>59790.8</v>
      </c>
      <c r="K3134" s="846">
        <f t="shared" si="405"/>
        <v>2989540</v>
      </c>
      <c r="L3134" s="847" t="s">
        <v>162</v>
      </c>
      <c r="M3134" s="847" t="s">
        <v>844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7"/>
    </row>
    <row r="3135" spans="1:27" ht="15.75" hidden="1" customHeight="1">
      <c r="A3135" s="818" t="str">
        <f>IF(B3135&lt;&gt;"",IF(AND(B3135&gt;=_TM1,B3135&lt;=_TM2,OR(TH!L3135="1111",TH!M3135="1111")),TH!D3135,""),"")</f>
        <v/>
      </c>
      <c r="B3135" s="36">
        <f t="shared" si="402"/>
        <v>4</v>
      </c>
      <c r="C3135" s="190">
        <f t="shared" si="404"/>
        <v>42489</v>
      </c>
      <c r="D3135" s="842" t="s">
        <v>1649</v>
      </c>
      <c r="E3135" s="891">
        <v>42489</v>
      </c>
      <c r="F3135" s="49" t="s">
        <v>657</v>
      </c>
      <c r="G3135" s="822" t="s">
        <v>656</v>
      </c>
      <c r="H3135" s="845" t="s">
        <v>1297</v>
      </c>
      <c r="I3135" s="246">
        <v>23</v>
      </c>
      <c r="J3135" s="246">
        <v>128487.21739130435</v>
      </c>
      <c r="K3135" s="846">
        <f t="shared" si="405"/>
        <v>2955206</v>
      </c>
      <c r="L3135" s="847" t="s">
        <v>162</v>
      </c>
      <c r="M3135" s="847" t="s">
        <v>844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7"/>
    </row>
    <row r="3136" spans="1:27" ht="15.75" hidden="1" customHeight="1">
      <c r="A3136" s="818" t="str">
        <f>IF(B3136&lt;&gt;"",IF(AND(B3136&gt;=_TM1,B3136&lt;=_TM2,OR(TH!L3136="1111",TH!M3136="1111")),TH!D3136,""),"")</f>
        <v/>
      </c>
      <c r="B3136" s="36">
        <f t="shared" si="402"/>
        <v>4</v>
      </c>
      <c r="C3136" s="190">
        <f t="shared" si="404"/>
        <v>42489</v>
      </c>
      <c r="D3136" s="842" t="s">
        <v>1649</v>
      </c>
      <c r="E3136" s="891">
        <v>42489</v>
      </c>
      <c r="F3136" s="854" t="s">
        <v>657</v>
      </c>
      <c r="G3136" s="822" t="s">
        <v>656</v>
      </c>
      <c r="H3136" s="845" t="s">
        <v>1297</v>
      </c>
      <c r="I3136" s="246">
        <v>8</v>
      </c>
      <c r="J3136" s="246">
        <v>123268.625</v>
      </c>
      <c r="K3136" s="846">
        <f t="shared" si="405"/>
        <v>986149</v>
      </c>
      <c r="L3136" s="847" t="s">
        <v>162</v>
      </c>
      <c r="M3136" s="847" t="s">
        <v>844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7"/>
    </row>
    <row r="3137" spans="1:27" ht="15.75" hidden="1" customHeight="1">
      <c r="A3137" s="818" t="str">
        <f>IF(B3137&lt;&gt;"",IF(AND(B3137&gt;=_TM1,B3137&lt;=_TM2,OR(TH!L3137="1111",TH!M3137="1111")),TH!D3137,""),"")</f>
        <v/>
      </c>
      <c r="B3137" s="36">
        <f t="shared" si="402"/>
        <v>4</v>
      </c>
      <c r="C3137" s="190">
        <f t="shared" si="404"/>
        <v>42489</v>
      </c>
      <c r="D3137" s="842" t="s">
        <v>1649</v>
      </c>
      <c r="E3137" s="891">
        <v>42489</v>
      </c>
      <c r="F3137" s="49" t="s">
        <v>529</v>
      </c>
      <c r="G3137" s="822" t="s">
        <v>656</v>
      </c>
      <c r="H3137" s="845" t="s">
        <v>1297</v>
      </c>
      <c r="I3137" s="246">
        <v>134</v>
      </c>
      <c r="J3137" s="246">
        <v>41795.738805970148</v>
      </c>
      <c r="K3137" s="846">
        <f t="shared" si="405"/>
        <v>5600629</v>
      </c>
      <c r="L3137" s="847" t="s">
        <v>162</v>
      </c>
      <c r="M3137" s="847" t="s">
        <v>844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7"/>
    </row>
    <row r="3138" spans="1:27" ht="15.75" hidden="1" customHeight="1">
      <c r="A3138" s="818" t="str">
        <f>IF(B3138&lt;&gt;"",IF(AND(B3138&gt;=_TM1,B3138&lt;=_TM2,OR(TH!L3138="1111",TH!M3138="1111")),TH!D3138,""),"")</f>
        <v/>
      </c>
      <c r="B3138" s="36">
        <f t="shared" si="402"/>
        <v>4</v>
      </c>
      <c r="C3138" s="190">
        <f t="shared" si="404"/>
        <v>42489</v>
      </c>
      <c r="D3138" s="842" t="s">
        <v>1649</v>
      </c>
      <c r="E3138" s="891">
        <v>42489</v>
      </c>
      <c r="F3138" s="854" t="s">
        <v>450</v>
      </c>
      <c r="G3138" s="822" t="s">
        <v>656</v>
      </c>
      <c r="H3138" s="845" t="s">
        <v>1297</v>
      </c>
      <c r="I3138" s="246">
        <v>90</v>
      </c>
      <c r="J3138" s="246">
        <v>42518.033333333333</v>
      </c>
      <c r="K3138" s="846">
        <f t="shared" si="405"/>
        <v>3826623</v>
      </c>
      <c r="L3138" s="847" t="s">
        <v>162</v>
      </c>
      <c r="M3138" s="847" t="s">
        <v>844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7"/>
    </row>
    <row r="3139" spans="1:27" ht="15.75" hidden="1" customHeight="1">
      <c r="A3139" s="818" t="str">
        <f>IF(B3139&lt;&gt;"",IF(AND(B3139&gt;=_TM1,B3139&lt;=_TM2,OR(TH!L3139="1111",TH!M3139="1111")),TH!D3139,""),"")</f>
        <v/>
      </c>
      <c r="B3139" s="36">
        <f t="shared" si="402"/>
        <v>4</v>
      </c>
      <c r="C3139" s="190">
        <f t="shared" si="404"/>
        <v>42489</v>
      </c>
      <c r="D3139" s="842" t="s">
        <v>1649</v>
      </c>
      <c r="E3139" s="891">
        <v>42489</v>
      </c>
      <c r="F3139" s="49" t="s">
        <v>660</v>
      </c>
      <c r="G3139" s="822" t="s">
        <v>656</v>
      </c>
      <c r="H3139" s="845" t="s">
        <v>1297</v>
      </c>
      <c r="I3139" s="246">
        <v>64</v>
      </c>
      <c r="J3139" s="246">
        <v>43805.84375</v>
      </c>
      <c r="K3139" s="846">
        <f t="shared" si="405"/>
        <v>2803574</v>
      </c>
      <c r="L3139" s="847" t="s">
        <v>162</v>
      </c>
      <c r="M3139" s="847" t="s">
        <v>844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7"/>
    </row>
    <row r="3140" spans="1:27" ht="15.75" hidden="1" customHeight="1">
      <c r="A3140" s="818" t="str">
        <f>IF(B3140&lt;&gt;"",IF(AND(B3140&gt;=_TM1,B3140&lt;=_TM2,OR(TH!L3140="1111",TH!M3140="1111")),TH!D3140,""),"")</f>
        <v/>
      </c>
      <c r="B3140" s="36">
        <f t="shared" si="402"/>
        <v>4</v>
      </c>
      <c r="C3140" s="190">
        <f t="shared" si="404"/>
        <v>42489</v>
      </c>
      <c r="D3140" s="842" t="s">
        <v>1649</v>
      </c>
      <c r="E3140" s="891">
        <v>42489</v>
      </c>
      <c r="F3140" s="49" t="s">
        <v>449</v>
      </c>
      <c r="G3140" s="822" t="s">
        <v>656</v>
      </c>
      <c r="H3140" s="845" t="s">
        <v>1297</v>
      </c>
      <c r="I3140" s="246">
        <v>144</v>
      </c>
      <c r="J3140" s="246">
        <v>47203.090277777781</v>
      </c>
      <c r="K3140" s="846">
        <f t="shared" si="405"/>
        <v>6797245</v>
      </c>
      <c r="L3140" s="847" t="s">
        <v>162</v>
      </c>
      <c r="M3140" s="847" t="s">
        <v>844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7"/>
    </row>
    <row r="3141" spans="1:27" ht="15.75" hidden="1" customHeight="1">
      <c r="A3141" s="818" t="str">
        <f>IF(B3141&lt;&gt;"",IF(AND(B3141&gt;=_TM1,B3141&lt;=_TM2,OR(TH!L3141="1111",TH!M3141="1111")),TH!D3141,""),"")</f>
        <v/>
      </c>
      <c r="B3141" s="36">
        <f t="shared" si="402"/>
        <v>4</v>
      </c>
      <c r="C3141" s="190">
        <f t="shared" ref="C3141:C3178" si="406">E3141</f>
        <v>42489</v>
      </c>
      <c r="D3141" s="842" t="s">
        <v>1649</v>
      </c>
      <c r="E3141" s="891">
        <v>42489</v>
      </c>
      <c r="F3141" s="49" t="s">
        <v>464</v>
      </c>
      <c r="G3141" s="822" t="s">
        <v>656</v>
      </c>
      <c r="H3141" s="845" t="s">
        <v>1297</v>
      </c>
      <c r="I3141" s="246">
        <v>350</v>
      </c>
      <c r="J3141" s="246">
        <v>63845.185714285712</v>
      </c>
      <c r="K3141" s="846">
        <f t="shared" ref="K3141:K3178" si="407">ROUND(I3141*J3141,0)</f>
        <v>22345815</v>
      </c>
      <c r="L3141" s="847" t="s">
        <v>162</v>
      </c>
      <c r="M3141" s="847" t="s">
        <v>844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7"/>
    </row>
    <row r="3142" spans="1:27" ht="15.75" hidden="1" customHeight="1">
      <c r="A3142" s="818" t="str">
        <f>IF(B3142&lt;&gt;"",IF(AND(B3142&gt;=_TM1,B3142&lt;=_TM2,OR(TH!L3142="1111",TH!M3142="1111")),TH!D3142,""),"")</f>
        <v/>
      </c>
      <c r="B3142" s="36">
        <f t="shared" si="402"/>
        <v>4</v>
      </c>
      <c r="C3142" s="190">
        <f t="shared" si="406"/>
        <v>42489</v>
      </c>
      <c r="D3142" s="842" t="s">
        <v>1649</v>
      </c>
      <c r="E3142" s="891">
        <v>42489</v>
      </c>
      <c r="F3142" s="854" t="s">
        <v>525</v>
      </c>
      <c r="G3142" s="822" t="s">
        <v>656</v>
      </c>
      <c r="H3142" s="845" t="s">
        <v>1297</v>
      </c>
      <c r="I3142" s="246">
        <v>76</v>
      </c>
      <c r="J3142" s="246">
        <v>69438.671052631573</v>
      </c>
      <c r="K3142" s="846">
        <f t="shared" si="407"/>
        <v>5277339</v>
      </c>
      <c r="L3142" s="847" t="s">
        <v>162</v>
      </c>
      <c r="M3142" s="847" t="s">
        <v>844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7"/>
    </row>
    <row r="3143" spans="1:27" ht="15.75" hidden="1" customHeight="1">
      <c r="A3143" s="818" t="str">
        <f>IF(B3143&lt;&gt;"",IF(AND(B3143&gt;=_TM1,B3143&lt;=_TM2,OR(TH!L3143="1111",TH!M3143="1111")),TH!D3143,""),"")</f>
        <v/>
      </c>
      <c r="B3143" s="36">
        <f t="shared" si="402"/>
        <v>4</v>
      </c>
      <c r="C3143" s="190">
        <f t="shared" si="406"/>
        <v>42489</v>
      </c>
      <c r="D3143" s="842" t="s">
        <v>1649</v>
      </c>
      <c r="E3143" s="891">
        <v>42489</v>
      </c>
      <c r="F3143" s="49" t="s">
        <v>658</v>
      </c>
      <c r="G3143" s="822" t="s">
        <v>656</v>
      </c>
      <c r="H3143" s="845" t="s">
        <v>1297</v>
      </c>
      <c r="I3143" s="246">
        <v>20</v>
      </c>
      <c r="J3143" s="246">
        <v>120515.6</v>
      </c>
      <c r="K3143" s="846">
        <f t="shared" si="407"/>
        <v>2410312</v>
      </c>
      <c r="L3143" s="847" t="s">
        <v>162</v>
      </c>
      <c r="M3143" s="847" t="s">
        <v>844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7"/>
    </row>
    <row r="3144" spans="1:27" ht="15.75" hidden="1" customHeight="1">
      <c r="A3144" s="818" t="str">
        <f>IF(B3144&lt;&gt;"",IF(AND(B3144&gt;=_TM1,B3144&lt;=_TM2,OR(TH!L3144="1111",TH!M3144="1111")),TH!D3144,""),"")</f>
        <v/>
      </c>
      <c r="B3144" s="36">
        <f t="shared" si="402"/>
        <v>5</v>
      </c>
      <c r="C3144" s="190">
        <f t="shared" si="406"/>
        <v>42502</v>
      </c>
      <c r="D3144" s="842" t="s">
        <v>1649</v>
      </c>
      <c r="E3144" s="891">
        <v>42502</v>
      </c>
      <c r="F3144" s="49" t="s">
        <v>614</v>
      </c>
      <c r="G3144" s="822" t="s">
        <v>673</v>
      </c>
      <c r="H3144" s="845" t="s">
        <v>1297</v>
      </c>
      <c r="I3144" s="246">
        <v>1097</v>
      </c>
      <c r="J3144" s="246">
        <v>6762.231540565178</v>
      </c>
      <c r="K3144" s="846">
        <f t="shared" si="407"/>
        <v>7418168</v>
      </c>
      <c r="L3144" s="847" t="s">
        <v>162</v>
      </c>
      <c r="M3144" s="847" t="s">
        <v>844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7"/>
    </row>
    <row r="3145" spans="1:27" ht="15.75" hidden="1" customHeight="1">
      <c r="A3145" s="818" t="str">
        <f>IF(B3145&lt;&gt;"",IF(AND(B3145&gt;=_TM1,B3145&lt;=_TM2,OR(TH!L3145="1111",TH!M3145="1111")),TH!D3145,""),"")</f>
        <v/>
      </c>
      <c r="B3145" s="36">
        <f t="shared" si="402"/>
        <v>5</v>
      </c>
      <c r="C3145" s="190">
        <f t="shared" si="406"/>
        <v>42516</v>
      </c>
      <c r="D3145" s="842" t="s">
        <v>1649</v>
      </c>
      <c r="E3145" s="891">
        <v>42516</v>
      </c>
      <c r="F3145" s="893" t="s">
        <v>614</v>
      </c>
      <c r="G3145" s="822" t="s">
        <v>678</v>
      </c>
      <c r="H3145" s="845" t="s">
        <v>1297</v>
      </c>
      <c r="I3145" s="246">
        <v>1392</v>
      </c>
      <c r="J3145" s="246">
        <v>6757.9260057471265</v>
      </c>
      <c r="K3145" s="846">
        <f t="shared" si="407"/>
        <v>9407033</v>
      </c>
      <c r="L3145" s="847" t="s">
        <v>162</v>
      </c>
      <c r="M3145" s="847" t="s">
        <v>844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7"/>
    </row>
    <row r="3146" spans="1:27" ht="15.75" hidden="1" customHeight="1">
      <c r="A3146" s="818" t="str">
        <f>IF(B3146&lt;&gt;"",IF(AND(B3146&gt;=_TM1,B3146&lt;=_TM2,OR(TH!L3146="1111",TH!M3146="1111")),TH!D3146,""),"")</f>
        <v/>
      </c>
      <c r="B3146" s="36">
        <f t="shared" si="402"/>
        <v>5</v>
      </c>
      <c r="C3146" s="190">
        <f t="shared" si="406"/>
        <v>42516</v>
      </c>
      <c r="D3146" s="842" t="s">
        <v>1649</v>
      </c>
      <c r="E3146" s="891">
        <v>42516</v>
      </c>
      <c r="F3146" s="854" t="s">
        <v>683</v>
      </c>
      <c r="G3146" s="822" t="s">
        <v>679</v>
      </c>
      <c r="H3146" s="845" t="s">
        <v>1297</v>
      </c>
      <c r="I3146" s="246">
        <v>1000</v>
      </c>
      <c r="J3146" s="246">
        <v>11807.191999999999</v>
      </c>
      <c r="K3146" s="846">
        <f t="shared" si="407"/>
        <v>11807192</v>
      </c>
      <c r="L3146" s="847" t="s">
        <v>162</v>
      </c>
      <c r="M3146" s="847" t="s">
        <v>844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7"/>
    </row>
    <row r="3147" spans="1:27" ht="15.75" hidden="1" customHeight="1">
      <c r="A3147" s="818" t="str">
        <f>IF(B3147&lt;&gt;"",IF(AND(B3147&gt;=_TM1,B3147&lt;=_TM2,OR(TH!L3147="1111",TH!M3147="1111")),TH!D3147,""),"")</f>
        <v/>
      </c>
      <c r="B3147" s="36">
        <f t="shared" si="402"/>
        <v>5</v>
      </c>
      <c r="C3147" s="190">
        <f t="shared" si="406"/>
        <v>42516</v>
      </c>
      <c r="D3147" s="842" t="s">
        <v>1649</v>
      </c>
      <c r="E3147" s="891">
        <v>42516</v>
      </c>
      <c r="F3147" s="49" t="s">
        <v>1165</v>
      </c>
      <c r="G3147" s="822" t="s">
        <v>680</v>
      </c>
      <c r="H3147" s="845" t="s">
        <v>1297</v>
      </c>
      <c r="I3147" s="246">
        <v>1250</v>
      </c>
      <c r="J3147" s="246">
        <v>32110.871999999999</v>
      </c>
      <c r="K3147" s="846">
        <f t="shared" si="407"/>
        <v>40138590</v>
      </c>
      <c r="L3147" s="847" t="s">
        <v>162</v>
      </c>
      <c r="M3147" s="847" t="s">
        <v>844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7"/>
    </row>
    <row r="3148" spans="1:27" ht="15.75" hidden="1" customHeight="1">
      <c r="A3148" s="818" t="str">
        <f>IF(B3148&lt;&gt;"",IF(AND(B3148&gt;=_TM1,B3148&lt;=_TM2,OR(TH!L3148="1111",TH!M3148="1111")),TH!D3148,""),"")</f>
        <v/>
      </c>
      <c r="B3148" s="36">
        <f t="shared" si="402"/>
        <v>5</v>
      </c>
      <c r="C3148" s="190">
        <f t="shared" si="406"/>
        <v>42516</v>
      </c>
      <c r="D3148" s="842" t="s">
        <v>1649</v>
      </c>
      <c r="E3148" s="891">
        <v>42516</v>
      </c>
      <c r="F3148" s="854" t="s">
        <v>1166</v>
      </c>
      <c r="G3148" s="822" t="s">
        <v>680</v>
      </c>
      <c r="H3148" s="845" t="s">
        <v>1297</v>
      </c>
      <c r="I3148" s="246">
        <v>1300</v>
      </c>
      <c r="J3148" s="246">
        <v>31545.641538461539</v>
      </c>
      <c r="K3148" s="846">
        <f t="shared" si="407"/>
        <v>41009334</v>
      </c>
      <c r="L3148" s="847" t="s">
        <v>162</v>
      </c>
      <c r="M3148" s="847" t="s">
        <v>844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7"/>
    </row>
    <row r="3149" spans="1:27" ht="15.75" hidden="1" customHeight="1">
      <c r="A3149" s="818" t="str">
        <f>IF(B3149&lt;&gt;"",IF(AND(B3149&gt;=_TM1,B3149&lt;=_TM2,OR(TH!L3149="1111",TH!M3149="1111")),TH!D3149,""),"")</f>
        <v/>
      </c>
      <c r="B3149" s="36">
        <f t="shared" si="402"/>
        <v>5</v>
      </c>
      <c r="C3149" s="190">
        <f t="shared" si="406"/>
        <v>42517</v>
      </c>
      <c r="D3149" s="842" t="s">
        <v>1649</v>
      </c>
      <c r="E3149" s="891">
        <v>42517</v>
      </c>
      <c r="F3149" s="49" t="s">
        <v>614</v>
      </c>
      <c r="G3149" s="822" t="s">
        <v>681</v>
      </c>
      <c r="H3149" s="845" t="s">
        <v>1297</v>
      </c>
      <c r="I3149" s="246">
        <v>1516</v>
      </c>
      <c r="J3149" s="246">
        <v>6776.7473614775727</v>
      </c>
      <c r="K3149" s="846">
        <f t="shared" si="407"/>
        <v>10273549</v>
      </c>
      <c r="L3149" s="847" t="s">
        <v>162</v>
      </c>
      <c r="M3149" s="847" t="s">
        <v>844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7"/>
    </row>
    <row r="3150" spans="1:27" ht="15.75" hidden="1" customHeight="1">
      <c r="A3150" s="818" t="str">
        <f>IF(B3150&lt;&gt;"",IF(AND(B3150&gt;=_TM1,B3150&lt;=_TM2,OR(TH!L3150="1111",TH!M3150="1111")),TH!D3150,""),"")</f>
        <v/>
      </c>
      <c r="B3150" s="36">
        <f t="shared" si="402"/>
        <v>5</v>
      </c>
      <c r="C3150" s="190">
        <f t="shared" si="406"/>
        <v>42521</v>
      </c>
      <c r="D3150" s="842" t="s">
        <v>1649</v>
      </c>
      <c r="E3150" s="891">
        <v>42521</v>
      </c>
      <c r="F3150" s="854" t="s">
        <v>512</v>
      </c>
      <c r="G3150" s="822" t="s">
        <v>684</v>
      </c>
      <c r="H3150" s="845" t="s">
        <v>1297</v>
      </c>
      <c r="I3150" s="246">
        <v>534</v>
      </c>
      <c r="J3150" s="246">
        <v>17545.322097378277</v>
      </c>
      <c r="K3150" s="846">
        <f t="shared" si="407"/>
        <v>9369202</v>
      </c>
      <c r="L3150" s="847" t="s">
        <v>162</v>
      </c>
      <c r="M3150" s="847" t="s">
        <v>844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7"/>
    </row>
    <row r="3151" spans="1:27" ht="15.75" hidden="1" customHeight="1">
      <c r="A3151" s="818" t="str">
        <f>IF(B3151&lt;&gt;"",IF(AND(B3151&gt;=_TM1,B3151&lt;=_TM2,OR(TH!L3151="1111",TH!M3151="1111")),TH!D3151,""),"")</f>
        <v/>
      </c>
      <c r="B3151" s="36">
        <f t="shared" si="402"/>
        <v>5</v>
      </c>
      <c r="C3151" s="190">
        <f t="shared" si="406"/>
        <v>42521</v>
      </c>
      <c r="D3151" s="842" t="s">
        <v>1649</v>
      </c>
      <c r="E3151" s="891">
        <v>42521</v>
      </c>
      <c r="F3151" s="49" t="s">
        <v>464</v>
      </c>
      <c r="G3151" s="822" t="s">
        <v>684</v>
      </c>
      <c r="H3151" s="845" t="s">
        <v>1297</v>
      </c>
      <c r="I3151" s="246">
        <v>170</v>
      </c>
      <c r="J3151" s="246">
        <v>65698.647058823524</v>
      </c>
      <c r="K3151" s="846">
        <f t="shared" si="407"/>
        <v>11168770</v>
      </c>
      <c r="L3151" s="847" t="s">
        <v>162</v>
      </c>
      <c r="M3151" s="847" t="s">
        <v>844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7"/>
    </row>
    <row r="3152" spans="1:27" ht="15.75" hidden="1" customHeight="1">
      <c r="A3152" s="818" t="str">
        <f>IF(B3152&lt;&gt;"",IF(AND(B3152&gt;=_TM1,B3152&lt;=_TM2,OR(TH!L3152="1111",TH!M3152="1111")),TH!D3152,""),"")</f>
        <v/>
      </c>
      <c r="B3152" s="36">
        <f t="shared" si="402"/>
        <v>6</v>
      </c>
      <c r="C3152" s="190">
        <f t="shared" si="406"/>
        <v>42523</v>
      </c>
      <c r="D3152" s="842" t="s">
        <v>1649</v>
      </c>
      <c r="E3152" s="891">
        <v>42523</v>
      </c>
      <c r="F3152" s="854" t="s">
        <v>683</v>
      </c>
      <c r="G3152" s="822" t="s">
        <v>713</v>
      </c>
      <c r="H3152" s="845" t="s">
        <v>1297</v>
      </c>
      <c r="I3152" s="246">
        <v>1000</v>
      </c>
      <c r="J3152" s="246">
        <v>13696.317999999999</v>
      </c>
      <c r="K3152" s="846">
        <f t="shared" si="407"/>
        <v>13696318</v>
      </c>
      <c r="L3152" s="847" t="s">
        <v>162</v>
      </c>
      <c r="M3152" s="847" t="s">
        <v>844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7"/>
    </row>
    <row r="3153" spans="1:27" ht="15.75" hidden="1" customHeight="1">
      <c r="A3153" s="818" t="str">
        <f>IF(B3153&lt;&gt;"",IF(AND(B3153&gt;=_TM1,B3153&lt;=_TM2,OR(TH!L3153="1111",TH!M3153="1111")),TH!D3153,""),"")</f>
        <v/>
      </c>
      <c r="B3153" s="36">
        <f t="shared" si="402"/>
        <v>6</v>
      </c>
      <c r="C3153" s="190">
        <f t="shared" si="406"/>
        <v>42527</v>
      </c>
      <c r="D3153" s="842" t="s">
        <v>1649</v>
      </c>
      <c r="E3153" s="891">
        <v>42527</v>
      </c>
      <c r="F3153" s="49" t="s">
        <v>908</v>
      </c>
      <c r="G3153" s="822" t="s">
        <v>720</v>
      </c>
      <c r="H3153" s="845" t="s">
        <v>1297</v>
      </c>
      <c r="I3153" s="246">
        <v>2000</v>
      </c>
      <c r="J3153" s="246">
        <v>6901.8615</v>
      </c>
      <c r="K3153" s="846">
        <f t="shared" si="407"/>
        <v>13803723</v>
      </c>
      <c r="L3153" s="847" t="s">
        <v>162</v>
      </c>
      <c r="M3153" s="847" t="s">
        <v>844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7"/>
    </row>
    <row r="3154" spans="1:27" ht="15.75" hidden="1" customHeight="1">
      <c r="A3154" s="818" t="str">
        <f>IF(B3154&lt;&gt;"",IF(AND(B3154&gt;=_TM1,B3154&lt;=_TM2,OR(TH!L3154="1111",TH!M3154="1111")),TH!D3154,""),"")</f>
        <v/>
      </c>
      <c r="B3154" s="36">
        <f t="shared" si="402"/>
        <v>6</v>
      </c>
      <c r="C3154" s="190">
        <f t="shared" si="406"/>
        <v>42527</v>
      </c>
      <c r="D3154" s="842" t="s">
        <v>1649</v>
      </c>
      <c r="E3154" s="891">
        <v>42527</v>
      </c>
      <c r="F3154" s="49" t="s">
        <v>624</v>
      </c>
      <c r="G3154" s="822" t="s">
        <v>720</v>
      </c>
      <c r="H3154" s="845" t="s">
        <v>1297</v>
      </c>
      <c r="I3154" s="246">
        <v>2050</v>
      </c>
      <c r="J3154" s="246">
        <v>6129.2404878048783</v>
      </c>
      <c r="K3154" s="846">
        <f t="shared" si="407"/>
        <v>12564943</v>
      </c>
      <c r="L3154" s="847" t="s">
        <v>162</v>
      </c>
      <c r="M3154" s="847" t="s">
        <v>844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7"/>
    </row>
    <row r="3155" spans="1:27" ht="15.75" hidden="1" customHeight="1">
      <c r="A3155" s="818" t="str">
        <f>IF(B3155&lt;&gt;"",IF(AND(B3155&gt;=_TM1,B3155&lt;=_TM2,OR(TH!L3155="1111",TH!M3155="1111")),TH!D3155,""),"")</f>
        <v/>
      </c>
      <c r="B3155" s="36">
        <f t="shared" si="402"/>
        <v>6</v>
      </c>
      <c r="C3155" s="190">
        <f t="shared" si="406"/>
        <v>42532</v>
      </c>
      <c r="D3155" s="842" t="s">
        <v>1649</v>
      </c>
      <c r="E3155" s="891">
        <v>42532</v>
      </c>
      <c r="F3155" s="854" t="s">
        <v>643</v>
      </c>
      <c r="G3155" s="822" t="s">
        <v>738</v>
      </c>
      <c r="H3155" s="845" t="s">
        <v>1297</v>
      </c>
      <c r="I3155" s="246">
        <v>5000</v>
      </c>
      <c r="J3155" s="246">
        <v>4656.5320000000002</v>
      </c>
      <c r="K3155" s="846">
        <f t="shared" si="407"/>
        <v>23282660</v>
      </c>
      <c r="L3155" s="847" t="s">
        <v>162</v>
      </c>
      <c r="M3155" s="847" t="s">
        <v>844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7"/>
    </row>
    <row r="3156" spans="1:27" ht="15.75" hidden="1" customHeight="1">
      <c r="A3156" s="818" t="str">
        <f>IF(B3156&lt;&gt;"",IF(AND(B3156&gt;=_TM1,B3156&lt;=_TM2,OR(TH!L3156="1111",TH!M3156="1111")),TH!D3156,""),"")</f>
        <v/>
      </c>
      <c r="B3156" s="36">
        <f t="shared" si="402"/>
        <v>6</v>
      </c>
      <c r="C3156" s="190">
        <f t="shared" si="406"/>
        <v>42532</v>
      </c>
      <c r="D3156" s="842" t="s">
        <v>1649</v>
      </c>
      <c r="E3156" s="891">
        <v>42532</v>
      </c>
      <c r="F3156" s="49" t="s">
        <v>651</v>
      </c>
      <c r="G3156" s="822" t="s">
        <v>738</v>
      </c>
      <c r="H3156" s="845" t="s">
        <v>1297</v>
      </c>
      <c r="I3156" s="246">
        <v>210</v>
      </c>
      <c r="J3156" s="246">
        <v>86211.923809523811</v>
      </c>
      <c r="K3156" s="846">
        <f t="shared" si="407"/>
        <v>18104504</v>
      </c>
      <c r="L3156" s="847" t="s">
        <v>162</v>
      </c>
      <c r="M3156" s="847" t="s">
        <v>844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7"/>
    </row>
    <row r="3157" spans="1:27" ht="15.75" hidden="1" customHeight="1">
      <c r="A3157" s="818" t="str">
        <f>IF(B3157&lt;&gt;"",IF(AND(B3157&gt;=_TM1,B3157&lt;=_TM2,OR(TH!L3157="1111",TH!M3157="1111")),TH!D3157,""),"")</f>
        <v/>
      </c>
      <c r="B3157" s="36">
        <f t="shared" si="402"/>
        <v>6</v>
      </c>
      <c r="C3157" s="190">
        <f t="shared" si="406"/>
        <v>42532</v>
      </c>
      <c r="D3157" s="842" t="s">
        <v>1649</v>
      </c>
      <c r="E3157" s="891">
        <v>42532</v>
      </c>
      <c r="F3157" s="854" t="s">
        <v>753</v>
      </c>
      <c r="G3157" s="822" t="s">
        <v>738</v>
      </c>
      <c r="H3157" s="845" t="s">
        <v>1297</v>
      </c>
      <c r="I3157" s="246">
        <v>600</v>
      </c>
      <c r="J3157" s="246">
        <v>13625.065000000001</v>
      </c>
      <c r="K3157" s="846">
        <f t="shared" si="407"/>
        <v>8175039</v>
      </c>
      <c r="L3157" s="847" t="s">
        <v>162</v>
      </c>
      <c r="M3157" s="847" t="s">
        <v>844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7"/>
    </row>
    <row r="3158" spans="1:27" ht="15.75" hidden="1" customHeight="1">
      <c r="A3158" s="818" t="str">
        <f>IF(B3158&lt;&gt;"",IF(AND(B3158&gt;=_TM1,B3158&lt;=_TM2,OR(TH!L3158="1111",TH!M3158="1111")),TH!D3158,""),"")</f>
        <v/>
      </c>
      <c r="B3158" s="36">
        <f t="shared" si="402"/>
        <v>6</v>
      </c>
      <c r="C3158" s="190">
        <f t="shared" si="406"/>
        <v>42532</v>
      </c>
      <c r="D3158" s="842" t="s">
        <v>1649</v>
      </c>
      <c r="E3158" s="891">
        <v>42532</v>
      </c>
      <c r="F3158" s="49" t="s">
        <v>759</v>
      </c>
      <c r="G3158" s="822" t="s">
        <v>738</v>
      </c>
      <c r="H3158" s="845" t="s">
        <v>1297</v>
      </c>
      <c r="I3158" s="246">
        <v>150</v>
      </c>
      <c r="J3158" s="246">
        <v>11425.993333333334</v>
      </c>
      <c r="K3158" s="846">
        <f t="shared" si="407"/>
        <v>1713899</v>
      </c>
      <c r="L3158" s="847" t="s">
        <v>162</v>
      </c>
      <c r="M3158" s="847" t="s">
        <v>844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7"/>
    </row>
    <row r="3159" spans="1:27" ht="15.75" hidden="1" customHeight="1">
      <c r="A3159" s="818" t="str">
        <f>IF(B3159&lt;&gt;"",IF(AND(B3159&gt;=_TM1,B3159&lt;=_TM2,OR(TH!L3159="1111",TH!M3159="1111")),TH!D3159,""),"")</f>
        <v/>
      </c>
      <c r="B3159" s="36">
        <f t="shared" si="402"/>
        <v>6</v>
      </c>
      <c r="C3159" s="190">
        <f t="shared" si="406"/>
        <v>42535</v>
      </c>
      <c r="D3159" s="842" t="s">
        <v>1649</v>
      </c>
      <c r="E3159" s="891">
        <v>42535</v>
      </c>
      <c r="F3159" s="49" t="s">
        <v>1165</v>
      </c>
      <c r="G3159" s="822" t="s">
        <v>762</v>
      </c>
      <c r="H3159" s="845" t="s">
        <v>1297</v>
      </c>
      <c r="I3159" s="246">
        <v>1250</v>
      </c>
      <c r="J3159" s="246">
        <v>34798.815999999999</v>
      </c>
      <c r="K3159" s="846">
        <f t="shared" si="407"/>
        <v>43498520</v>
      </c>
      <c r="L3159" s="847" t="s">
        <v>162</v>
      </c>
      <c r="M3159" s="847" t="s">
        <v>844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7"/>
    </row>
    <row r="3160" spans="1:27" ht="15.75" hidden="1" customHeight="1">
      <c r="A3160" s="818" t="str">
        <f>IF(B3160&lt;&gt;"",IF(AND(B3160&gt;=_TM1,B3160&lt;=_TM2,OR(TH!L3160="1111",TH!M3160="1111")),TH!D3160,""),"")</f>
        <v/>
      </c>
      <c r="B3160" s="36">
        <f t="shared" si="402"/>
        <v>6</v>
      </c>
      <c r="C3160" s="190">
        <f t="shared" si="406"/>
        <v>42535</v>
      </c>
      <c r="D3160" s="842" t="s">
        <v>1649</v>
      </c>
      <c r="E3160" s="891">
        <v>42535</v>
      </c>
      <c r="F3160" s="49" t="s">
        <v>1166</v>
      </c>
      <c r="G3160" s="822" t="s">
        <v>762</v>
      </c>
      <c r="H3160" s="845" t="s">
        <v>1297</v>
      </c>
      <c r="I3160" s="246">
        <v>1300</v>
      </c>
      <c r="J3160" s="246">
        <v>32390.096923076922</v>
      </c>
      <c r="K3160" s="846">
        <f t="shared" si="407"/>
        <v>42107126</v>
      </c>
      <c r="L3160" s="847" t="s">
        <v>162</v>
      </c>
      <c r="M3160" s="847" t="s">
        <v>844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7"/>
    </row>
    <row r="3161" spans="1:27" ht="15.75" hidden="1" customHeight="1">
      <c r="A3161" s="818" t="str">
        <f>IF(B3161&lt;&gt;"",IF(AND(B3161&gt;=_TM1,B3161&lt;=_TM2,OR(TH!L3161="1111",TH!M3161="1111")),TH!D3161,""),"")</f>
        <v/>
      </c>
      <c r="B3161" s="36">
        <f t="shared" si="402"/>
        <v>6</v>
      </c>
      <c r="C3161" s="190">
        <f t="shared" si="406"/>
        <v>42536</v>
      </c>
      <c r="D3161" s="842" t="s">
        <v>1649</v>
      </c>
      <c r="E3161" s="891">
        <v>42536</v>
      </c>
      <c r="F3161" s="854" t="s">
        <v>646</v>
      </c>
      <c r="G3161" s="822" t="s">
        <v>765</v>
      </c>
      <c r="H3161" s="845" t="s">
        <v>1297</v>
      </c>
      <c r="I3161" s="246">
        <v>1000</v>
      </c>
      <c r="J3161" s="246">
        <v>9700.3320000000003</v>
      </c>
      <c r="K3161" s="846">
        <f t="shared" si="407"/>
        <v>9700332</v>
      </c>
      <c r="L3161" s="847" t="s">
        <v>162</v>
      </c>
      <c r="M3161" s="847" t="s">
        <v>844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7"/>
    </row>
    <row r="3162" spans="1:27" ht="15.75" hidden="1" customHeight="1">
      <c r="A3162" s="818" t="str">
        <f>IF(B3162&lt;&gt;"",IF(AND(B3162&gt;=_TM1,B3162&lt;=_TM2,OR(TH!L3162="1111",TH!M3162="1111")),TH!D3162,""),"")</f>
        <v/>
      </c>
      <c r="B3162" s="36">
        <f t="shared" si="402"/>
        <v>6</v>
      </c>
      <c r="C3162" s="190">
        <f t="shared" si="406"/>
        <v>42544</v>
      </c>
      <c r="D3162" s="842" t="s">
        <v>1649</v>
      </c>
      <c r="E3162" s="891">
        <v>42544</v>
      </c>
      <c r="F3162" s="49" t="s">
        <v>908</v>
      </c>
      <c r="G3162" s="822" t="s">
        <v>771</v>
      </c>
      <c r="H3162" s="845" t="s">
        <v>1297</v>
      </c>
      <c r="I3162" s="246">
        <v>2000</v>
      </c>
      <c r="J3162" s="246">
        <v>6951.3819999999996</v>
      </c>
      <c r="K3162" s="846">
        <f t="shared" si="407"/>
        <v>13902764</v>
      </c>
      <c r="L3162" s="847" t="s">
        <v>162</v>
      </c>
      <c r="M3162" s="847" t="s">
        <v>844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7"/>
    </row>
    <row r="3163" spans="1:27" ht="15.75" hidden="1" customHeight="1">
      <c r="A3163" s="818" t="str">
        <f>IF(B3163&lt;&gt;"",IF(AND(B3163&gt;=_TM1,B3163&lt;=_TM2,OR(TH!L3163="1111",TH!M3163="1111")),TH!D3163,""),"")</f>
        <v/>
      </c>
      <c r="B3163" s="36">
        <f t="shared" si="402"/>
        <v>6</v>
      </c>
      <c r="C3163" s="190">
        <f t="shared" si="406"/>
        <v>42544</v>
      </c>
      <c r="D3163" s="842" t="s">
        <v>1649</v>
      </c>
      <c r="E3163" s="891">
        <v>42544</v>
      </c>
      <c r="F3163" s="49" t="s">
        <v>624</v>
      </c>
      <c r="G3163" s="822" t="s">
        <v>771</v>
      </c>
      <c r="H3163" s="845" t="s">
        <v>1297</v>
      </c>
      <c r="I3163" s="246">
        <v>2000</v>
      </c>
      <c r="J3163" s="246">
        <v>6137.357</v>
      </c>
      <c r="K3163" s="846">
        <f t="shared" si="407"/>
        <v>12274714</v>
      </c>
      <c r="L3163" s="847" t="s">
        <v>162</v>
      </c>
      <c r="M3163" s="847" t="s">
        <v>844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7"/>
    </row>
    <row r="3164" spans="1:27" ht="15.75" hidden="1" customHeight="1">
      <c r="A3164" s="818" t="str">
        <f>IF(B3164&lt;&gt;"",IF(AND(B3164&gt;=_TM1,B3164&lt;=_TM2,OR(TH!L3164="1111",TH!M3164="1111")),TH!D3164,""),"")</f>
        <v/>
      </c>
      <c r="B3164" s="36">
        <f t="shared" si="402"/>
        <v>6</v>
      </c>
      <c r="C3164" s="190">
        <f t="shared" si="406"/>
        <v>42548</v>
      </c>
      <c r="D3164" s="842" t="s">
        <v>1649</v>
      </c>
      <c r="E3164" s="891">
        <v>42548</v>
      </c>
      <c r="F3164" s="893" t="s">
        <v>1289</v>
      </c>
      <c r="G3164" s="822" t="s">
        <v>773</v>
      </c>
      <c r="H3164" s="845" t="s">
        <v>1297</v>
      </c>
      <c r="I3164" s="246">
        <v>57</v>
      </c>
      <c r="J3164" s="246">
        <v>26453.438596491229</v>
      </c>
      <c r="K3164" s="846">
        <f t="shared" si="407"/>
        <v>1507846</v>
      </c>
      <c r="L3164" s="847" t="s">
        <v>162</v>
      </c>
      <c r="M3164" s="847" t="s">
        <v>844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7"/>
    </row>
    <row r="3165" spans="1:27" ht="15.75" hidden="1" customHeight="1">
      <c r="A3165" s="818" t="str">
        <f>IF(B3165&lt;&gt;"",IF(AND(B3165&gt;=_TM1,B3165&lt;=_TM2,OR(TH!L3165="1111",TH!M3165="1111")),TH!D3165,""),"")</f>
        <v/>
      </c>
      <c r="B3165" s="36">
        <f t="shared" si="402"/>
        <v>6</v>
      </c>
      <c r="C3165" s="190">
        <f t="shared" si="406"/>
        <v>42548</v>
      </c>
      <c r="D3165" s="842" t="s">
        <v>1649</v>
      </c>
      <c r="E3165" s="891">
        <v>42548</v>
      </c>
      <c r="F3165" s="854" t="s">
        <v>646</v>
      </c>
      <c r="G3165" s="822" t="s">
        <v>775</v>
      </c>
      <c r="H3165" s="845" t="s">
        <v>1297</v>
      </c>
      <c r="I3165" s="246">
        <v>984</v>
      </c>
      <c r="J3165" s="246">
        <v>9581.2388211382113</v>
      </c>
      <c r="K3165" s="846">
        <f t="shared" si="407"/>
        <v>9427939</v>
      </c>
      <c r="L3165" s="847" t="s">
        <v>162</v>
      </c>
      <c r="M3165" s="847" t="s">
        <v>844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7"/>
    </row>
    <row r="3166" spans="1:27" ht="15.75" hidden="1" customHeight="1">
      <c r="A3166" s="818" t="str">
        <f>IF(B3166&lt;&gt;"",IF(AND(B3166&gt;=_TM1,B3166&lt;=_TM2,OR(TH!L3166="1111",TH!M3166="1111")),TH!D3166,""),"")</f>
        <v/>
      </c>
      <c r="B3166" s="36">
        <f t="shared" si="402"/>
        <v>6</v>
      </c>
      <c r="C3166" s="190">
        <f t="shared" si="406"/>
        <v>42551</v>
      </c>
      <c r="D3166" s="842" t="s">
        <v>1649</v>
      </c>
      <c r="E3166" s="891">
        <v>42551</v>
      </c>
      <c r="F3166" s="49" t="s">
        <v>1165</v>
      </c>
      <c r="G3166" s="822" t="s">
        <v>790</v>
      </c>
      <c r="H3166" s="845" t="s">
        <v>1297</v>
      </c>
      <c r="I3166" s="246">
        <v>1275</v>
      </c>
      <c r="J3166" s="246">
        <v>30909.839215686276</v>
      </c>
      <c r="K3166" s="846">
        <f t="shared" si="407"/>
        <v>39410045</v>
      </c>
      <c r="L3166" s="847" t="s">
        <v>162</v>
      </c>
      <c r="M3166" s="847" t="s">
        <v>844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7"/>
    </row>
    <row r="3167" spans="1:27" ht="15.75" hidden="1" customHeight="1">
      <c r="A3167" s="818" t="str">
        <f>IF(B3167&lt;&gt;"",IF(AND(B3167&gt;=_TM1,B3167&lt;=_TM2,OR(TH!L3167="1111",TH!M3167="1111")),TH!D3167,""),"")</f>
        <v/>
      </c>
      <c r="B3167" s="36">
        <f t="shared" si="402"/>
        <v>6</v>
      </c>
      <c r="C3167" s="190">
        <f t="shared" si="406"/>
        <v>42551</v>
      </c>
      <c r="D3167" s="842" t="s">
        <v>1649</v>
      </c>
      <c r="E3167" s="891">
        <v>42551</v>
      </c>
      <c r="F3167" s="854" t="s">
        <v>1289</v>
      </c>
      <c r="G3167" s="822" t="s">
        <v>790</v>
      </c>
      <c r="H3167" s="845" t="s">
        <v>1297</v>
      </c>
      <c r="I3167" s="246">
        <v>997</v>
      </c>
      <c r="J3167" s="246">
        <v>32496.396188565697</v>
      </c>
      <c r="K3167" s="846">
        <f t="shared" si="407"/>
        <v>32398907</v>
      </c>
      <c r="L3167" s="847" t="s">
        <v>162</v>
      </c>
      <c r="M3167" s="847" t="s">
        <v>844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7"/>
    </row>
    <row r="3168" spans="1:27" ht="15.75" hidden="1" customHeight="1">
      <c r="A3168" s="818" t="str">
        <f>IF(B3168&lt;&gt;"",IF(AND(B3168&gt;=_TM1,B3168&lt;=_TM2,OR(TH!L3168="1111",TH!M3168="1111")),TH!D3168,""),"")</f>
        <v/>
      </c>
      <c r="B3168" s="36">
        <f t="shared" si="402"/>
        <v>6</v>
      </c>
      <c r="C3168" s="190">
        <f t="shared" si="406"/>
        <v>42551</v>
      </c>
      <c r="D3168" s="842" t="s">
        <v>1649</v>
      </c>
      <c r="E3168" s="891">
        <v>42551</v>
      </c>
      <c r="F3168" s="49" t="s">
        <v>464</v>
      </c>
      <c r="G3168" s="822" t="s">
        <v>791</v>
      </c>
      <c r="H3168" s="845" t="s">
        <v>1297</v>
      </c>
      <c r="I3168" s="246">
        <v>180</v>
      </c>
      <c r="J3168" s="246">
        <v>66042.622222222228</v>
      </c>
      <c r="K3168" s="846">
        <f t="shared" si="407"/>
        <v>11887672</v>
      </c>
      <c r="L3168" s="847" t="s">
        <v>162</v>
      </c>
      <c r="M3168" s="847" t="s">
        <v>844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7"/>
    </row>
    <row r="3169" spans="1:27" s="838" customFormat="1" ht="15.75" hidden="1" customHeight="1">
      <c r="A3169" s="818" t="str">
        <f>IF(B3169&lt;&gt;"",IF(AND(B3169&gt;=_TM1,B3169&lt;=_TM2,OR(TH!L3169="1111",TH!M3169="1111")),TH!D3169,""),"")</f>
        <v/>
      </c>
      <c r="B3169" s="829">
        <f t="shared" si="402"/>
        <v>7</v>
      </c>
      <c r="C3169" s="830">
        <f t="shared" si="406"/>
        <v>42562</v>
      </c>
      <c r="D3169" s="830" t="s">
        <v>1649</v>
      </c>
      <c r="E3169" s="839">
        <v>42562</v>
      </c>
      <c r="F3169" s="919" t="s">
        <v>466</v>
      </c>
      <c r="G3169" s="920" t="s">
        <v>1418</v>
      </c>
      <c r="H3169" s="832" t="s">
        <v>1297</v>
      </c>
      <c r="I3169" s="833">
        <v>300</v>
      </c>
      <c r="J3169" s="833">
        <v>7628</v>
      </c>
      <c r="K3169" s="834">
        <f t="shared" si="407"/>
        <v>2288400</v>
      </c>
      <c r="L3169" s="835" t="s">
        <v>162</v>
      </c>
      <c r="M3169" s="835" t="s">
        <v>844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36"/>
    </row>
    <row r="3170" spans="1:27" ht="15.75" hidden="1" customHeight="1">
      <c r="A3170" s="818" t="str">
        <f>IF(B3170&lt;&gt;"",IF(AND(B3170&gt;=_TM1,B3170&lt;=_TM2,OR(TH!L3170="1111",TH!M3170="1111")),TH!D3170,""),"")</f>
        <v/>
      </c>
      <c r="B3170" s="36">
        <f t="shared" si="402"/>
        <v>7</v>
      </c>
      <c r="C3170" s="190">
        <f t="shared" si="406"/>
        <v>42565</v>
      </c>
      <c r="D3170" s="842" t="s">
        <v>1649</v>
      </c>
      <c r="E3170" s="891">
        <v>42565</v>
      </c>
      <c r="F3170" s="49" t="s">
        <v>1420</v>
      </c>
      <c r="G3170" s="822" t="s">
        <v>1419</v>
      </c>
      <c r="H3170" s="845" t="s">
        <v>1297</v>
      </c>
      <c r="I3170" s="246">
        <v>60</v>
      </c>
      <c r="J3170" s="246">
        <v>36917</v>
      </c>
      <c r="K3170" s="846">
        <f t="shared" si="407"/>
        <v>2215020</v>
      </c>
      <c r="L3170" s="847" t="s">
        <v>162</v>
      </c>
      <c r="M3170" s="847" t="s">
        <v>844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17"/>
    </row>
    <row r="3171" spans="1:27" ht="15.75" hidden="1" customHeight="1">
      <c r="A3171" s="818" t="str">
        <f>IF(B3171&lt;&gt;"",IF(AND(B3171&gt;=_TM1,B3171&lt;=_TM2,OR(TH!L3171="1111",TH!M3171="1111")),TH!D3171,""),"")</f>
        <v/>
      </c>
      <c r="B3171" s="36">
        <f t="shared" si="402"/>
        <v>7</v>
      </c>
      <c r="C3171" s="190">
        <f t="shared" si="406"/>
        <v>42565</v>
      </c>
      <c r="D3171" s="842" t="s">
        <v>1649</v>
      </c>
      <c r="E3171" s="891">
        <v>42565</v>
      </c>
      <c r="F3171" s="854" t="s">
        <v>1421</v>
      </c>
      <c r="G3171" s="822" t="s">
        <v>1419</v>
      </c>
      <c r="H3171" s="845" t="s">
        <v>1297</v>
      </c>
      <c r="I3171" s="246">
        <v>80</v>
      </c>
      <c r="J3171" s="246">
        <v>32566</v>
      </c>
      <c r="K3171" s="846">
        <f t="shared" si="407"/>
        <v>2605280</v>
      </c>
      <c r="L3171" s="847" t="s">
        <v>162</v>
      </c>
      <c r="M3171" s="847" t="s">
        <v>844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17"/>
    </row>
    <row r="3172" spans="1:27" ht="15.75" hidden="1" customHeight="1">
      <c r="A3172" s="818" t="str">
        <f>IF(B3172&lt;&gt;"",IF(AND(B3172&gt;=_TM1,B3172&lt;=_TM2,OR(TH!L3172="1111",TH!M3172="1111")),TH!D3172,""),"")</f>
        <v/>
      </c>
      <c r="B3172" s="36">
        <f t="shared" si="402"/>
        <v>7</v>
      </c>
      <c r="C3172" s="190">
        <f t="shared" si="406"/>
        <v>42565</v>
      </c>
      <c r="D3172" s="842" t="s">
        <v>1649</v>
      </c>
      <c r="E3172" s="891">
        <v>42565</v>
      </c>
      <c r="F3172" s="49" t="s">
        <v>854</v>
      </c>
      <c r="G3172" s="822" t="s">
        <v>1419</v>
      </c>
      <c r="H3172" s="845" t="s">
        <v>1297</v>
      </c>
      <c r="I3172" s="246">
        <v>64</v>
      </c>
      <c r="J3172" s="246">
        <v>26526.6</v>
      </c>
      <c r="K3172" s="846">
        <f t="shared" si="407"/>
        <v>1697702</v>
      </c>
      <c r="L3172" s="847" t="s">
        <v>162</v>
      </c>
      <c r="M3172" s="847" t="s">
        <v>844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17"/>
    </row>
    <row r="3173" spans="1:27" ht="15.75" hidden="1" customHeight="1">
      <c r="A3173" s="818" t="str">
        <f>IF(B3173&lt;&gt;"",IF(AND(B3173&gt;=_TM1,B3173&lt;=_TM2,OR(TH!L3173="1111",TH!M3173="1111")),TH!D3173,""),"")</f>
        <v/>
      </c>
      <c r="B3173" s="36">
        <f t="shared" si="402"/>
        <v>7</v>
      </c>
      <c r="C3173" s="190">
        <f t="shared" si="406"/>
        <v>42565</v>
      </c>
      <c r="D3173" s="842" t="s">
        <v>1649</v>
      </c>
      <c r="E3173" s="891">
        <v>42565</v>
      </c>
      <c r="F3173" s="49" t="s">
        <v>1422</v>
      </c>
      <c r="G3173" s="822" t="s">
        <v>1419</v>
      </c>
      <c r="H3173" s="845" t="s">
        <v>1297</v>
      </c>
      <c r="I3173" s="246">
        <v>55</v>
      </c>
      <c r="J3173" s="246">
        <v>43827</v>
      </c>
      <c r="K3173" s="846">
        <f t="shared" si="407"/>
        <v>2410485</v>
      </c>
      <c r="L3173" s="847" t="s">
        <v>162</v>
      </c>
      <c r="M3173" s="847" t="s">
        <v>844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17"/>
    </row>
    <row r="3174" spans="1:27" ht="15.75" hidden="1" customHeight="1">
      <c r="A3174" s="818" t="str">
        <f>IF(B3174&lt;&gt;"",IF(AND(B3174&gt;=_TM1,B3174&lt;=_TM2,OR(TH!L3174="1111",TH!M3174="1111")),TH!D3174,""),"")</f>
        <v/>
      </c>
      <c r="B3174" s="36">
        <f t="shared" si="402"/>
        <v>7</v>
      </c>
      <c r="C3174" s="190">
        <f t="shared" si="406"/>
        <v>42566</v>
      </c>
      <c r="D3174" s="842" t="s">
        <v>1649</v>
      </c>
      <c r="E3174" s="891">
        <v>42566</v>
      </c>
      <c r="F3174" s="854" t="s">
        <v>1425</v>
      </c>
      <c r="G3174" s="822" t="s">
        <v>1423</v>
      </c>
      <c r="H3174" s="845" t="s">
        <v>1297</v>
      </c>
      <c r="I3174" s="246">
        <v>12</v>
      </c>
      <c r="J3174" s="246">
        <v>58264</v>
      </c>
      <c r="K3174" s="846">
        <f t="shared" si="407"/>
        <v>699168</v>
      </c>
      <c r="L3174" s="847" t="s">
        <v>162</v>
      </c>
      <c r="M3174" s="847" t="s">
        <v>844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17"/>
    </row>
    <row r="3175" spans="1:27" ht="15.75" hidden="1" customHeight="1">
      <c r="A3175" s="818" t="str">
        <f>IF(B3175&lt;&gt;"",IF(AND(B3175&gt;=_TM1,B3175&lt;=_TM2,OR(TH!L3175="1111",TH!M3175="1111")),TH!D3175,""),"")</f>
        <v/>
      </c>
      <c r="B3175" s="36">
        <f t="shared" si="402"/>
        <v>7</v>
      </c>
      <c r="C3175" s="190">
        <f t="shared" si="406"/>
        <v>42566</v>
      </c>
      <c r="D3175" s="842" t="s">
        <v>1649</v>
      </c>
      <c r="E3175" s="891">
        <v>42566</v>
      </c>
      <c r="F3175" s="49" t="s">
        <v>1426</v>
      </c>
      <c r="G3175" s="822" t="s">
        <v>1423</v>
      </c>
      <c r="H3175" s="845" t="s">
        <v>1297</v>
      </c>
      <c r="I3175" s="246">
        <v>12</v>
      </c>
      <c r="J3175" s="246">
        <v>39561</v>
      </c>
      <c r="K3175" s="846">
        <f t="shared" si="407"/>
        <v>474732</v>
      </c>
      <c r="L3175" s="847" t="s">
        <v>162</v>
      </c>
      <c r="M3175" s="847" t="s">
        <v>844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17"/>
    </row>
    <row r="3176" spans="1:27" ht="15.75" hidden="1" customHeight="1">
      <c r="A3176" s="818" t="str">
        <f>IF(B3176&lt;&gt;"",IF(AND(B3176&gt;=_TM1,B3176&lt;=_TM2,OR(TH!L3176="1111",TH!M3176="1111")),TH!D3176,""),"")</f>
        <v/>
      </c>
      <c r="B3176" s="36">
        <f t="shared" si="402"/>
        <v>7</v>
      </c>
      <c r="C3176" s="190">
        <f t="shared" si="406"/>
        <v>42566</v>
      </c>
      <c r="D3176" s="842" t="s">
        <v>1649</v>
      </c>
      <c r="E3176" s="891">
        <v>42566</v>
      </c>
      <c r="F3176" s="854" t="s">
        <v>1428</v>
      </c>
      <c r="G3176" s="822" t="s">
        <v>1423</v>
      </c>
      <c r="H3176" s="845" t="s">
        <v>1297</v>
      </c>
      <c r="I3176" s="246">
        <v>81</v>
      </c>
      <c r="J3176" s="246">
        <v>7851</v>
      </c>
      <c r="K3176" s="846">
        <f t="shared" si="407"/>
        <v>635931</v>
      </c>
      <c r="L3176" s="847" t="s">
        <v>162</v>
      </c>
      <c r="M3176" s="847" t="s">
        <v>844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17"/>
    </row>
    <row r="3177" spans="1:27" ht="15.75" hidden="1" customHeight="1">
      <c r="A3177" s="818" t="str">
        <f>IF(B3177&lt;&gt;"",IF(AND(B3177&gt;=_TM1,B3177&lt;=_TM2,OR(TH!L3177="1111",TH!M3177="1111")),TH!D3177,""),"")</f>
        <v/>
      </c>
      <c r="B3177" s="36">
        <f t="shared" si="402"/>
        <v>7</v>
      </c>
      <c r="C3177" s="190">
        <f t="shared" si="406"/>
        <v>42569</v>
      </c>
      <c r="D3177" s="842" t="s">
        <v>1649</v>
      </c>
      <c r="E3177" s="891">
        <v>42569</v>
      </c>
      <c r="F3177" s="49" t="s">
        <v>1431</v>
      </c>
      <c r="G3177" s="822" t="s">
        <v>1429</v>
      </c>
      <c r="H3177" s="845" t="s">
        <v>1297</v>
      </c>
      <c r="I3177" s="246">
        <v>200</v>
      </c>
      <c r="J3177" s="246">
        <v>12330</v>
      </c>
      <c r="K3177" s="846">
        <f t="shared" si="407"/>
        <v>2466000</v>
      </c>
      <c r="L3177" s="847" t="s">
        <v>162</v>
      </c>
      <c r="M3177" s="847" t="s">
        <v>844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17"/>
    </row>
    <row r="3178" spans="1:27" ht="15.75" hidden="1" customHeight="1">
      <c r="A3178" s="818" t="str">
        <f>IF(B3178&lt;&gt;"",IF(AND(B3178&gt;=_TM1,B3178&lt;=_TM2,OR(TH!L3178="1111",TH!M3178="1111")),TH!D3178,""),"")</f>
        <v/>
      </c>
      <c r="B3178" s="36">
        <f t="shared" si="402"/>
        <v>7</v>
      </c>
      <c r="C3178" s="190">
        <f t="shared" si="406"/>
        <v>42579</v>
      </c>
      <c r="D3178" s="842" t="s">
        <v>1649</v>
      </c>
      <c r="E3178" s="891">
        <v>42579</v>
      </c>
      <c r="F3178" s="49" t="s">
        <v>1437</v>
      </c>
      <c r="G3178" s="822" t="s">
        <v>1435</v>
      </c>
      <c r="H3178" s="845" t="s">
        <v>1297</v>
      </c>
      <c r="I3178" s="246">
        <v>500</v>
      </c>
      <c r="J3178" s="246">
        <v>28433</v>
      </c>
      <c r="K3178" s="846">
        <f t="shared" si="407"/>
        <v>14216500</v>
      </c>
      <c r="L3178" s="847" t="s">
        <v>162</v>
      </c>
      <c r="M3178" s="847" t="s">
        <v>844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17"/>
    </row>
    <row r="3179" spans="1:27" ht="15.75" hidden="1" customHeight="1">
      <c r="A3179" s="818" t="str">
        <f>IF(B3179&lt;&gt;"",IF(AND(B3179&gt;=_TM1,B3179&lt;=_TM2,OR(TH!L3179="1111",TH!M3179="1111")),TH!D3179,""),"")</f>
        <v/>
      </c>
      <c r="B3179" s="36">
        <f t="shared" si="402"/>
        <v>7</v>
      </c>
      <c r="C3179" s="190">
        <f t="shared" si="404"/>
        <v>42580</v>
      </c>
      <c r="D3179" s="842" t="s">
        <v>1649</v>
      </c>
      <c r="E3179" s="891">
        <v>42580</v>
      </c>
      <c r="F3179" s="49" t="s">
        <v>438</v>
      </c>
      <c r="G3179" s="822" t="s">
        <v>1439</v>
      </c>
      <c r="H3179" s="845" t="s">
        <v>1297</v>
      </c>
      <c r="I3179" s="246">
        <v>1400</v>
      </c>
      <c r="J3179" s="246">
        <v>17760</v>
      </c>
      <c r="K3179" s="846">
        <f t="shared" si="405"/>
        <v>24864000</v>
      </c>
      <c r="L3179" s="847" t="s">
        <v>162</v>
      </c>
      <c r="M3179" s="847" t="s">
        <v>844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17"/>
    </row>
    <row r="3180" spans="1:27" ht="15.75" hidden="1" customHeight="1">
      <c r="A3180" s="818" t="str">
        <f>IF(B3180&lt;&gt;"",IF(AND(B3180&gt;=_TM1,B3180&lt;=_TM2,OR(TH!L3180="1111",TH!M3180="1111")),TH!D3180,""),"")</f>
        <v/>
      </c>
      <c r="B3180" s="36">
        <f t="shared" si="402"/>
        <v>7</v>
      </c>
      <c r="C3180" s="190">
        <f t="shared" si="404"/>
        <v>42580</v>
      </c>
      <c r="D3180" s="842" t="s">
        <v>1649</v>
      </c>
      <c r="E3180" s="891">
        <v>42580</v>
      </c>
      <c r="F3180" s="854" t="s">
        <v>438</v>
      </c>
      <c r="G3180" s="822" t="s">
        <v>1439</v>
      </c>
      <c r="H3180" s="845" t="s">
        <v>1297</v>
      </c>
      <c r="I3180" s="246">
        <v>2900</v>
      </c>
      <c r="J3180" s="246">
        <v>17575</v>
      </c>
      <c r="K3180" s="846">
        <f t="shared" si="405"/>
        <v>50967500</v>
      </c>
      <c r="L3180" s="847" t="s">
        <v>162</v>
      </c>
      <c r="M3180" s="847" t="s">
        <v>844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>x</v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17"/>
    </row>
    <row r="3181" spans="1:27" ht="15.75" hidden="1" customHeight="1">
      <c r="A3181" s="818" t="str">
        <f>IF(B3181&lt;&gt;"",IF(AND(B3181&gt;=_TM1,B3181&lt;=_TM2,OR(TH!L3181="1111",TH!M3181="1111")),TH!D3181,""),"")</f>
        <v/>
      </c>
      <c r="B3181" s="36">
        <f t="shared" si="402"/>
        <v>7</v>
      </c>
      <c r="C3181" s="190">
        <f t="shared" si="404"/>
        <v>42580</v>
      </c>
      <c r="D3181" s="842" t="s">
        <v>1649</v>
      </c>
      <c r="E3181" s="891">
        <v>42580</v>
      </c>
      <c r="F3181" s="49" t="s">
        <v>437</v>
      </c>
      <c r="G3181" s="822" t="s">
        <v>1439</v>
      </c>
      <c r="H3181" s="845" t="s">
        <v>1297</v>
      </c>
      <c r="I3181" s="246">
        <v>1150</v>
      </c>
      <c r="J3181" s="246">
        <v>17760</v>
      </c>
      <c r="K3181" s="846">
        <f t="shared" si="405"/>
        <v>20424000</v>
      </c>
      <c r="L3181" s="847" t="s">
        <v>162</v>
      </c>
      <c r="M3181" s="847" t="s">
        <v>844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17"/>
    </row>
    <row r="3182" spans="1:27" ht="15.75" hidden="1" customHeight="1">
      <c r="A3182" s="818" t="str">
        <f>IF(B3182&lt;&gt;"",IF(AND(B3182&gt;=_TM1,B3182&lt;=_TM2,OR(TH!L3182="1111",TH!M3182="1111")),TH!D3182,""),"")</f>
        <v/>
      </c>
      <c r="B3182" s="36">
        <f t="shared" si="402"/>
        <v>7</v>
      </c>
      <c r="C3182" s="190">
        <f t="shared" si="404"/>
        <v>42580</v>
      </c>
      <c r="D3182" s="842" t="s">
        <v>1649</v>
      </c>
      <c r="E3182" s="891">
        <v>42580</v>
      </c>
      <c r="F3182" s="49" t="s">
        <v>437</v>
      </c>
      <c r="G3182" s="822" t="s">
        <v>1439</v>
      </c>
      <c r="H3182" s="845" t="s">
        <v>1297</v>
      </c>
      <c r="I3182" s="246">
        <v>2850</v>
      </c>
      <c r="J3182" s="246">
        <v>17575</v>
      </c>
      <c r="K3182" s="846">
        <f t="shared" si="405"/>
        <v>50088750</v>
      </c>
      <c r="L3182" s="847" t="s">
        <v>162</v>
      </c>
      <c r="M3182" s="847" t="s">
        <v>844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17"/>
    </row>
    <row r="3183" spans="1:27" ht="15.75" hidden="1" customHeight="1">
      <c r="A3183" s="818" t="str">
        <f>IF(B3183&lt;&gt;"",IF(AND(B3183&gt;=_TM1,B3183&lt;=_TM2,OR(TH!L3183="1111",TH!M3183="1111")),TH!D3183,""),"")</f>
        <v/>
      </c>
      <c r="B3183" s="36">
        <f t="shared" si="402"/>
        <v>7</v>
      </c>
      <c r="C3183" s="190">
        <f t="shared" si="404"/>
        <v>42580</v>
      </c>
      <c r="D3183" s="842" t="s">
        <v>1649</v>
      </c>
      <c r="E3183" s="891">
        <v>42580</v>
      </c>
      <c r="F3183" s="893" t="s">
        <v>1442</v>
      </c>
      <c r="G3183" s="822" t="s">
        <v>1440</v>
      </c>
      <c r="H3183" s="845" t="s">
        <v>1297</v>
      </c>
      <c r="I3183" s="246">
        <v>2100</v>
      </c>
      <c r="J3183" s="246">
        <v>8160</v>
      </c>
      <c r="K3183" s="846">
        <f t="shared" si="405"/>
        <v>17136000</v>
      </c>
      <c r="L3183" s="847" t="s">
        <v>162</v>
      </c>
      <c r="M3183" s="847" t="s">
        <v>844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17"/>
    </row>
    <row r="3184" spans="1:27" ht="15.75" hidden="1" customHeight="1">
      <c r="A3184" s="818" t="str">
        <f>IF(B3184&lt;&gt;"",IF(AND(B3184&gt;=_TM1,B3184&lt;=_TM2,OR(TH!L3184="1111",TH!M3184="1111")),TH!D3184,""),"")</f>
        <v/>
      </c>
      <c r="B3184" s="36">
        <f t="shared" si="402"/>
        <v>7</v>
      </c>
      <c r="C3184" s="190">
        <f t="shared" si="404"/>
        <v>42581</v>
      </c>
      <c r="D3184" s="842" t="s">
        <v>1649</v>
      </c>
      <c r="E3184" s="891">
        <v>42581</v>
      </c>
      <c r="F3184" s="854" t="s">
        <v>796</v>
      </c>
      <c r="G3184" s="822" t="s">
        <v>1457</v>
      </c>
      <c r="H3184" s="845" t="s">
        <v>1297</v>
      </c>
      <c r="I3184" s="246">
        <v>12</v>
      </c>
      <c r="J3184" s="246">
        <v>42400</v>
      </c>
      <c r="K3184" s="846">
        <f t="shared" si="405"/>
        <v>508800</v>
      </c>
      <c r="L3184" s="847" t="s">
        <v>162</v>
      </c>
      <c r="M3184" s="847" t="s">
        <v>844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17"/>
    </row>
    <row r="3185" spans="1:27" ht="15.75" hidden="1" customHeight="1">
      <c r="A3185" s="818" t="str">
        <f>IF(B3185&lt;&gt;"",IF(AND(B3185&gt;=_TM1,B3185&lt;=_TM2,OR(TH!L3185="1111",TH!M3185="1111")),TH!D3185,""),"")</f>
        <v/>
      </c>
      <c r="B3185" s="36">
        <f t="shared" si="402"/>
        <v>7</v>
      </c>
      <c r="C3185" s="190">
        <f t="shared" si="404"/>
        <v>42581</v>
      </c>
      <c r="D3185" s="842" t="s">
        <v>1649</v>
      </c>
      <c r="E3185" s="891">
        <v>42581</v>
      </c>
      <c r="F3185" s="49" t="s">
        <v>1443</v>
      </c>
      <c r="G3185" s="822" t="s">
        <v>1457</v>
      </c>
      <c r="H3185" s="845" t="s">
        <v>1297</v>
      </c>
      <c r="I3185" s="246">
        <v>12</v>
      </c>
      <c r="J3185" s="246">
        <v>45300</v>
      </c>
      <c r="K3185" s="846">
        <f t="shared" si="405"/>
        <v>543600</v>
      </c>
      <c r="L3185" s="847" t="s">
        <v>162</v>
      </c>
      <c r="M3185" s="847" t="s">
        <v>844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17"/>
    </row>
    <row r="3186" spans="1:27" ht="15.75" hidden="1" customHeight="1">
      <c r="A3186" s="818" t="str">
        <f>IF(B3186&lt;&gt;"",IF(AND(B3186&gt;=_TM1,B3186&lt;=_TM2,OR(TH!L3186="1111",TH!M3186="1111")),TH!D3186,""),"")</f>
        <v/>
      </c>
      <c r="B3186" s="36">
        <f t="shared" si="402"/>
        <v>7</v>
      </c>
      <c r="C3186" s="190">
        <f t="shared" si="404"/>
        <v>42581</v>
      </c>
      <c r="D3186" s="842" t="s">
        <v>1649</v>
      </c>
      <c r="E3186" s="891">
        <v>42581</v>
      </c>
      <c r="F3186" s="854" t="s">
        <v>808</v>
      </c>
      <c r="G3186" s="822" t="s">
        <v>1457</v>
      </c>
      <c r="H3186" s="845" t="s">
        <v>1297</v>
      </c>
      <c r="I3186" s="246">
        <v>12</v>
      </c>
      <c r="J3186" s="246">
        <v>49500</v>
      </c>
      <c r="K3186" s="846">
        <f t="shared" si="405"/>
        <v>594000</v>
      </c>
      <c r="L3186" s="847" t="s">
        <v>162</v>
      </c>
      <c r="M3186" s="847" t="s">
        <v>844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17"/>
    </row>
    <row r="3187" spans="1:27" ht="15.75" hidden="1" customHeight="1">
      <c r="A3187" s="818" t="str">
        <f>IF(B3187&lt;&gt;"",IF(AND(B3187&gt;=_TM1,B3187&lt;=_TM2,OR(TH!L3187="1111",TH!M3187="1111")),TH!D3187,""),"")</f>
        <v/>
      </c>
      <c r="B3187" s="36">
        <f t="shared" si="402"/>
        <v>7</v>
      </c>
      <c r="C3187" s="190">
        <f t="shared" si="404"/>
        <v>42581</v>
      </c>
      <c r="D3187" s="842" t="s">
        <v>1649</v>
      </c>
      <c r="E3187" s="891">
        <v>42581</v>
      </c>
      <c r="F3187" s="49" t="s">
        <v>805</v>
      </c>
      <c r="G3187" s="822" t="s">
        <v>1457</v>
      </c>
      <c r="H3187" s="845" t="s">
        <v>1297</v>
      </c>
      <c r="I3187" s="246">
        <v>9</v>
      </c>
      <c r="J3187" s="246">
        <v>77341</v>
      </c>
      <c r="K3187" s="846">
        <f t="shared" si="405"/>
        <v>696069</v>
      </c>
      <c r="L3187" s="847" t="s">
        <v>162</v>
      </c>
      <c r="M3187" s="847" t="s">
        <v>844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17"/>
    </row>
    <row r="3188" spans="1:27" ht="15.75" hidden="1" customHeight="1">
      <c r="A3188" s="818" t="str">
        <f>IF(B3188&lt;&gt;"",IF(AND(B3188&gt;=_TM1,B3188&lt;=_TM2,OR(TH!L3188="1111",TH!M3188="1111")),TH!D3188,""),"")</f>
        <v/>
      </c>
      <c r="B3188" s="36">
        <f t="shared" si="402"/>
        <v>7</v>
      </c>
      <c r="C3188" s="190">
        <f t="shared" si="404"/>
        <v>42581</v>
      </c>
      <c r="D3188" s="842" t="s">
        <v>1649</v>
      </c>
      <c r="E3188" s="891">
        <v>42581</v>
      </c>
      <c r="F3188" s="854" t="s">
        <v>865</v>
      </c>
      <c r="G3188" s="822" t="s">
        <v>1457</v>
      </c>
      <c r="H3188" s="845" t="s">
        <v>1297</v>
      </c>
      <c r="I3188" s="246">
        <v>14</v>
      </c>
      <c r="J3188" s="246">
        <v>43357</v>
      </c>
      <c r="K3188" s="846">
        <f t="shared" si="405"/>
        <v>606998</v>
      </c>
      <c r="L3188" s="847" t="s">
        <v>162</v>
      </c>
      <c r="M3188" s="847" t="s">
        <v>844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17"/>
    </row>
    <row r="3189" spans="1:27" ht="15.75" hidden="1" customHeight="1">
      <c r="A3189" s="818" t="str">
        <f>IF(B3189&lt;&gt;"",IF(AND(B3189&gt;=_TM1,B3189&lt;=_TM2,OR(TH!L3189="1111",TH!M3189="1111")),TH!D3189,""),"")</f>
        <v/>
      </c>
      <c r="B3189" s="36">
        <f t="shared" si="402"/>
        <v>7</v>
      </c>
      <c r="C3189" s="190">
        <f t="shared" si="404"/>
        <v>42581</v>
      </c>
      <c r="D3189" s="842" t="s">
        <v>1649</v>
      </c>
      <c r="E3189" s="891">
        <v>42581</v>
      </c>
      <c r="F3189" s="49" t="s">
        <v>481</v>
      </c>
      <c r="G3189" s="822" t="s">
        <v>1457</v>
      </c>
      <c r="H3189" s="845" t="s">
        <v>1297</v>
      </c>
      <c r="I3189" s="246">
        <v>12</v>
      </c>
      <c r="J3189" s="246">
        <v>71747.5</v>
      </c>
      <c r="K3189" s="846">
        <f t="shared" si="405"/>
        <v>860970</v>
      </c>
      <c r="L3189" s="847" t="s">
        <v>162</v>
      </c>
      <c r="M3189" s="847" t="s">
        <v>844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17"/>
    </row>
    <row r="3190" spans="1:27" ht="15.75" hidden="1" customHeight="1">
      <c r="A3190" s="818" t="str">
        <f>IF(B3190&lt;&gt;"",IF(AND(B3190&gt;=_TM1,B3190&lt;=_TM2,OR(TH!L3190="1111",TH!M3190="1111")),TH!D3190,""),"")</f>
        <v/>
      </c>
      <c r="B3190" s="36">
        <f t="shared" si="402"/>
        <v>7</v>
      </c>
      <c r="C3190" s="190">
        <f t="shared" si="404"/>
        <v>42581</v>
      </c>
      <c r="D3190" s="842" t="s">
        <v>1649</v>
      </c>
      <c r="E3190" s="891">
        <v>42581</v>
      </c>
      <c r="F3190" s="854" t="s">
        <v>796</v>
      </c>
      <c r="G3190" s="822" t="s">
        <v>1457</v>
      </c>
      <c r="H3190" s="845" t="s">
        <v>1297</v>
      </c>
      <c r="I3190" s="246">
        <v>24</v>
      </c>
      <c r="J3190" s="246">
        <v>42400</v>
      </c>
      <c r="K3190" s="846">
        <f t="shared" si="405"/>
        <v>1017600</v>
      </c>
      <c r="L3190" s="847" t="s">
        <v>162</v>
      </c>
      <c r="M3190" s="847" t="s">
        <v>844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17"/>
    </row>
    <row r="3191" spans="1:27" ht="15.75" hidden="1" customHeight="1">
      <c r="A3191" s="818" t="str">
        <f>IF(B3191&lt;&gt;"",IF(AND(B3191&gt;=_TM1,B3191&lt;=_TM2,OR(TH!L3191="1111",TH!M3191="1111")),TH!D3191,""),"")</f>
        <v/>
      </c>
      <c r="B3191" s="36">
        <f t="shared" si="402"/>
        <v>7</v>
      </c>
      <c r="C3191" s="190">
        <f t="shared" si="404"/>
        <v>42581</v>
      </c>
      <c r="D3191" s="842" t="s">
        <v>1649</v>
      </c>
      <c r="E3191" s="891">
        <v>42581</v>
      </c>
      <c r="F3191" s="49" t="s">
        <v>807</v>
      </c>
      <c r="G3191" s="822" t="s">
        <v>1457</v>
      </c>
      <c r="H3191" s="845" t="s">
        <v>1297</v>
      </c>
      <c r="I3191" s="246">
        <v>8</v>
      </c>
      <c r="J3191" s="246">
        <v>99348</v>
      </c>
      <c r="K3191" s="846">
        <f t="shared" si="405"/>
        <v>794784</v>
      </c>
      <c r="L3191" s="847" t="s">
        <v>162</v>
      </c>
      <c r="M3191" s="847" t="s">
        <v>844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17"/>
    </row>
    <row r="3192" spans="1:27" ht="15.75" hidden="1" customHeight="1">
      <c r="A3192" s="818" t="str">
        <f>IF(B3192&lt;&gt;"",IF(AND(B3192&gt;=_TM1,B3192&lt;=_TM2,OR(TH!L3192="1111",TH!M3192="1111")),TH!D3192,""),"")</f>
        <v/>
      </c>
      <c r="B3192" s="36">
        <f t="shared" si="402"/>
        <v>7</v>
      </c>
      <c r="C3192" s="190">
        <f t="shared" si="404"/>
        <v>42581</v>
      </c>
      <c r="D3192" s="842" t="s">
        <v>1649</v>
      </c>
      <c r="E3192" s="891">
        <v>42581</v>
      </c>
      <c r="F3192" s="49" t="s">
        <v>796</v>
      </c>
      <c r="G3192" s="822" t="s">
        <v>1457</v>
      </c>
      <c r="H3192" s="845" t="s">
        <v>1297</v>
      </c>
      <c r="I3192" s="246">
        <v>12</v>
      </c>
      <c r="J3192" s="246">
        <v>42400</v>
      </c>
      <c r="K3192" s="846">
        <f t="shared" si="405"/>
        <v>508800</v>
      </c>
      <c r="L3192" s="847" t="s">
        <v>162</v>
      </c>
      <c r="M3192" s="847" t="s">
        <v>844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17"/>
    </row>
    <row r="3193" spans="1:27" ht="15.75" hidden="1" customHeight="1">
      <c r="A3193" s="818" t="str">
        <f>IF(B3193&lt;&gt;"",IF(AND(B3193&gt;=_TM1,B3193&lt;=_TM2,OR(TH!L3193="1111",TH!M3193="1111")),TH!D3193,""),"")</f>
        <v/>
      </c>
      <c r="B3193" s="36">
        <f t="shared" si="402"/>
        <v>7</v>
      </c>
      <c r="C3193" s="190">
        <f t="shared" si="404"/>
        <v>42581</v>
      </c>
      <c r="D3193" s="842" t="s">
        <v>1649</v>
      </c>
      <c r="E3193" s="891">
        <v>42581</v>
      </c>
      <c r="F3193" s="854" t="s">
        <v>809</v>
      </c>
      <c r="G3193" s="822" t="s">
        <v>1457</v>
      </c>
      <c r="H3193" s="845" t="s">
        <v>1297</v>
      </c>
      <c r="I3193" s="246">
        <v>12</v>
      </c>
      <c r="J3193" s="246">
        <v>108192</v>
      </c>
      <c r="K3193" s="846">
        <f t="shared" si="405"/>
        <v>1298304</v>
      </c>
      <c r="L3193" s="847" t="s">
        <v>162</v>
      </c>
      <c r="M3193" s="847" t="s">
        <v>844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17"/>
    </row>
    <row r="3194" spans="1:27" ht="15.75" hidden="1" customHeight="1">
      <c r="A3194" s="818" t="str">
        <f>IF(B3194&lt;&gt;"",IF(AND(B3194&gt;=_TM1,B3194&lt;=_TM2,OR(TH!L3194="1111",TH!M3194="1111")),TH!D3194,""),"")</f>
        <v/>
      </c>
      <c r="B3194" s="36">
        <f t="shared" si="402"/>
        <v>7</v>
      </c>
      <c r="C3194" s="190">
        <f t="shared" si="404"/>
        <v>42581</v>
      </c>
      <c r="D3194" s="842" t="s">
        <v>1649</v>
      </c>
      <c r="E3194" s="891">
        <v>42581</v>
      </c>
      <c r="F3194" s="49" t="s">
        <v>869</v>
      </c>
      <c r="G3194" s="822" t="s">
        <v>1457</v>
      </c>
      <c r="H3194" s="845" t="s">
        <v>1297</v>
      </c>
      <c r="I3194" s="246">
        <v>16</v>
      </c>
      <c r="J3194" s="246">
        <v>66576</v>
      </c>
      <c r="K3194" s="846">
        <f t="shared" si="405"/>
        <v>1065216</v>
      </c>
      <c r="L3194" s="847" t="s">
        <v>162</v>
      </c>
      <c r="M3194" s="847" t="s">
        <v>844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17"/>
    </row>
    <row r="3195" spans="1:27" ht="15.75" hidden="1" customHeight="1">
      <c r="A3195" s="818" t="str">
        <f>IF(B3195&lt;&gt;"",IF(AND(B3195&gt;=_TM1,B3195&lt;=_TM2,OR(TH!L3195="1111",TH!M3195="1111")),TH!D3195,""),"")</f>
        <v/>
      </c>
      <c r="B3195" s="36">
        <f t="shared" si="402"/>
        <v>7</v>
      </c>
      <c r="C3195" s="190">
        <f t="shared" si="404"/>
        <v>42581</v>
      </c>
      <c r="D3195" s="842" t="s">
        <v>1649</v>
      </c>
      <c r="E3195" s="891">
        <v>42581</v>
      </c>
      <c r="F3195" s="854" t="s">
        <v>870</v>
      </c>
      <c r="G3195" s="822" t="s">
        <v>1457</v>
      </c>
      <c r="H3195" s="845" t="s">
        <v>1297</v>
      </c>
      <c r="I3195" s="246">
        <v>7</v>
      </c>
      <c r="J3195" s="246">
        <v>45501</v>
      </c>
      <c r="K3195" s="846">
        <f t="shared" si="405"/>
        <v>318507</v>
      </c>
      <c r="L3195" s="847" t="s">
        <v>162</v>
      </c>
      <c r="M3195" s="847" t="s">
        <v>844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17"/>
    </row>
    <row r="3196" spans="1:27" ht="15.75" hidden="1" customHeight="1">
      <c r="A3196" s="818" t="str">
        <f>IF(B3196&lt;&gt;"",IF(AND(B3196&gt;=_TM1,B3196&lt;=_TM2,OR(TH!L3196="1111",TH!M3196="1111")),TH!D3196,""),"")</f>
        <v/>
      </c>
      <c r="B3196" s="36">
        <f t="shared" si="402"/>
        <v>7</v>
      </c>
      <c r="C3196" s="190">
        <f t="shared" si="404"/>
        <v>42581</v>
      </c>
      <c r="D3196" s="842" t="s">
        <v>1649</v>
      </c>
      <c r="E3196" s="891">
        <v>42581</v>
      </c>
      <c r="F3196" s="49" t="s">
        <v>805</v>
      </c>
      <c r="G3196" s="822" t="s">
        <v>1457</v>
      </c>
      <c r="H3196" s="845" t="s">
        <v>1297</v>
      </c>
      <c r="I3196" s="246">
        <v>4</v>
      </c>
      <c r="J3196" s="246">
        <v>77341</v>
      </c>
      <c r="K3196" s="846">
        <f t="shared" si="405"/>
        <v>309364</v>
      </c>
      <c r="L3196" s="847" t="s">
        <v>162</v>
      </c>
      <c r="M3196" s="847" t="s">
        <v>844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17"/>
    </row>
    <row r="3197" spans="1:27" ht="15.75" hidden="1" customHeight="1">
      <c r="A3197" s="818" t="str">
        <f>IF(B3197&lt;&gt;"",IF(AND(B3197&gt;=_TM1,B3197&lt;=_TM2,OR(TH!L3197="1111",TH!M3197="1111")),TH!D3197,""),"")</f>
        <v/>
      </c>
      <c r="B3197" s="36">
        <f t="shared" si="402"/>
        <v>7</v>
      </c>
      <c r="C3197" s="190">
        <f t="shared" si="404"/>
        <v>42581</v>
      </c>
      <c r="D3197" s="842" t="s">
        <v>1649</v>
      </c>
      <c r="E3197" s="891">
        <v>42581</v>
      </c>
      <c r="F3197" s="49" t="s">
        <v>860</v>
      </c>
      <c r="G3197" s="822" t="s">
        <v>1457</v>
      </c>
      <c r="H3197" s="845" t="s">
        <v>1297</v>
      </c>
      <c r="I3197" s="246">
        <v>12</v>
      </c>
      <c r="J3197" s="246">
        <v>43183</v>
      </c>
      <c r="K3197" s="846">
        <f t="shared" si="405"/>
        <v>518196</v>
      </c>
      <c r="L3197" s="847" t="s">
        <v>162</v>
      </c>
      <c r="M3197" s="847" t="s">
        <v>844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17"/>
    </row>
    <row r="3198" spans="1:27" ht="15.75" hidden="1" customHeight="1">
      <c r="A3198" s="818" t="str">
        <f>IF(B3198&lt;&gt;"",IF(AND(B3198&gt;=_TM1,B3198&lt;=_TM2,OR(TH!L3198="1111",TH!M3198="1111")),TH!D3198,""),"")</f>
        <v/>
      </c>
      <c r="B3198" s="36">
        <f t="shared" si="402"/>
        <v>7</v>
      </c>
      <c r="C3198" s="190">
        <f t="shared" ref="C3198:C3451" si="408">E3198</f>
        <v>42581</v>
      </c>
      <c r="D3198" s="842" t="s">
        <v>1649</v>
      </c>
      <c r="E3198" s="891">
        <v>42581</v>
      </c>
      <c r="F3198" s="49" t="s">
        <v>861</v>
      </c>
      <c r="G3198" s="822" t="s">
        <v>1457</v>
      </c>
      <c r="H3198" s="845" t="s">
        <v>1297</v>
      </c>
      <c r="I3198" s="246">
        <v>6</v>
      </c>
      <c r="J3198" s="246">
        <v>34428</v>
      </c>
      <c r="K3198" s="846">
        <f t="shared" si="405"/>
        <v>206568</v>
      </c>
      <c r="L3198" s="847" t="s">
        <v>162</v>
      </c>
      <c r="M3198" s="847" t="s">
        <v>844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17"/>
    </row>
    <row r="3199" spans="1:27" ht="15.75" hidden="1" customHeight="1">
      <c r="A3199" s="818" t="str">
        <f>IF(B3199&lt;&gt;"",IF(AND(B3199&gt;=_TM1,B3199&lt;=_TM2,OR(TH!L3199="1111",TH!M3199="1111")),TH!D3199,""),"")</f>
        <v/>
      </c>
      <c r="B3199" s="36">
        <f t="shared" si="402"/>
        <v>7</v>
      </c>
      <c r="C3199" s="190">
        <f t="shared" si="408"/>
        <v>42581</v>
      </c>
      <c r="D3199" s="842" t="s">
        <v>1649</v>
      </c>
      <c r="E3199" s="891">
        <v>42581</v>
      </c>
      <c r="F3199" s="854" t="s">
        <v>862</v>
      </c>
      <c r="G3199" s="822" t="s">
        <v>1457</v>
      </c>
      <c r="H3199" s="845" t="s">
        <v>1297</v>
      </c>
      <c r="I3199" s="246">
        <v>8</v>
      </c>
      <c r="J3199" s="246">
        <v>53255</v>
      </c>
      <c r="K3199" s="846">
        <f t="shared" si="405"/>
        <v>426040</v>
      </c>
      <c r="L3199" s="847" t="s">
        <v>162</v>
      </c>
      <c r="M3199" s="847" t="s">
        <v>844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17"/>
    </row>
    <row r="3200" spans="1:27" ht="15.75" hidden="1" customHeight="1">
      <c r="A3200" s="818" t="str">
        <f>IF(B3200&lt;&gt;"",IF(AND(B3200&gt;=_TM1,B3200&lt;=_TM2,OR(TH!L3200="1111",TH!M3200="1111")),TH!D3200,""),"")</f>
        <v/>
      </c>
      <c r="B3200" s="36">
        <f t="shared" si="402"/>
        <v>7</v>
      </c>
      <c r="C3200" s="190">
        <f t="shared" si="408"/>
        <v>42581</v>
      </c>
      <c r="D3200" s="842" t="s">
        <v>1649</v>
      </c>
      <c r="E3200" s="891">
        <v>42581</v>
      </c>
      <c r="F3200" s="49" t="s">
        <v>796</v>
      </c>
      <c r="G3200" s="822" t="s">
        <v>1457</v>
      </c>
      <c r="H3200" s="845" t="s">
        <v>1297</v>
      </c>
      <c r="I3200" s="246">
        <v>8</v>
      </c>
      <c r="J3200" s="246">
        <v>42400</v>
      </c>
      <c r="K3200" s="846">
        <f t="shared" si="405"/>
        <v>339200</v>
      </c>
      <c r="L3200" s="847" t="s">
        <v>162</v>
      </c>
      <c r="M3200" s="847" t="s">
        <v>844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17"/>
    </row>
    <row r="3201" spans="1:27" ht="15.75" hidden="1" customHeight="1">
      <c r="A3201" s="818" t="str">
        <f>IF(B3201&lt;&gt;"",IF(AND(B3201&gt;=_TM1,B3201&lt;=_TM2,OR(TH!L3201="1111",TH!M3201="1111")),TH!D3201,""),"")</f>
        <v/>
      </c>
      <c r="B3201" s="36">
        <f t="shared" si="402"/>
        <v>7</v>
      </c>
      <c r="C3201" s="190">
        <f t="shared" si="408"/>
        <v>42581</v>
      </c>
      <c r="D3201" s="842" t="s">
        <v>1649</v>
      </c>
      <c r="E3201" s="891">
        <v>42581</v>
      </c>
      <c r="F3201" s="49" t="s">
        <v>851</v>
      </c>
      <c r="G3201" s="822" t="s">
        <v>1457</v>
      </c>
      <c r="H3201" s="845" t="s">
        <v>1297</v>
      </c>
      <c r="I3201" s="246">
        <v>15</v>
      </c>
      <c r="J3201" s="246">
        <v>113827</v>
      </c>
      <c r="K3201" s="846">
        <f t="shared" si="405"/>
        <v>1707405</v>
      </c>
      <c r="L3201" s="847" t="s">
        <v>162</v>
      </c>
      <c r="M3201" s="847" t="s">
        <v>844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17"/>
    </row>
    <row r="3202" spans="1:27" ht="15.75" hidden="1" customHeight="1">
      <c r="A3202" s="818" t="str">
        <f>IF(B3202&lt;&gt;"",IF(AND(B3202&gt;=_TM1,B3202&lt;=_TM2,OR(TH!L3202="1111",TH!M3202="1111")),TH!D3202,""),"")</f>
        <v/>
      </c>
      <c r="B3202" s="36">
        <f t="shared" si="402"/>
        <v>7</v>
      </c>
      <c r="C3202" s="190">
        <f t="shared" si="408"/>
        <v>42581</v>
      </c>
      <c r="D3202" s="842" t="s">
        <v>1649</v>
      </c>
      <c r="E3202" s="891">
        <v>42581</v>
      </c>
      <c r="F3202" s="893" t="s">
        <v>438</v>
      </c>
      <c r="G3202" s="822" t="s">
        <v>1457</v>
      </c>
      <c r="H3202" s="845" t="s">
        <v>1297</v>
      </c>
      <c r="I3202" s="246">
        <v>150</v>
      </c>
      <c r="J3202" s="246">
        <v>10500</v>
      </c>
      <c r="K3202" s="846">
        <f t="shared" si="405"/>
        <v>1575000</v>
      </c>
      <c r="L3202" s="847" t="s">
        <v>162</v>
      </c>
      <c r="M3202" s="847" t="s">
        <v>844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>x</v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17"/>
    </row>
    <row r="3203" spans="1:27" ht="15.75" hidden="1" customHeight="1">
      <c r="A3203" s="818" t="str">
        <f>IF(B3203&lt;&gt;"",IF(AND(B3203&gt;=_TM1,B3203&lt;=_TM2,OR(TH!L3203="1111",TH!M3203="1111")),TH!D3203,""),"")</f>
        <v/>
      </c>
      <c r="B3203" s="36">
        <f t="shared" si="402"/>
        <v>7</v>
      </c>
      <c r="C3203" s="190">
        <f t="shared" si="408"/>
        <v>42581</v>
      </c>
      <c r="D3203" s="842" t="s">
        <v>1649</v>
      </c>
      <c r="E3203" s="891">
        <v>42581</v>
      </c>
      <c r="F3203" s="854" t="s">
        <v>438</v>
      </c>
      <c r="G3203" s="822" t="s">
        <v>1457</v>
      </c>
      <c r="H3203" s="845" t="s">
        <v>1297</v>
      </c>
      <c r="I3203" s="246">
        <v>1147</v>
      </c>
      <c r="J3203" s="246">
        <v>10500</v>
      </c>
      <c r="K3203" s="846">
        <f t="shared" si="405"/>
        <v>12043500</v>
      </c>
      <c r="L3203" s="847" t="s">
        <v>162</v>
      </c>
      <c r="M3203" s="847" t="s">
        <v>844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17"/>
    </row>
    <row r="3204" spans="1:27" ht="15.75" hidden="1" customHeight="1">
      <c r="A3204" s="818" t="str">
        <f>IF(B3204&lt;&gt;"",IF(AND(B3204&gt;=_TM1,B3204&lt;=_TM2,OR(TH!L3204="1111",TH!M3204="1111")),TH!D3204,""),"")</f>
        <v/>
      </c>
      <c r="B3204" s="36">
        <f t="shared" si="402"/>
        <v>7</v>
      </c>
      <c r="C3204" s="190">
        <f t="shared" si="408"/>
        <v>42581</v>
      </c>
      <c r="D3204" s="842" t="s">
        <v>1649</v>
      </c>
      <c r="E3204" s="891">
        <v>42581</v>
      </c>
      <c r="F3204" s="49" t="s">
        <v>477</v>
      </c>
      <c r="G3204" s="822" t="s">
        <v>1457</v>
      </c>
      <c r="H3204" s="845" t="s">
        <v>1297</v>
      </c>
      <c r="I3204" s="246">
        <v>4</v>
      </c>
      <c r="J3204" s="246">
        <v>156966</v>
      </c>
      <c r="K3204" s="846">
        <f t="shared" si="405"/>
        <v>627864</v>
      </c>
      <c r="L3204" s="847" t="s">
        <v>162</v>
      </c>
      <c r="M3204" s="847" t="s">
        <v>844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17"/>
    </row>
    <row r="3205" spans="1:27" ht="15.75" hidden="1" customHeight="1">
      <c r="A3205" s="818" t="str">
        <f>IF(B3205&lt;&gt;"",IF(AND(B3205&gt;=_TM1,B3205&lt;=_TM2,OR(TH!L3205="1111",TH!M3205="1111")),TH!D3205,""),"")</f>
        <v/>
      </c>
      <c r="B3205" s="36">
        <f t="shared" si="402"/>
        <v>7</v>
      </c>
      <c r="C3205" s="190">
        <f t="shared" si="408"/>
        <v>42581</v>
      </c>
      <c r="D3205" s="842" t="s">
        <v>1649</v>
      </c>
      <c r="E3205" s="891">
        <v>42581</v>
      </c>
      <c r="F3205" s="854" t="s">
        <v>804</v>
      </c>
      <c r="G3205" s="822" t="s">
        <v>1457</v>
      </c>
      <c r="H3205" s="845" t="s">
        <v>1297</v>
      </c>
      <c r="I3205" s="246">
        <v>4</v>
      </c>
      <c r="J3205" s="246">
        <v>144547</v>
      </c>
      <c r="K3205" s="846">
        <f t="shared" si="405"/>
        <v>578188</v>
      </c>
      <c r="L3205" s="847" t="s">
        <v>162</v>
      </c>
      <c r="M3205" s="847" t="s">
        <v>844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17"/>
    </row>
    <row r="3206" spans="1:27" ht="15.75" hidden="1" customHeight="1">
      <c r="A3206" s="818" t="str">
        <f>IF(B3206&lt;&gt;"",IF(AND(B3206&gt;=_TM1,B3206&lt;=_TM2,OR(TH!L3206="1111",TH!M3206="1111")),TH!D3206,""),"")</f>
        <v/>
      </c>
      <c r="B3206" s="36">
        <f t="shared" si="402"/>
        <v>7</v>
      </c>
      <c r="C3206" s="190">
        <f t="shared" si="408"/>
        <v>42581</v>
      </c>
      <c r="D3206" s="842" t="s">
        <v>1649</v>
      </c>
      <c r="E3206" s="891">
        <v>42581</v>
      </c>
      <c r="F3206" s="49" t="s">
        <v>810</v>
      </c>
      <c r="G3206" s="822" t="s">
        <v>1457</v>
      </c>
      <c r="H3206" s="845" t="s">
        <v>1297</v>
      </c>
      <c r="I3206" s="246">
        <v>2</v>
      </c>
      <c r="J3206" s="246">
        <v>186785.2</v>
      </c>
      <c r="K3206" s="846">
        <f t="shared" si="405"/>
        <v>373570</v>
      </c>
      <c r="L3206" s="847" t="s">
        <v>162</v>
      </c>
      <c r="M3206" s="847" t="s">
        <v>844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17"/>
    </row>
    <row r="3207" spans="1:27" ht="15.75" hidden="1" customHeight="1">
      <c r="A3207" s="818" t="str">
        <f>IF(B3207&lt;&gt;"",IF(AND(B3207&gt;=_TM1,B3207&lt;=_TM2,OR(TH!L3207="1111",TH!M3207="1111")),TH!D3207,""),"")</f>
        <v/>
      </c>
      <c r="B3207" s="36">
        <f t="shared" si="402"/>
        <v>7</v>
      </c>
      <c r="C3207" s="190">
        <f t="shared" si="408"/>
        <v>42581</v>
      </c>
      <c r="D3207" s="842" t="s">
        <v>1649</v>
      </c>
      <c r="E3207" s="891">
        <v>42581</v>
      </c>
      <c r="F3207" s="854" t="s">
        <v>856</v>
      </c>
      <c r="G3207" s="822" t="s">
        <v>1457</v>
      </c>
      <c r="H3207" s="845" t="s">
        <v>1297</v>
      </c>
      <c r="I3207" s="246">
        <v>16</v>
      </c>
      <c r="J3207" s="246">
        <v>18619</v>
      </c>
      <c r="K3207" s="846">
        <f t="shared" ref="K3207:K3460" si="409">ROUND(I3207*J3207,0)</f>
        <v>297904</v>
      </c>
      <c r="L3207" s="847" t="s">
        <v>162</v>
      </c>
      <c r="M3207" s="847" t="s">
        <v>844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17"/>
    </row>
    <row r="3208" spans="1:27" ht="15.75" hidden="1" customHeight="1">
      <c r="A3208" s="818" t="str">
        <f>IF(B3208&lt;&gt;"",IF(AND(B3208&gt;=_TM1,B3208&lt;=_TM2,OR(TH!L3208="1111",TH!M3208="1111")),TH!D3208,""),"")</f>
        <v/>
      </c>
      <c r="B3208" s="36">
        <f t="shared" si="402"/>
        <v>7</v>
      </c>
      <c r="C3208" s="190">
        <f t="shared" si="408"/>
        <v>42581</v>
      </c>
      <c r="D3208" s="842" t="s">
        <v>1649</v>
      </c>
      <c r="E3208" s="891">
        <v>42581</v>
      </c>
      <c r="F3208" s="49" t="s">
        <v>455</v>
      </c>
      <c r="G3208" s="822" t="s">
        <v>1457</v>
      </c>
      <c r="H3208" s="845" t="s">
        <v>1297</v>
      </c>
      <c r="I3208" s="246">
        <v>6</v>
      </c>
      <c r="J3208" s="246">
        <v>73907</v>
      </c>
      <c r="K3208" s="846">
        <f t="shared" si="409"/>
        <v>443442</v>
      </c>
      <c r="L3208" s="847" t="s">
        <v>162</v>
      </c>
      <c r="M3208" s="847" t="s">
        <v>844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17"/>
    </row>
    <row r="3209" spans="1:27" ht="15.75" hidden="1" customHeight="1">
      <c r="A3209" s="818" t="str">
        <f>IF(B3209&lt;&gt;"",IF(AND(B3209&gt;=_TM1,B3209&lt;=_TM2,OR(TH!L3209="1111",TH!M3209="1111")),TH!D3209,""),"")</f>
        <v/>
      </c>
      <c r="B3209" s="36">
        <f t="shared" si="402"/>
        <v>7</v>
      </c>
      <c r="C3209" s="190">
        <f t="shared" si="408"/>
        <v>42581</v>
      </c>
      <c r="D3209" s="842" t="s">
        <v>1649</v>
      </c>
      <c r="E3209" s="891">
        <v>42581</v>
      </c>
      <c r="F3209" s="854" t="s">
        <v>692</v>
      </c>
      <c r="G3209" s="822" t="s">
        <v>1457</v>
      </c>
      <c r="H3209" s="845" t="s">
        <v>1297</v>
      </c>
      <c r="I3209" s="246">
        <v>6</v>
      </c>
      <c r="J3209" s="246">
        <v>38417</v>
      </c>
      <c r="K3209" s="846">
        <f t="shared" si="409"/>
        <v>230502</v>
      </c>
      <c r="L3209" s="847" t="s">
        <v>162</v>
      </c>
      <c r="M3209" s="847" t="s">
        <v>844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17"/>
    </row>
    <row r="3210" spans="1:27" ht="15.75" hidden="1" customHeight="1">
      <c r="A3210" s="818" t="str">
        <f>IF(B3210&lt;&gt;"",IF(AND(B3210&gt;=_TM1,B3210&lt;=_TM2,OR(TH!L3210="1111",TH!M3210="1111")),TH!D3210,""),"")</f>
        <v/>
      </c>
      <c r="B3210" s="36">
        <f t="shared" ref="B3210:B3532" si="410">IF(C3210&lt;&gt;"",MONTH(C3210),"")</f>
        <v>7</v>
      </c>
      <c r="C3210" s="190">
        <f t="shared" si="408"/>
        <v>42581</v>
      </c>
      <c r="D3210" s="842" t="s">
        <v>1649</v>
      </c>
      <c r="E3210" s="891">
        <v>42581</v>
      </c>
      <c r="F3210" s="49" t="s">
        <v>498</v>
      </c>
      <c r="G3210" s="822" t="s">
        <v>1457</v>
      </c>
      <c r="H3210" s="845" t="s">
        <v>1297</v>
      </c>
      <c r="I3210" s="246">
        <v>8</v>
      </c>
      <c r="J3210" s="246">
        <v>32127</v>
      </c>
      <c r="K3210" s="846">
        <f t="shared" si="409"/>
        <v>257016</v>
      </c>
      <c r="L3210" s="847" t="s">
        <v>162</v>
      </c>
      <c r="M3210" s="847" t="s">
        <v>844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17"/>
    </row>
    <row r="3211" spans="1:27" ht="15.75" hidden="1" customHeight="1">
      <c r="A3211" s="818" t="str">
        <f>IF(B3211&lt;&gt;"",IF(AND(B3211&gt;=_TM1,B3211&lt;=_TM2,OR(TH!L3211="1111",TH!M3211="1111")),TH!D3211,""),"")</f>
        <v/>
      </c>
      <c r="B3211" s="36">
        <f t="shared" si="410"/>
        <v>7</v>
      </c>
      <c r="C3211" s="190">
        <f t="shared" si="408"/>
        <v>42581</v>
      </c>
      <c r="D3211" s="842" t="s">
        <v>1649</v>
      </c>
      <c r="E3211" s="891">
        <v>42581</v>
      </c>
      <c r="F3211" s="49" t="s">
        <v>456</v>
      </c>
      <c r="G3211" s="822" t="s">
        <v>1457</v>
      </c>
      <c r="H3211" s="845" t="s">
        <v>1297</v>
      </c>
      <c r="I3211" s="246">
        <v>5</v>
      </c>
      <c r="J3211" s="246">
        <v>59912</v>
      </c>
      <c r="K3211" s="846">
        <f t="shared" si="409"/>
        <v>299560</v>
      </c>
      <c r="L3211" s="847" t="s">
        <v>162</v>
      </c>
      <c r="M3211" s="847" t="s">
        <v>844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17"/>
    </row>
    <row r="3212" spans="1:27" ht="15.75" hidden="1" customHeight="1">
      <c r="A3212" s="818" t="str">
        <f>IF(B3212&lt;&gt;"",IF(AND(B3212&gt;=_TM1,B3212&lt;=_TM2,OR(TH!L3212="1111",TH!M3212="1111")),TH!D3212,""),"")</f>
        <v/>
      </c>
      <c r="B3212" s="36">
        <f t="shared" si="410"/>
        <v>7</v>
      </c>
      <c r="C3212" s="190">
        <f t="shared" si="408"/>
        <v>42581</v>
      </c>
      <c r="D3212" s="842" t="s">
        <v>1649</v>
      </c>
      <c r="E3212" s="891">
        <v>42581</v>
      </c>
      <c r="F3212" s="854" t="s">
        <v>501</v>
      </c>
      <c r="G3212" s="822" t="s">
        <v>1457</v>
      </c>
      <c r="H3212" s="845" t="s">
        <v>1297</v>
      </c>
      <c r="I3212" s="246">
        <v>8</v>
      </c>
      <c r="J3212" s="246">
        <v>28620</v>
      </c>
      <c r="K3212" s="846">
        <f t="shared" si="409"/>
        <v>228960</v>
      </c>
      <c r="L3212" s="847" t="s">
        <v>162</v>
      </c>
      <c r="M3212" s="847" t="s">
        <v>844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17"/>
    </row>
    <row r="3213" spans="1:27" ht="15.75" hidden="1" customHeight="1">
      <c r="A3213" s="818" t="str">
        <f>IF(B3213&lt;&gt;"",IF(AND(B3213&gt;=_TM1,B3213&lt;=_TM2,OR(TH!L3213="1111",TH!M3213="1111")),TH!D3213,""),"")</f>
        <v/>
      </c>
      <c r="B3213" s="36">
        <f t="shared" si="410"/>
        <v>7</v>
      </c>
      <c r="C3213" s="190">
        <f t="shared" si="408"/>
        <v>42581</v>
      </c>
      <c r="D3213" s="842" t="s">
        <v>1649</v>
      </c>
      <c r="E3213" s="891">
        <v>42581</v>
      </c>
      <c r="F3213" s="49" t="s">
        <v>451</v>
      </c>
      <c r="G3213" s="822" t="s">
        <v>1457</v>
      </c>
      <c r="H3213" s="845" t="s">
        <v>1297</v>
      </c>
      <c r="I3213" s="246">
        <v>6</v>
      </c>
      <c r="J3213" s="246">
        <v>141180</v>
      </c>
      <c r="K3213" s="846">
        <f t="shared" si="409"/>
        <v>847080</v>
      </c>
      <c r="L3213" s="847" t="s">
        <v>162</v>
      </c>
      <c r="M3213" s="847" t="s">
        <v>844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17"/>
    </row>
    <row r="3214" spans="1:27" ht="15.75" hidden="1" customHeight="1">
      <c r="A3214" s="818" t="str">
        <f>IF(B3214&lt;&gt;"",IF(AND(B3214&gt;=_TM1,B3214&lt;=_TM2,OR(TH!L3214="1111",TH!M3214="1111")),TH!D3214,""),"")</f>
        <v/>
      </c>
      <c r="B3214" s="36">
        <f t="shared" si="410"/>
        <v>7</v>
      </c>
      <c r="C3214" s="190">
        <f t="shared" si="408"/>
        <v>42581</v>
      </c>
      <c r="D3214" s="842" t="s">
        <v>1649</v>
      </c>
      <c r="E3214" s="891">
        <v>42581</v>
      </c>
      <c r="F3214" s="854" t="s">
        <v>472</v>
      </c>
      <c r="G3214" s="822" t="s">
        <v>1457</v>
      </c>
      <c r="H3214" s="845" t="s">
        <v>1297</v>
      </c>
      <c r="I3214" s="246">
        <v>6</v>
      </c>
      <c r="J3214" s="246">
        <v>43255.333333333336</v>
      </c>
      <c r="K3214" s="846">
        <f t="shared" si="409"/>
        <v>259532</v>
      </c>
      <c r="L3214" s="847" t="s">
        <v>162</v>
      </c>
      <c r="M3214" s="847" t="s">
        <v>844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17"/>
    </row>
    <row r="3215" spans="1:27" ht="15.75" hidden="1" customHeight="1">
      <c r="A3215" s="818" t="str">
        <f>IF(B3215&lt;&gt;"",IF(AND(B3215&gt;=_TM1,B3215&lt;=_TM2,OR(TH!L3215="1111",TH!M3215="1111")),TH!D3215,""),"")</f>
        <v/>
      </c>
      <c r="B3215" s="36">
        <f t="shared" si="410"/>
        <v>7</v>
      </c>
      <c r="C3215" s="190">
        <f t="shared" si="408"/>
        <v>42581</v>
      </c>
      <c r="D3215" s="842" t="s">
        <v>1649</v>
      </c>
      <c r="E3215" s="891">
        <v>42581</v>
      </c>
      <c r="F3215" s="49" t="s">
        <v>707</v>
      </c>
      <c r="G3215" s="822" t="s">
        <v>1457</v>
      </c>
      <c r="H3215" s="845" t="s">
        <v>1297</v>
      </c>
      <c r="I3215" s="246">
        <v>6</v>
      </c>
      <c r="J3215" s="246">
        <v>81285</v>
      </c>
      <c r="K3215" s="846">
        <f t="shared" si="409"/>
        <v>487710</v>
      </c>
      <c r="L3215" s="847" t="s">
        <v>162</v>
      </c>
      <c r="M3215" s="847" t="s">
        <v>844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17"/>
    </row>
    <row r="3216" spans="1:27" ht="15.75" hidden="1" customHeight="1">
      <c r="A3216" s="818" t="str">
        <f>IF(B3216&lt;&gt;"",IF(AND(B3216&gt;=_TM1,B3216&lt;=_TM2,OR(TH!L3216="1111",TH!M3216="1111")),TH!D3216,""),"")</f>
        <v/>
      </c>
      <c r="B3216" s="36">
        <f t="shared" si="410"/>
        <v>7</v>
      </c>
      <c r="C3216" s="190">
        <f t="shared" si="408"/>
        <v>42581</v>
      </c>
      <c r="D3216" s="842" t="s">
        <v>1649</v>
      </c>
      <c r="E3216" s="891">
        <v>42581</v>
      </c>
      <c r="F3216" s="49" t="s">
        <v>857</v>
      </c>
      <c r="G3216" s="822" t="s">
        <v>1457</v>
      </c>
      <c r="H3216" s="845" t="s">
        <v>1297</v>
      </c>
      <c r="I3216" s="246">
        <v>5</v>
      </c>
      <c r="J3216" s="246">
        <v>85339</v>
      </c>
      <c r="K3216" s="846">
        <f t="shared" si="409"/>
        <v>426695</v>
      </c>
      <c r="L3216" s="847" t="s">
        <v>162</v>
      </c>
      <c r="M3216" s="847" t="s">
        <v>844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17"/>
    </row>
    <row r="3217" spans="1:27" ht="15.75" hidden="1" customHeight="1">
      <c r="A3217" s="818" t="str">
        <f>IF(B3217&lt;&gt;"",IF(AND(B3217&gt;=_TM1,B3217&lt;=_TM2,OR(TH!L3217="1111",TH!M3217="1111")),TH!D3217,""),"")</f>
        <v/>
      </c>
      <c r="B3217" s="36">
        <f t="shared" si="410"/>
        <v>7</v>
      </c>
      <c r="C3217" s="190">
        <f t="shared" si="408"/>
        <v>42581</v>
      </c>
      <c r="D3217" s="842" t="s">
        <v>1649</v>
      </c>
      <c r="E3217" s="891">
        <v>42581</v>
      </c>
      <c r="F3217" s="854" t="s">
        <v>804</v>
      </c>
      <c r="G3217" s="822" t="s">
        <v>1457</v>
      </c>
      <c r="H3217" s="845" t="s">
        <v>1297</v>
      </c>
      <c r="I3217" s="246">
        <v>8</v>
      </c>
      <c r="J3217" s="246">
        <v>173960</v>
      </c>
      <c r="K3217" s="846">
        <f t="shared" si="409"/>
        <v>1391680</v>
      </c>
      <c r="L3217" s="847" t="s">
        <v>162</v>
      </c>
      <c r="M3217" s="847" t="s">
        <v>844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17"/>
    </row>
    <row r="3218" spans="1:27" ht="15.75" hidden="1" customHeight="1">
      <c r="A3218" s="818" t="str">
        <f>IF(B3218&lt;&gt;"",IF(AND(B3218&gt;=_TM1,B3218&lt;=_TM2,OR(TH!L3218="1111",TH!M3218="1111")),TH!D3218,""),"")</f>
        <v/>
      </c>
      <c r="B3218" s="36">
        <f t="shared" si="410"/>
        <v>7</v>
      </c>
      <c r="C3218" s="190">
        <f t="shared" si="408"/>
        <v>42581</v>
      </c>
      <c r="D3218" s="842" t="s">
        <v>1649</v>
      </c>
      <c r="E3218" s="891">
        <v>42581</v>
      </c>
      <c r="F3218" s="49" t="s">
        <v>804</v>
      </c>
      <c r="G3218" s="822" t="s">
        <v>1457</v>
      </c>
      <c r="H3218" s="845" t="s">
        <v>1297</v>
      </c>
      <c r="I3218" s="246">
        <v>10</v>
      </c>
      <c r="J3218" s="246">
        <v>144547</v>
      </c>
      <c r="K3218" s="846">
        <f t="shared" si="409"/>
        <v>1445470</v>
      </c>
      <c r="L3218" s="847" t="s">
        <v>162</v>
      </c>
      <c r="M3218" s="847" t="s">
        <v>844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17"/>
    </row>
    <row r="3219" spans="1:27" ht="15.75" hidden="1" customHeight="1">
      <c r="A3219" s="818" t="str">
        <f>IF(B3219&lt;&gt;"",IF(AND(B3219&gt;=_TM1,B3219&lt;=_TM2,OR(TH!L3219="1111",TH!M3219="1111")),TH!D3219,""),"")</f>
        <v/>
      </c>
      <c r="B3219" s="36">
        <f t="shared" si="410"/>
        <v>7</v>
      </c>
      <c r="C3219" s="190">
        <f t="shared" si="408"/>
        <v>42581</v>
      </c>
      <c r="D3219" s="842" t="s">
        <v>1649</v>
      </c>
      <c r="E3219" s="891">
        <v>42581</v>
      </c>
      <c r="F3219" s="854" t="s">
        <v>477</v>
      </c>
      <c r="G3219" s="822" t="s">
        <v>1457</v>
      </c>
      <c r="H3219" s="845" t="s">
        <v>1297</v>
      </c>
      <c r="I3219" s="246">
        <v>4</v>
      </c>
      <c r="J3219" s="246">
        <v>156966</v>
      </c>
      <c r="K3219" s="846">
        <f t="shared" si="409"/>
        <v>627864</v>
      </c>
      <c r="L3219" s="847" t="s">
        <v>162</v>
      </c>
      <c r="M3219" s="847" t="s">
        <v>844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17"/>
    </row>
    <row r="3220" spans="1:27" ht="15.75" hidden="1" customHeight="1">
      <c r="A3220" s="818" t="str">
        <f>IF(B3220&lt;&gt;"",IF(AND(B3220&gt;=_TM1,B3220&lt;=_TM2,OR(TH!L3220="1111",TH!M3220="1111")),TH!D3220,""),"")</f>
        <v/>
      </c>
      <c r="B3220" s="36">
        <f t="shared" si="410"/>
        <v>7</v>
      </c>
      <c r="C3220" s="190">
        <f t="shared" si="408"/>
        <v>42581</v>
      </c>
      <c r="D3220" s="842" t="s">
        <v>1649</v>
      </c>
      <c r="E3220" s="891">
        <v>42581</v>
      </c>
      <c r="F3220" s="49" t="s">
        <v>502</v>
      </c>
      <c r="G3220" s="822" t="s">
        <v>1457</v>
      </c>
      <c r="H3220" s="845" t="s">
        <v>1297</v>
      </c>
      <c r="I3220" s="246">
        <v>4</v>
      </c>
      <c r="J3220" s="246">
        <v>82500</v>
      </c>
      <c r="K3220" s="846">
        <f t="shared" si="409"/>
        <v>330000</v>
      </c>
      <c r="L3220" s="847" t="s">
        <v>162</v>
      </c>
      <c r="M3220" s="847" t="s">
        <v>844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17"/>
    </row>
    <row r="3221" spans="1:27" ht="15.75" hidden="1" customHeight="1">
      <c r="A3221" s="818" t="str">
        <f>IF(B3221&lt;&gt;"",IF(AND(B3221&gt;=_TM1,B3221&lt;=_TM2,OR(TH!L3221="1111",TH!M3221="1111")),TH!D3221,""),"")</f>
        <v/>
      </c>
      <c r="B3221" s="36">
        <f t="shared" si="410"/>
        <v>7</v>
      </c>
      <c r="C3221" s="190">
        <f t="shared" si="408"/>
        <v>42581</v>
      </c>
      <c r="D3221" s="842" t="s">
        <v>1649</v>
      </c>
      <c r="E3221" s="891">
        <v>42581</v>
      </c>
      <c r="F3221" s="49" t="s">
        <v>864</v>
      </c>
      <c r="G3221" s="822" t="s">
        <v>1457</v>
      </c>
      <c r="H3221" s="845" t="s">
        <v>1297</v>
      </c>
      <c r="I3221" s="246">
        <v>6</v>
      </c>
      <c r="J3221" s="246">
        <v>214079</v>
      </c>
      <c r="K3221" s="846">
        <f t="shared" si="409"/>
        <v>1284474</v>
      </c>
      <c r="L3221" s="847" t="s">
        <v>162</v>
      </c>
      <c r="M3221" s="847" t="s">
        <v>844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17"/>
    </row>
    <row r="3222" spans="1:27" ht="15.75" hidden="1" customHeight="1">
      <c r="A3222" s="818" t="str">
        <f>IF(B3222&lt;&gt;"",IF(AND(B3222&gt;=_TM1,B3222&lt;=_TM2,OR(TH!L3222="1111",TH!M3222="1111")),TH!D3222,""),"")</f>
        <v/>
      </c>
      <c r="B3222" s="36">
        <f t="shared" si="410"/>
        <v>7</v>
      </c>
      <c r="C3222" s="190">
        <f t="shared" si="408"/>
        <v>42581</v>
      </c>
      <c r="D3222" s="842" t="s">
        <v>1649</v>
      </c>
      <c r="E3222" s="891">
        <v>42581</v>
      </c>
      <c r="F3222" s="854" t="s">
        <v>866</v>
      </c>
      <c r="G3222" s="822" t="s">
        <v>1457</v>
      </c>
      <c r="H3222" s="845" t="s">
        <v>1297</v>
      </c>
      <c r="I3222" s="246">
        <v>5</v>
      </c>
      <c r="J3222" s="246">
        <v>93593</v>
      </c>
      <c r="K3222" s="846">
        <f t="shared" si="409"/>
        <v>467965</v>
      </c>
      <c r="L3222" s="847" t="s">
        <v>162</v>
      </c>
      <c r="M3222" s="847" t="s">
        <v>844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17"/>
    </row>
    <row r="3223" spans="1:27" ht="15.75" hidden="1" customHeight="1">
      <c r="A3223" s="818" t="str">
        <f>IF(B3223&lt;&gt;"",IF(AND(B3223&gt;=_TM1,B3223&lt;=_TM2,OR(TH!L3223="1111",TH!M3223="1111")),TH!D3223,""),"")</f>
        <v/>
      </c>
      <c r="B3223" s="36">
        <f t="shared" si="410"/>
        <v>7</v>
      </c>
      <c r="C3223" s="190">
        <f t="shared" si="408"/>
        <v>42581</v>
      </c>
      <c r="D3223" s="842" t="s">
        <v>1649</v>
      </c>
      <c r="E3223" s="891">
        <v>42581</v>
      </c>
      <c r="F3223" s="49" t="s">
        <v>868</v>
      </c>
      <c r="G3223" s="822" t="s">
        <v>1457</v>
      </c>
      <c r="H3223" s="845" t="s">
        <v>1297</v>
      </c>
      <c r="I3223" s="246">
        <v>5</v>
      </c>
      <c r="J3223" s="246">
        <v>157889</v>
      </c>
      <c r="K3223" s="846">
        <f t="shared" si="409"/>
        <v>789445</v>
      </c>
      <c r="L3223" s="847" t="s">
        <v>162</v>
      </c>
      <c r="M3223" s="847" t="s">
        <v>844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17"/>
    </row>
    <row r="3224" spans="1:27" ht="15.75" hidden="1" customHeight="1">
      <c r="A3224" s="818" t="str">
        <f>IF(B3224&lt;&gt;"",IF(AND(B3224&gt;=_TM1,B3224&lt;=_TM2,OR(TH!L3224="1111",TH!M3224="1111")),TH!D3224,""),"")</f>
        <v/>
      </c>
      <c r="B3224" s="36">
        <f t="shared" si="410"/>
        <v>7</v>
      </c>
      <c r="C3224" s="190">
        <f t="shared" si="408"/>
        <v>42581</v>
      </c>
      <c r="D3224" s="842" t="s">
        <v>1649</v>
      </c>
      <c r="E3224" s="891">
        <v>42581</v>
      </c>
      <c r="F3224" s="854" t="s">
        <v>502</v>
      </c>
      <c r="G3224" s="822" t="s">
        <v>1457</v>
      </c>
      <c r="H3224" s="845" t="s">
        <v>1297</v>
      </c>
      <c r="I3224" s="246">
        <v>5</v>
      </c>
      <c r="J3224" s="246">
        <v>82500</v>
      </c>
      <c r="K3224" s="846">
        <f t="shared" si="409"/>
        <v>412500</v>
      </c>
      <c r="L3224" s="847" t="s">
        <v>162</v>
      </c>
      <c r="M3224" s="847" t="s">
        <v>844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17"/>
    </row>
    <row r="3225" spans="1:27" ht="15.75" hidden="1" customHeight="1">
      <c r="A3225" s="818" t="str">
        <f>IF(B3225&lt;&gt;"",IF(AND(B3225&gt;=_TM1,B3225&lt;=_TM2,OR(TH!L3225="1111",TH!M3225="1111")),TH!D3225,""),"")</f>
        <v/>
      </c>
      <c r="B3225" s="36">
        <f t="shared" si="410"/>
        <v>7</v>
      </c>
      <c r="C3225" s="190">
        <f t="shared" si="408"/>
        <v>42581</v>
      </c>
      <c r="D3225" s="842" t="s">
        <v>1649</v>
      </c>
      <c r="E3225" s="891">
        <v>42581</v>
      </c>
      <c r="F3225" s="49" t="s">
        <v>847</v>
      </c>
      <c r="G3225" s="822" t="s">
        <v>1457</v>
      </c>
      <c r="H3225" s="845" t="s">
        <v>1297</v>
      </c>
      <c r="I3225" s="246">
        <v>100</v>
      </c>
      <c r="J3225" s="246">
        <v>13292</v>
      </c>
      <c r="K3225" s="846">
        <f t="shared" si="409"/>
        <v>1329200</v>
      </c>
      <c r="L3225" s="847" t="s">
        <v>162</v>
      </c>
      <c r="M3225" s="847" t="s">
        <v>844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17"/>
    </row>
    <row r="3226" spans="1:27" ht="15.75" hidden="1" customHeight="1">
      <c r="A3226" s="818" t="str">
        <f>IF(B3226&lt;&gt;"",IF(AND(B3226&gt;=_TM1,B3226&lt;=_TM2,OR(TH!L3226="1111",TH!M3226="1111")),TH!D3226,""),"")</f>
        <v/>
      </c>
      <c r="B3226" s="36">
        <f t="shared" si="410"/>
        <v>7</v>
      </c>
      <c r="C3226" s="190">
        <f t="shared" si="408"/>
        <v>42581</v>
      </c>
      <c r="D3226" s="842" t="s">
        <v>1649</v>
      </c>
      <c r="E3226" s="891">
        <v>42581</v>
      </c>
      <c r="F3226" s="49" t="s">
        <v>848</v>
      </c>
      <c r="G3226" s="822" t="s">
        <v>1457</v>
      </c>
      <c r="H3226" s="845" t="s">
        <v>1297</v>
      </c>
      <c r="I3226" s="246">
        <v>100</v>
      </c>
      <c r="J3226" s="246">
        <v>8120</v>
      </c>
      <c r="K3226" s="846">
        <f t="shared" si="409"/>
        <v>812000</v>
      </c>
      <c r="L3226" s="847" t="s">
        <v>162</v>
      </c>
      <c r="M3226" s="847" t="s">
        <v>844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17"/>
    </row>
    <row r="3227" spans="1:27" ht="15.75" hidden="1" customHeight="1">
      <c r="A3227" s="818" t="str">
        <f>IF(B3227&lt;&gt;"",IF(AND(B3227&gt;=_TM1,B3227&lt;=_TM2,OR(TH!L3227="1111",TH!M3227="1111")),TH!D3227,""),"")</f>
        <v/>
      </c>
      <c r="B3227" s="36">
        <f t="shared" si="410"/>
        <v>7</v>
      </c>
      <c r="C3227" s="190">
        <f t="shared" si="408"/>
        <v>42581</v>
      </c>
      <c r="D3227" s="842" t="s">
        <v>1649</v>
      </c>
      <c r="E3227" s="891">
        <v>42581</v>
      </c>
      <c r="F3227" s="49" t="s">
        <v>849</v>
      </c>
      <c r="G3227" s="822" t="s">
        <v>1457</v>
      </c>
      <c r="H3227" s="845" t="s">
        <v>1297</v>
      </c>
      <c r="I3227" s="246">
        <v>100</v>
      </c>
      <c r="J3227" s="246">
        <v>9439</v>
      </c>
      <c r="K3227" s="846">
        <f t="shared" si="409"/>
        <v>943900</v>
      </c>
      <c r="L3227" s="847" t="s">
        <v>162</v>
      </c>
      <c r="M3227" s="847" t="s">
        <v>844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17"/>
    </row>
    <row r="3228" spans="1:27" ht="15.75" hidden="1" customHeight="1">
      <c r="A3228" s="818" t="str">
        <f>IF(B3228&lt;&gt;"",IF(AND(B3228&gt;=_TM1,B3228&lt;=_TM2,OR(TH!L3228="1111",TH!M3228="1111")),TH!D3228,""),"")</f>
        <v/>
      </c>
      <c r="B3228" s="36">
        <f t="shared" si="410"/>
        <v>7</v>
      </c>
      <c r="C3228" s="190">
        <f t="shared" si="408"/>
        <v>42581</v>
      </c>
      <c r="D3228" s="842" t="s">
        <v>1649</v>
      </c>
      <c r="E3228" s="891">
        <v>42581</v>
      </c>
      <c r="F3228" s="854" t="s">
        <v>480</v>
      </c>
      <c r="G3228" s="822" t="s">
        <v>1457</v>
      </c>
      <c r="H3228" s="845" t="s">
        <v>1297</v>
      </c>
      <c r="I3228" s="246">
        <v>14</v>
      </c>
      <c r="J3228" s="246">
        <v>53674</v>
      </c>
      <c r="K3228" s="846">
        <f t="shared" si="409"/>
        <v>751436</v>
      </c>
      <c r="L3228" s="847" t="s">
        <v>162</v>
      </c>
      <c r="M3228" s="847" t="s">
        <v>844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17"/>
    </row>
    <row r="3229" spans="1:27" ht="15.75" hidden="1" customHeight="1">
      <c r="A3229" s="818" t="str">
        <f>IF(B3229&lt;&gt;"",IF(AND(B3229&gt;=_TM1,B3229&lt;=_TM2,OR(TH!L3229="1111",TH!M3229="1111")),TH!D3229,""),"")</f>
        <v/>
      </c>
      <c r="B3229" s="36">
        <f t="shared" si="410"/>
        <v>7</v>
      </c>
      <c r="C3229" s="190">
        <f t="shared" si="408"/>
        <v>42581</v>
      </c>
      <c r="D3229" s="842" t="s">
        <v>1649</v>
      </c>
      <c r="E3229" s="891">
        <v>42581</v>
      </c>
      <c r="F3229" s="49" t="s">
        <v>806</v>
      </c>
      <c r="G3229" s="822" t="s">
        <v>1457</v>
      </c>
      <c r="H3229" s="845" t="s">
        <v>1297</v>
      </c>
      <c r="I3229" s="246">
        <v>4</v>
      </c>
      <c r="J3229" s="246">
        <v>122700</v>
      </c>
      <c r="K3229" s="846">
        <f t="shared" si="409"/>
        <v>490800</v>
      </c>
      <c r="L3229" s="847" t="s">
        <v>162</v>
      </c>
      <c r="M3229" s="847" t="s">
        <v>844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17"/>
    </row>
    <row r="3230" spans="1:27" ht="15.75" hidden="1" customHeight="1">
      <c r="A3230" s="818" t="str">
        <f>IF(B3230&lt;&gt;"",IF(AND(B3230&gt;=_TM1,B3230&lt;=_TM2,OR(TH!L3230="1111",TH!M3230="1111")),TH!D3230,""),"")</f>
        <v/>
      </c>
      <c r="B3230" s="36">
        <f t="shared" si="410"/>
        <v>7</v>
      </c>
      <c r="C3230" s="190">
        <f t="shared" si="408"/>
        <v>42581</v>
      </c>
      <c r="D3230" s="842" t="s">
        <v>1649</v>
      </c>
      <c r="E3230" s="891">
        <v>42581</v>
      </c>
      <c r="F3230" s="49" t="s">
        <v>867</v>
      </c>
      <c r="G3230" s="822" t="s">
        <v>1457</v>
      </c>
      <c r="H3230" s="845" t="s">
        <v>1297</v>
      </c>
      <c r="I3230" s="246">
        <v>10</v>
      </c>
      <c r="J3230" s="246">
        <v>138100</v>
      </c>
      <c r="K3230" s="846">
        <f t="shared" si="409"/>
        <v>1381000</v>
      </c>
      <c r="L3230" s="847" t="s">
        <v>162</v>
      </c>
      <c r="M3230" s="847" t="s">
        <v>844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17"/>
    </row>
    <row r="3231" spans="1:27" ht="15.75" hidden="1" customHeight="1">
      <c r="A3231" s="818" t="str">
        <f>IF(B3231&lt;&gt;"",IF(AND(B3231&gt;=_TM1,B3231&lt;=_TM2,OR(TH!L3231="1111",TH!M3231="1111")),TH!D3231,""),"")</f>
        <v/>
      </c>
      <c r="B3231" s="36">
        <f t="shared" si="410"/>
        <v>7</v>
      </c>
      <c r="C3231" s="190">
        <f t="shared" si="408"/>
        <v>42581</v>
      </c>
      <c r="D3231" s="842" t="s">
        <v>1649</v>
      </c>
      <c r="E3231" s="891">
        <v>42581</v>
      </c>
      <c r="F3231" s="893" t="s">
        <v>871</v>
      </c>
      <c r="G3231" s="822" t="s">
        <v>1457</v>
      </c>
      <c r="H3231" s="845" t="s">
        <v>1297</v>
      </c>
      <c r="I3231" s="246">
        <v>7</v>
      </c>
      <c r="J3231" s="246">
        <v>61895</v>
      </c>
      <c r="K3231" s="846">
        <f t="shared" si="409"/>
        <v>433265</v>
      </c>
      <c r="L3231" s="847" t="s">
        <v>162</v>
      </c>
      <c r="M3231" s="847" t="s">
        <v>844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17"/>
    </row>
    <row r="3232" spans="1:27" ht="15.75" hidden="1" customHeight="1">
      <c r="A3232" s="818" t="str">
        <f>IF(B3232&lt;&gt;"",IF(AND(B3232&gt;=_TM1,B3232&lt;=_TM2,OR(TH!L3232="1111",TH!M3232="1111")),TH!D3232,""),"")</f>
        <v/>
      </c>
      <c r="B3232" s="36">
        <f t="shared" si="410"/>
        <v>7</v>
      </c>
      <c r="C3232" s="190">
        <f t="shared" si="408"/>
        <v>42581</v>
      </c>
      <c r="D3232" s="842" t="s">
        <v>1649</v>
      </c>
      <c r="E3232" s="891">
        <v>42581</v>
      </c>
      <c r="F3232" s="854" t="s">
        <v>512</v>
      </c>
      <c r="G3232" s="822" t="s">
        <v>1457</v>
      </c>
      <c r="H3232" s="845" t="s">
        <v>1297</v>
      </c>
      <c r="I3232" s="246">
        <v>144</v>
      </c>
      <c r="J3232" s="246">
        <v>17462.514880952382</v>
      </c>
      <c r="K3232" s="846">
        <f t="shared" si="409"/>
        <v>2514602</v>
      </c>
      <c r="L3232" s="847" t="s">
        <v>162</v>
      </c>
      <c r="M3232" s="847" t="s">
        <v>844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17"/>
    </row>
    <row r="3233" spans="1:27" ht="15.75" hidden="1" customHeight="1">
      <c r="A3233" s="818" t="str">
        <f>IF(B3233&lt;&gt;"",IF(AND(B3233&gt;=_TM1,B3233&lt;=_TM2,OR(TH!L3233="1111",TH!M3233="1111")),TH!D3233,""),"")</f>
        <v/>
      </c>
      <c r="B3233" s="36">
        <f t="shared" si="410"/>
        <v>7</v>
      </c>
      <c r="C3233" s="190">
        <f t="shared" si="408"/>
        <v>42581</v>
      </c>
      <c r="D3233" s="842" t="s">
        <v>1649</v>
      </c>
      <c r="E3233" s="891">
        <v>42581</v>
      </c>
      <c r="F3233" s="49" t="s">
        <v>795</v>
      </c>
      <c r="G3233" s="822" t="s">
        <v>1457</v>
      </c>
      <c r="H3233" s="845" t="s">
        <v>1297</v>
      </c>
      <c r="I3233" s="246">
        <v>72</v>
      </c>
      <c r="J3233" s="246">
        <v>11537.2</v>
      </c>
      <c r="K3233" s="846">
        <f t="shared" si="409"/>
        <v>830678</v>
      </c>
      <c r="L3233" s="847" t="s">
        <v>162</v>
      </c>
      <c r="M3233" s="847" t="s">
        <v>844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17"/>
    </row>
    <row r="3234" spans="1:27" ht="15.75" hidden="1" customHeight="1">
      <c r="A3234" s="818" t="str">
        <f>IF(B3234&lt;&gt;"",IF(AND(B3234&gt;=_TM1,B3234&lt;=_TM2,OR(TH!L3234="1111",TH!M3234="1111")),TH!D3234,""),"")</f>
        <v/>
      </c>
      <c r="B3234" s="36">
        <f t="shared" si="410"/>
        <v>7</v>
      </c>
      <c r="C3234" s="190">
        <f t="shared" si="408"/>
        <v>42581</v>
      </c>
      <c r="D3234" s="842" t="s">
        <v>1649</v>
      </c>
      <c r="E3234" s="891">
        <v>42581</v>
      </c>
      <c r="F3234" s="854" t="s">
        <v>852</v>
      </c>
      <c r="G3234" s="822" t="s">
        <v>1457</v>
      </c>
      <c r="H3234" s="845" t="s">
        <v>1297</v>
      </c>
      <c r="I3234" s="246">
        <v>30</v>
      </c>
      <c r="J3234" s="246">
        <v>22136</v>
      </c>
      <c r="K3234" s="846">
        <f t="shared" si="409"/>
        <v>664080</v>
      </c>
      <c r="L3234" s="847" t="s">
        <v>162</v>
      </c>
      <c r="M3234" s="847" t="s">
        <v>844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17"/>
    </row>
    <row r="3235" spans="1:27" ht="15.75" hidden="1" customHeight="1">
      <c r="A3235" s="818" t="str">
        <f>IF(B3235&lt;&gt;"",IF(AND(B3235&gt;=_TM1,B3235&lt;=_TM2,OR(TH!L3235="1111",TH!M3235="1111")),TH!D3235,""),"")</f>
        <v/>
      </c>
      <c r="B3235" s="36">
        <f t="shared" si="410"/>
        <v>7</v>
      </c>
      <c r="C3235" s="190">
        <f t="shared" si="408"/>
        <v>42581</v>
      </c>
      <c r="D3235" s="842" t="s">
        <v>1649</v>
      </c>
      <c r="E3235" s="891">
        <v>42581</v>
      </c>
      <c r="F3235" s="49" t="s">
        <v>687</v>
      </c>
      <c r="G3235" s="822" t="s">
        <v>1457</v>
      </c>
      <c r="H3235" s="845" t="s">
        <v>1297</v>
      </c>
      <c r="I3235" s="246">
        <v>30</v>
      </c>
      <c r="J3235" s="246">
        <v>19941</v>
      </c>
      <c r="K3235" s="846">
        <f t="shared" si="409"/>
        <v>598230</v>
      </c>
      <c r="L3235" s="847" t="s">
        <v>162</v>
      </c>
      <c r="M3235" s="847" t="s">
        <v>844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17"/>
    </row>
    <row r="3236" spans="1:27" ht="15.75" hidden="1" customHeight="1">
      <c r="A3236" s="818" t="str">
        <f>IF(B3236&lt;&gt;"",IF(AND(B3236&gt;=_TM1,B3236&lt;=_TM2,OR(TH!L3236="1111",TH!M3236="1111")),TH!D3236,""),"")</f>
        <v/>
      </c>
      <c r="B3236" s="36">
        <f t="shared" si="410"/>
        <v>7</v>
      </c>
      <c r="C3236" s="190">
        <f t="shared" si="408"/>
        <v>42581</v>
      </c>
      <c r="D3236" s="842" t="s">
        <v>1649</v>
      </c>
      <c r="E3236" s="891">
        <v>42581</v>
      </c>
      <c r="F3236" s="854" t="s">
        <v>853</v>
      </c>
      <c r="G3236" s="822" t="s">
        <v>1457</v>
      </c>
      <c r="H3236" s="845" t="s">
        <v>1297</v>
      </c>
      <c r="I3236" s="246">
        <v>25</v>
      </c>
      <c r="J3236" s="246">
        <v>31397</v>
      </c>
      <c r="K3236" s="846">
        <f t="shared" si="409"/>
        <v>784925</v>
      </c>
      <c r="L3236" s="847" t="s">
        <v>162</v>
      </c>
      <c r="M3236" s="847" t="s">
        <v>844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17"/>
    </row>
    <row r="3237" spans="1:27" ht="15.75" hidden="1" customHeight="1">
      <c r="A3237" s="818" t="str">
        <f>IF(B3237&lt;&gt;"",IF(AND(B3237&gt;=_TM1,B3237&lt;=_TM2,OR(TH!L3237="1111",TH!M3237="1111")),TH!D3237,""),"")</f>
        <v/>
      </c>
      <c r="B3237" s="36">
        <f t="shared" si="410"/>
        <v>7</v>
      </c>
      <c r="C3237" s="190">
        <f t="shared" si="408"/>
        <v>42581</v>
      </c>
      <c r="D3237" s="842" t="s">
        <v>1649</v>
      </c>
      <c r="E3237" s="891">
        <v>42581</v>
      </c>
      <c r="F3237" s="49" t="s">
        <v>854</v>
      </c>
      <c r="G3237" s="822" t="s">
        <v>1457</v>
      </c>
      <c r="H3237" s="845" t="s">
        <v>1297</v>
      </c>
      <c r="I3237" s="246">
        <v>16</v>
      </c>
      <c r="J3237" s="246">
        <v>26526.6</v>
      </c>
      <c r="K3237" s="846">
        <f t="shared" si="409"/>
        <v>424426</v>
      </c>
      <c r="L3237" s="847" t="s">
        <v>162</v>
      </c>
      <c r="M3237" s="847" t="s">
        <v>844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17"/>
    </row>
    <row r="3238" spans="1:27" ht="15.75" hidden="1" customHeight="1">
      <c r="A3238" s="818" t="str">
        <f>IF(B3238&lt;&gt;"",IF(AND(B3238&gt;=_TM1,B3238&lt;=_TM2,OR(TH!L3238="1111",TH!M3238="1111")),TH!D3238,""),"")</f>
        <v/>
      </c>
      <c r="B3238" s="36">
        <f t="shared" si="410"/>
        <v>7</v>
      </c>
      <c r="C3238" s="190">
        <f t="shared" si="408"/>
        <v>42581</v>
      </c>
      <c r="D3238" s="842" t="s">
        <v>1649</v>
      </c>
      <c r="E3238" s="891">
        <v>42581</v>
      </c>
      <c r="F3238" s="854" t="s">
        <v>855</v>
      </c>
      <c r="G3238" s="822" t="s">
        <v>1457</v>
      </c>
      <c r="H3238" s="845" t="s">
        <v>1297</v>
      </c>
      <c r="I3238" s="246">
        <v>15</v>
      </c>
      <c r="J3238" s="246">
        <v>25882</v>
      </c>
      <c r="K3238" s="846">
        <f t="shared" si="409"/>
        <v>388230</v>
      </c>
      <c r="L3238" s="847" t="s">
        <v>162</v>
      </c>
      <c r="M3238" s="847" t="s">
        <v>844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17"/>
    </row>
    <row r="3239" spans="1:27" ht="15.75" hidden="1" customHeight="1">
      <c r="A3239" s="818" t="str">
        <f>IF(B3239&lt;&gt;"",IF(AND(B3239&gt;=_TM1,B3239&lt;=_TM2,OR(TH!L3239="1111",TH!M3239="1111")),TH!D3239,""),"")</f>
        <v/>
      </c>
      <c r="B3239" s="36">
        <f t="shared" si="410"/>
        <v>7</v>
      </c>
      <c r="C3239" s="190">
        <f t="shared" si="408"/>
        <v>42581</v>
      </c>
      <c r="D3239" s="842" t="s">
        <v>1649</v>
      </c>
      <c r="E3239" s="891">
        <v>42581</v>
      </c>
      <c r="F3239" s="49" t="s">
        <v>1444</v>
      </c>
      <c r="G3239" s="822" t="s">
        <v>1457</v>
      </c>
      <c r="H3239" s="845" t="s">
        <v>1297</v>
      </c>
      <c r="I3239" s="246">
        <v>30</v>
      </c>
      <c r="J3239" s="246">
        <v>48010</v>
      </c>
      <c r="K3239" s="846">
        <f t="shared" si="409"/>
        <v>1440300</v>
      </c>
      <c r="L3239" s="847" t="s">
        <v>162</v>
      </c>
      <c r="M3239" s="847" t="s">
        <v>844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17"/>
    </row>
    <row r="3240" spans="1:27" ht="15.75" hidden="1" customHeight="1">
      <c r="A3240" s="818" t="str">
        <f>IF(B3240&lt;&gt;"",IF(AND(B3240&gt;=_TM1,B3240&lt;=_TM2,OR(TH!L3240="1111",TH!M3240="1111")),TH!D3240,""),"")</f>
        <v/>
      </c>
      <c r="B3240" s="36">
        <f t="shared" si="410"/>
        <v>7</v>
      </c>
      <c r="C3240" s="190">
        <f t="shared" si="408"/>
        <v>42581</v>
      </c>
      <c r="D3240" s="842" t="s">
        <v>1649</v>
      </c>
      <c r="E3240" s="891">
        <v>42581</v>
      </c>
      <c r="F3240" s="49" t="s">
        <v>1445</v>
      </c>
      <c r="G3240" s="822" t="s">
        <v>1457</v>
      </c>
      <c r="H3240" s="845" t="s">
        <v>1297</v>
      </c>
      <c r="I3240" s="246">
        <v>40</v>
      </c>
      <c r="J3240" s="246">
        <v>41400</v>
      </c>
      <c r="K3240" s="846">
        <f t="shared" si="409"/>
        <v>1656000</v>
      </c>
      <c r="L3240" s="847" t="s">
        <v>162</v>
      </c>
      <c r="M3240" s="847" t="s">
        <v>844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17"/>
    </row>
    <row r="3241" spans="1:27" ht="15.75" hidden="1" customHeight="1">
      <c r="A3241" s="818" t="str">
        <f>IF(B3241&lt;&gt;"",IF(AND(B3241&gt;=_TM1,B3241&lt;=_TM2,OR(TH!L3241="1111",TH!M3241="1111")),TH!D3241,""),"")</f>
        <v/>
      </c>
      <c r="B3241" s="36">
        <f t="shared" si="410"/>
        <v>7</v>
      </c>
      <c r="C3241" s="190">
        <f t="shared" si="408"/>
        <v>42581</v>
      </c>
      <c r="D3241" s="842" t="s">
        <v>1649</v>
      </c>
      <c r="E3241" s="891">
        <v>42581</v>
      </c>
      <c r="F3241" s="854" t="s">
        <v>1446</v>
      </c>
      <c r="G3241" s="822" t="s">
        <v>1457</v>
      </c>
      <c r="H3241" s="845" t="s">
        <v>1297</v>
      </c>
      <c r="I3241" s="246">
        <v>30</v>
      </c>
      <c r="J3241" s="246">
        <v>83000</v>
      </c>
      <c r="K3241" s="846">
        <f t="shared" si="409"/>
        <v>2490000</v>
      </c>
      <c r="L3241" s="847" t="s">
        <v>162</v>
      </c>
      <c r="M3241" s="847" t="s">
        <v>844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17"/>
    </row>
    <row r="3242" spans="1:27" ht="15.75" hidden="1" customHeight="1">
      <c r="A3242" s="818" t="str">
        <f>IF(B3242&lt;&gt;"",IF(AND(B3242&gt;=_TM1,B3242&lt;=_TM2,OR(TH!L3242="1111",TH!M3242="1111")),TH!D3242,""),"")</f>
        <v/>
      </c>
      <c r="B3242" s="36">
        <f t="shared" si="410"/>
        <v>7</v>
      </c>
      <c r="C3242" s="190">
        <f t="shared" si="408"/>
        <v>42581</v>
      </c>
      <c r="D3242" s="842" t="s">
        <v>1649</v>
      </c>
      <c r="E3242" s="891">
        <v>42581</v>
      </c>
      <c r="F3242" s="49" t="s">
        <v>1447</v>
      </c>
      <c r="G3242" s="822" t="s">
        <v>1457</v>
      </c>
      <c r="H3242" s="845" t="s">
        <v>1297</v>
      </c>
      <c r="I3242" s="246">
        <v>50</v>
      </c>
      <c r="J3242" s="246">
        <v>39700</v>
      </c>
      <c r="K3242" s="846">
        <f t="shared" si="409"/>
        <v>1985000</v>
      </c>
      <c r="L3242" s="847" t="s">
        <v>162</v>
      </c>
      <c r="M3242" s="847" t="s">
        <v>844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17"/>
    </row>
    <row r="3243" spans="1:27" ht="15.75" hidden="1" customHeight="1">
      <c r="A3243" s="818" t="str">
        <f>IF(B3243&lt;&gt;"",IF(AND(B3243&gt;=_TM1,B3243&lt;=_TM2,OR(TH!L3243="1111",TH!M3243="1111")),TH!D3243,""),"")</f>
        <v/>
      </c>
      <c r="B3243" s="36">
        <f t="shared" si="410"/>
        <v>7</v>
      </c>
      <c r="C3243" s="190">
        <f t="shared" si="408"/>
        <v>42581</v>
      </c>
      <c r="D3243" s="842" t="s">
        <v>1649</v>
      </c>
      <c r="E3243" s="891">
        <v>42581</v>
      </c>
      <c r="F3243" s="854" t="s">
        <v>1448</v>
      </c>
      <c r="G3243" s="822" t="s">
        <v>1457</v>
      </c>
      <c r="H3243" s="845" t="s">
        <v>1297</v>
      </c>
      <c r="I3243" s="246">
        <v>30</v>
      </c>
      <c r="J3243" s="246">
        <v>61500</v>
      </c>
      <c r="K3243" s="846">
        <f t="shared" si="409"/>
        <v>1845000</v>
      </c>
      <c r="L3243" s="847" t="s">
        <v>162</v>
      </c>
      <c r="M3243" s="847" t="s">
        <v>844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17"/>
    </row>
    <row r="3244" spans="1:27" ht="15.75" hidden="1" customHeight="1">
      <c r="A3244" s="818" t="str">
        <f>IF(B3244&lt;&gt;"",IF(AND(B3244&gt;=_TM1,B3244&lt;=_TM2,OR(TH!L3244="1111",TH!M3244="1111")),TH!D3244,""),"")</f>
        <v/>
      </c>
      <c r="B3244" s="36">
        <f t="shared" si="410"/>
        <v>7</v>
      </c>
      <c r="C3244" s="190">
        <f t="shared" si="408"/>
        <v>42581</v>
      </c>
      <c r="D3244" s="842" t="s">
        <v>1649</v>
      </c>
      <c r="E3244" s="891">
        <v>42581</v>
      </c>
      <c r="F3244" s="49" t="s">
        <v>1449</v>
      </c>
      <c r="G3244" s="822" t="s">
        <v>1457</v>
      </c>
      <c r="H3244" s="845" t="s">
        <v>1297</v>
      </c>
      <c r="I3244" s="246">
        <v>30</v>
      </c>
      <c r="J3244" s="246">
        <v>67500</v>
      </c>
      <c r="K3244" s="846">
        <f t="shared" si="409"/>
        <v>2025000</v>
      </c>
      <c r="L3244" s="847" t="s">
        <v>162</v>
      </c>
      <c r="M3244" s="847" t="s">
        <v>844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17"/>
    </row>
    <row r="3245" spans="1:27" ht="15.75" hidden="1" customHeight="1">
      <c r="A3245" s="818" t="str">
        <f>IF(B3245&lt;&gt;"",IF(AND(B3245&gt;=_TM1,B3245&lt;=_TM2,OR(TH!L3245="1111",TH!M3245="1111")),TH!D3245,""),"")</f>
        <v/>
      </c>
      <c r="B3245" s="36">
        <f t="shared" si="410"/>
        <v>7</v>
      </c>
      <c r="C3245" s="190">
        <f t="shared" si="408"/>
        <v>42581</v>
      </c>
      <c r="D3245" s="842" t="s">
        <v>1649</v>
      </c>
      <c r="E3245" s="891">
        <v>42581</v>
      </c>
      <c r="F3245" s="49" t="s">
        <v>521</v>
      </c>
      <c r="G3245" s="822" t="s">
        <v>1457</v>
      </c>
      <c r="H3245" s="845" t="s">
        <v>1297</v>
      </c>
      <c r="I3245" s="246">
        <v>40</v>
      </c>
      <c r="J3245" s="246">
        <v>82354</v>
      </c>
      <c r="K3245" s="846">
        <f t="shared" si="409"/>
        <v>3294160</v>
      </c>
      <c r="L3245" s="847" t="s">
        <v>162</v>
      </c>
      <c r="M3245" s="847" t="s">
        <v>844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17"/>
    </row>
    <row r="3246" spans="1:27" ht="15.75" hidden="1" customHeight="1">
      <c r="A3246" s="818" t="str">
        <f>IF(B3246&lt;&gt;"",IF(AND(B3246&gt;=_TM1,B3246&lt;=_TM2,OR(TH!L3246="1111",TH!M3246="1111")),TH!D3246,""),"")</f>
        <v/>
      </c>
      <c r="B3246" s="36">
        <f t="shared" si="410"/>
        <v>7</v>
      </c>
      <c r="C3246" s="190">
        <f t="shared" si="408"/>
        <v>42581</v>
      </c>
      <c r="D3246" s="842" t="s">
        <v>1649</v>
      </c>
      <c r="E3246" s="891">
        <v>42581</v>
      </c>
      <c r="F3246" s="49" t="s">
        <v>471</v>
      </c>
      <c r="G3246" s="822" t="s">
        <v>1457</v>
      </c>
      <c r="H3246" s="845" t="s">
        <v>1297</v>
      </c>
      <c r="I3246" s="246">
        <v>20</v>
      </c>
      <c r="J3246" s="246">
        <v>34090.96875</v>
      </c>
      <c r="K3246" s="846">
        <f t="shared" si="409"/>
        <v>681819</v>
      </c>
      <c r="L3246" s="847" t="s">
        <v>162</v>
      </c>
      <c r="M3246" s="847" t="s">
        <v>844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17"/>
    </row>
    <row r="3247" spans="1:27" ht="15.75" hidden="1" customHeight="1">
      <c r="A3247" s="818" t="str">
        <f>IF(B3247&lt;&gt;"",IF(AND(B3247&gt;=_TM1,B3247&lt;=_TM2,OR(TH!L3247="1111",TH!M3247="1111")),TH!D3247,""),"")</f>
        <v/>
      </c>
      <c r="B3247" s="36">
        <f t="shared" si="410"/>
        <v>7</v>
      </c>
      <c r="C3247" s="190">
        <f t="shared" si="408"/>
        <v>42581</v>
      </c>
      <c r="D3247" s="842" t="s">
        <v>1649</v>
      </c>
      <c r="E3247" s="891">
        <v>42581</v>
      </c>
      <c r="F3247" s="854" t="s">
        <v>690</v>
      </c>
      <c r="G3247" s="822" t="s">
        <v>1457</v>
      </c>
      <c r="H3247" s="845" t="s">
        <v>1297</v>
      </c>
      <c r="I3247" s="246">
        <v>12</v>
      </c>
      <c r="J3247" s="246">
        <v>48372</v>
      </c>
      <c r="K3247" s="846">
        <f t="shared" si="409"/>
        <v>580464</v>
      </c>
      <c r="L3247" s="847" t="s">
        <v>162</v>
      </c>
      <c r="M3247" s="847" t="s">
        <v>844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17"/>
    </row>
    <row r="3248" spans="1:27" ht="15.75" hidden="1" customHeight="1">
      <c r="A3248" s="818" t="str">
        <f>IF(B3248&lt;&gt;"",IF(AND(B3248&gt;=_TM1,B3248&lt;=_TM2,OR(TH!L3248="1111",TH!M3248="1111")),TH!D3248,""),"")</f>
        <v/>
      </c>
      <c r="B3248" s="36">
        <f t="shared" si="410"/>
        <v>7</v>
      </c>
      <c r="C3248" s="190">
        <f t="shared" si="408"/>
        <v>42581</v>
      </c>
      <c r="D3248" s="842" t="s">
        <v>1649</v>
      </c>
      <c r="E3248" s="891">
        <v>42581</v>
      </c>
      <c r="F3248" s="49" t="s">
        <v>858</v>
      </c>
      <c r="G3248" s="822" t="s">
        <v>1457</v>
      </c>
      <c r="H3248" s="845" t="s">
        <v>1297</v>
      </c>
      <c r="I3248" s="246">
        <v>12</v>
      </c>
      <c r="J3248" s="246">
        <v>64452</v>
      </c>
      <c r="K3248" s="846">
        <f t="shared" si="409"/>
        <v>773424</v>
      </c>
      <c r="L3248" s="847" t="s">
        <v>162</v>
      </c>
      <c r="M3248" s="847" t="s">
        <v>844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17"/>
    </row>
    <row r="3249" spans="1:27" ht="15.75" hidden="1" customHeight="1">
      <c r="A3249" s="818" t="str">
        <f>IF(B3249&lt;&gt;"",IF(AND(B3249&gt;=_TM1,B3249&lt;=_TM2,OR(TH!L3249="1111",TH!M3249="1111")),TH!D3249,""),"")</f>
        <v/>
      </c>
      <c r="B3249" s="36">
        <f t="shared" si="410"/>
        <v>7</v>
      </c>
      <c r="C3249" s="190">
        <f t="shared" si="408"/>
        <v>42581</v>
      </c>
      <c r="D3249" s="842" t="s">
        <v>1649</v>
      </c>
      <c r="E3249" s="891">
        <v>42581</v>
      </c>
      <c r="F3249" s="49" t="s">
        <v>800</v>
      </c>
      <c r="G3249" s="822" t="s">
        <v>1457</v>
      </c>
      <c r="H3249" s="845" t="s">
        <v>1297</v>
      </c>
      <c r="I3249" s="246">
        <v>75</v>
      </c>
      <c r="J3249" s="246">
        <v>47825</v>
      </c>
      <c r="K3249" s="846">
        <f t="shared" si="409"/>
        <v>3586875</v>
      </c>
      <c r="L3249" s="847" t="s">
        <v>162</v>
      </c>
      <c r="M3249" s="847" t="s">
        <v>844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17"/>
    </row>
    <row r="3250" spans="1:27" ht="15.75" hidden="1" customHeight="1">
      <c r="A3250" s="818" t="str">
        <f>IF(B3250&lt;&gt;"",IF(AND(B3250&gt;=_TM1,B3250&lt;=_TM2,OR(TH!L3250="1111",TH!M3250="1111")),TH!D3250,""),"")</f>
        <v/>
      </c>
      <c r="B3250" s="36">
        <f t="shared" si="410"/>
        <v>7</v>
      </c>
      <c r="C3250" s="190">
        <f t="shared" si="408"/>
        <v>42581</v>
      </c>
      <c r="D3250" s="842" t="s">
        <v>1649</v>
      </c>
      <c r="E3250" s="891">
        <v>42581</v>
      </c>
      <c r="F3250" s="893" t="s">
        <v>696</v>
      </c>
      <c r="G3250" s="822" t="s">
        <v>1457</v>
      </c>
      <c r="H3250" s="845" t="s">
        <v>1297</v>
      </c>
      <c r="I3250" s="246">
        <v>12</v>
      </c>
      <c r="J3250" s="246">
        <v>111543</v>
      </c>
      <c r="K3250" s="846">
        <f t="shared" si="409"/>
        <v>1338516</v>
      </c>
      <c r="L3250" s="847" t="s">
        <v>162</v>
      </c>
      <c r="M3250" s="847" t="s">
        <v>844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17"/>
    </row>
    <row r="3251" spans="1:27" ht="15.75" hidden="1" customHeight="1">
      <c r="A3251" s="818" t="str">
        <f>IF(B3251&lt;&gt;"",IF(AND(B3251&gt;=_TM1,B3251&lt;=_TM2,OR(TH!L3251="1111",TH!M3251="1111")),TH!D3251,""),"")</f>
        <v/>
      </c>
      <c r="B3251" s="36">
        <f t="shared" si="410"/>
        <v>7</v>
      </c>
      <c r="C3251" s="190">
        <f t="shared" si="408"/>
        <v>42581</v>
      </c>
      <c r="D3251" s="842" t="s">
        <v>1649</v>
      </c>
      <c r="E3251" s="891">
        <v>42581</v>
      </c>
      <c r="F3251" s="854" t="s">
        <v>526</v>
      </c>
      <c r="G3251" s="822" t="s">
        <v>1457</v>
      </c>
      <c r="H3251" s="845" t="s">
        <v>1297</v>
      </c>
      <c r="I3251" s="246">
        <v>20</v>
      </c>
      <c r="J3251" s="246">
        <v>137834</v>
      </c>
      <c r="K3251" s="846">
        <f t="shared" si="409"/>
        <v>2756680</v>
      </c>
      <c r="L3251" s="847" t="s">
        <v>162</v>
      </c>
      <c r="M3251" s="847" t="s">
        <v>844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17"/>
    </row>
    <row r="3252" spans="1:27" ht="15.75" hidden="1" customHeight="1">
      <c r="A3252" s="818" t="str">
        <f>IF(B3252&lt;&gt;"",IF(AND(B3252&gt;=_TM1,B3252&lt;=_TM2,OR(TH!L3252="1111",TH!M3252="1111")),TH!D3252,""),"")</f>
        <v/>
      </c>
      <c r="B3252" s="36">
        <f t="shared" si="410"/>
        <v>7</v>
      </c>
      <c r="C3252" s="190">
        <f t="shared" si="408"/>
        <v>42581</v>
      </c>
      <c r="D3252" s="842" t="s">
        <v>1649</v>
      </c>
      <c r="E3252" s="891">
        <v>42581</v>
      </c>
      <c r="F3252" s="49" t="s">
        <v>800</v>
      </c>
      <c r="G3252" s="822" t="s">
        <v>1457</v>
      </c>
      <c r="H3252" s="845" t="s">
        <v>1297</v>
      </c>
      <c r="I3252" s="246">
        <v>12</v>
      </c>
      <c r="J3252" s="246">
        <v>52860</v>
      </c>
      <c r="K3252" s="846">
        <f t="shared" si="409"/>
        <v>634320</v>
      </c>
      <c r="L3252" s="847" t="s">
        <v>162</v>
      </c>
      <c r="M3252" s="847" t="s">
        <v>844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17"/>
    </row>
    <row r="3253" spans="1:27" ht="15.75" hidden="1" customHeight="1">
      <c r="A3253" s="818" t="str">
        <f>IF(B3253&lt;&gt;"",IF(AND(B3253&gt;=_TM1,B3253&lt;=_TM2,OR(TH!L3253="1111",TH!M3253="1111")),TH!D3253,""),"")</f>
        <v/>
      </c>
      <c r="B3253" s="36">
        <f t="shared" si="410"/>
        <v>7</v>
      </c>
      <c r="C3253" s="190">
        <f t="shared" si="408"/>
        <v>42581</v>
      </c>
      <c r="D3253" s="842" t="s">
        <v>1649</v>
      </c>
      <c r="E3253" s="891">
        <v>42581</v>
      </c>
      <c r="F3253" s="854" t="s">
        <v>811</v>
      </c>
      <c r="G3253" s="822" t="s">
        <v>1457</v>
      </c>
      <c r="H3253" s="845" t="s">
        <v>1297</v>
      </c>
      <c r="I3253" s="246">
        <v>24</v>
      </c>
      <c r="J3253" s="246">
        <v>36060</v>
      </c>
      <c r="K3253" s="846">
        <f t="shared" si="409"/>
        <v>865440</v>
      </c>
      <c r="L3253" s="847" t="s">
        <v>162</v>
      </c>
      <c r="M3253" s="847" t="s">
        <v>844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17"/>
    </row>
    <row r="3254" spans="1:27" ht="15.75" hidden="1" customHeight="1">
      <c r="A3254" s="818" t="str">
        <f>IF(B3254&lt;&gt;"",IF(AND(B3254&gt;=_TM1,B3254&lt;=_TM2,OR(TH!L3254="1111",TH!M3254="1111")),TH!D3254,""),"")</f>
        <v/>
      </c>
      <c r="B3254" s="36">
        <f t="shared" si="410"/>
        <v>7</v>
      </c>
      <c r="C3254" s="190">
        <f t="shared" si="408"/>
        <v>42581</v>
      </c>
      <c r="D3254" s="842" t="s">
        <v>1649</v>
      </c>
      <c r="E3254" s="891">
        <v>42581</v>
      </c>
      <c r="F3254" s="49" t="s">
        <v>527</v>
      </c>
      <c r="G3254" s="822" t="s">
        <v>1457</v>
      </c>
      <c r="H3254" s="845" t="s">
        <v>1297</v>
      </c>
      <c r="I3254" s="246">
        <v>12</v>
      </c>
      <c r="J3254" s="246">
        <v>71266</v>
      </c>
      <c r="K3254" s="846">
        <f t="shared" si="409"/>
        <v>855192</v>
      </c>
      <c r="L3254" s="847" t="s">
        <v>162</v>
      </c>
      <c r="M3254" s="847" t="s">
        <v>844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17"/>
    </row>
    <row r="3255" spans="1:27" ht="15.75" hidden="1" customHeight="1">
      <c r="A3255" s="818" t="str">
        <f>IF(B3255&lt;&gt;"",IF(AND(B3255&gt;=_TM1,B3255&lt;=_TM2,OR(TH!L3255="1111",TH!M3255="1111")),TH!D3255,""),"")</f>
        <v/>
      </c>
      <c r="B3255" s="36">
        <f t="shared" si="410"/>
        <v>7</v>
      </c>
      <c r="C3255" s="190">
        <f t="shared" si="408"/>
        <v>42581</v>
      </c>
      <c r="D3255" s="842" t="s">
        <v>1649</v>
      </c>
      <c r="E3255" s="891">
        <v>42581</v>
      </c>
      <c r="F3255" s="854" t="s">
        <v>696</v>
      </c>
      <c r="G3255" s="822" t="s">
        <v>1457</v>
      </c>
      <c r="H3255" s="845" t="s">
        <v>1297</v>
      </c>
      <c r="I3255" s="246">
        <v>12</v>
      </c>
      <c r="J3255" s="246">
        <v>111543</v>
      </c>
      <c r="K3255" s="846">
        <f t="shared" si="409"/>
        <v>1338516</v>
      </c>
      <c r="L3255" s="847" t="s">
        <v>162</v>
      </c>
      <c r="M3255" s="847" t="s">
        <v>844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17"/>
    </row>
    <row r="3256" spans="1:27" ht="15.75" hidden="1" customHeight="1">
      <c r="A3256" s="818" t="str">
        <f>IF(B3256&lt;&gt;"",IF(AND(B3256&gt;=_TM1,B3256&lt;=_TM2,OR(TH!L3256="1111",TH!M3256="1111")),TH!D3256,""),"")</f>
        <v/>
      </c>
      <c r="B3256" s="36">
        <f t="shared" si="410"/>
        <v>7</v>
      </c>
      <c r="C3256" s="190">
        <f t="shared" si="408"/>
        <v>42581</v>
      </c>
      <c r="D3256" s="842" t="s">
        <v>1649</v>
      </c>
      <c r="E3256" s="891">
        <v>42581</v>
      </c>
      <c r="F3256" s="49" t="s">
        <v>692</v>
      </c>
      <c r="G3256" s="822" t="s">
        <v>1457</v>
      </c>
      <c r="H3256" s="845" t="s">
        <v>1297</v>
      </c>
      <c r="I3256" s="246">
        <v>12</v>
      </c>
      <c r="J3256" s="246">
        <v>63524</v>
      </c>
      <c r="K3256" s="846">
        <f t="shared" si="409"/>
        <v>762288</v>
      </c>
      <c r="L3256" s="847" t="s">
        <v>162</v>
      </c>
      <c r="M3256" s="847" t="s">
        <v>844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17"/>
    </row>
    <row r="3257" spans="1:27" ht="15.75" hidden="1" customHeight="1">
      <c r="A3257" s="818" t="str">
        <f>IF(B3257&lt;&gt;"",IF(AND(B3257&gt;=_TM1,B3257&lt;=_TM2,OR(TH!L3257="1111",TH!M3257="1111")),TH!D3257,""),"")</f>
        <v/>
      </c>
      <c r="B3257" s="36">
        <f t="shared" si="410"/>
        <v>7</v>
      </c>
      <c r="C3257" s="190">
        <f t="shared" si="408"/>
        <v>42581</v>
      </c>
      <c r="D3257" s="842" t="s">
        <v>1649</v>
      </c>
      <c r="E3257" s="891">
        <v>42581</v>
      </c>
      <c r="F3257" s="854" t="s">
        <v>471</v>
      </c>
      <c r="G3257" s="822" t="s">
        <v>1457</v>
      </c>
      <c r="H3257" s="845" t="s">
        <v>1297</v>
      </c>
      <c r="I3257" s="246">
        <v>12</v>
      </c>
      <c r="J3257" s="246">
        <v>34090.96875</v>
      </c>
      <c r="K3257" s="846">
        <f t="shared" si="409"/>
        <v>409092</v>
      </c>
      <c r="L3257" s="847" t="s">
        <v>162</v>
      </c>
      <c r="M3257" s="847" t="s">
        <v>844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17"/>
    </row>
    <row r="3258" spans="1:27" ht="15.75" hidden="1" customHeight="1">
      <c r="A3258" s="818" t="str">
        <f>IF(B3258&lt;&gt;"",IF(AND(B3258&gt;=_TM1,B3258&lt;=_TM2,OR(TH!L3258="1111",TH!M3258="1111")),TH!D3258,""),"")</f>
        <v/>
      </c>
      <c r="B3258" s="36">
        <f t="shared" si="410"/>
        <v>7</v>
      </c>
      <c r="C3258" s="190">
        <f t="shared" si="408"/>
        <v>42581</v>
      </c>
      <c r="D3258" s="842" t="s">
        <v>1649</v>
      </c>
      <c r="E3258" s="891">
        <v>42581</v>
      </c>
      <c r="F3258" s="49" t="s">
        <v>689</v>
      </c>
      <c r="G3258" s="822" t="s">
        <v>1457</v>
      </c>
      <c r="H3258" s="845" t="s">
        <v>1297</v>
      </c>
      <c r="I3258" s="246">
        <v>30</v>
      </c>
      <c r="J3258" s="246">
        <v>58605</v>
      </c>
      <c r="K3258" s="846">
        <f t="shared" si="409"/>
        <v>1758150</v>
      </c>
      <c r="L3258" s="847" t="s">
        <v>162</v>
      </c>
      <c r="M3258" s="847" t="s">
        <v>844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17"/>
    </row>
    <row r="3259" spans="1:27" ht="15.75" hidden="1" customHeight="1">
      <c r="A3259" s="818" t="str">
        <f>IF(B3259&lt;&gt;"",IF(AND(B3259&gt;=_TM1,B3259&lt;=_TM2,OR(TH!L3259="1111",TH!M3259="1111")),TH!D3259,""),"")</f>
        <v/>
      </c>
      <c r="B3259" s="36">
        <f t="shared" si="410"/>
        <v>7</v>
      </c>
      <c r="C3259" s="190">
        <f t="shared" si="408"/>
        <v>42581</v>
      </c>
      <c r="D3259" s="842" t="s">
        <v>1649</v>
      </c>
      <c r="E3259" s="891">
        <v>42581</v>
      </c>
      <c r="F3259" s="49" t="s">
        <v>523</v>
      </c>
      <c r="G3259" s="822" t="s">
        <v>1457</v>
      </c>
      <c r="H3259" s="845" t="s">
        <v>1297</v>
      </c>
      <c r="I3259" s="246">
        <v>18</v>
      </c>
      <c r="J3259" s="246">
        <v>64996.222222222219</v>
      </c>
      <c r="K3259" s="846">
        <f t="shared" si="409"/>
        <v>1169932</v>
      </c>
      <c r="L3259" s="847" t="s">
        <v>162</v>
      </c>
      <c r="M3259" s="847" t="s">
        <v>844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17"/>
    </row>
    <row r="3260" spans="1:27" ht="15.75" hidden="1" customHeight="1">
      <c r="A3260" s="818" t="str">
        <f>IF(B3260&lt;&gt;"",IF(AND(B3260&gt;=_TM1,B3260&lt;=_TM2,OR(TH!L3260="1111",TH!M3260="1111")),TH!D3260,""),"")</f>
        <v/>
      </c>
      <c r="B3260" s="36">
        <f t="shared" si="410"/>
        <v>7</v>
      </c>
      <c r="C3260" s="190">
        <f t="shared" si="408"/>
        <v>42581</v>
      </c>
      <c r="D3260" s="842" t="s">
        <v>1649</v>
      </c>
      <c r="E3260" s="891">
        <v>42581</v>
      </c>
      <c r="F3260" s="854" t="s">
        <v>524</v>
      </c>
      <c r="G3260" s="822" t="s">
        <v>1457</v>
      </c>
      <c r="H3260" s="845" t="s">
        <v>1297</v>
      </c>
      <c r="I3260" s="246">
        <v>24</v>
      </c>
      <c r="J3260" s="246">
        <v>31190</v>
      </c>
      <c r="K3260" s="846">
        <f t="shared" si="409"/>
        <v>748560</v>
      </c>
      <c r="L3260" s="847" t="s">
        <v>162</v>
      </c>
      <c r="M3260" s="847" t="s">
        <v>844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17"/>
    </row>
    <row r="3261" spans="1:27" ht="15.75" hidden="1" customHeight="1">
      <c r="A3261" s="818" t="str">
        <f>IF(B3261&lt;&gt;"",IF(AND(B3261&gt;=_TM1,B3261&lt;=_TM2,OR(TH!L3261="1111",TH!M3261="1111")),TH!D3261,""),"")</f>
        <v/>
      </c>
      <c r="B3261" s="36">
        <f t="shared" si="410"/>
        <v>7</v>
      </c>
      <c r="C3261" s="190">
        <f t="shared" si="408"/>
        <v>42581</v>
      </c>
      <c r="D3261" s="842" t="s">
        <v>1649</v>
      </c>
      <c r="E3261" s="891">
        <v>42581</v>
      </c>
      <c r="F3261" s="49" t="s">
        <v>803</v>
      </c>
      <c r="G3261" s="822" t="s">
        <v>1457</v>
      </c>
      <c r="H3261" s="845" t="s">
        <v>1297</v>
      </c>
      <c r="I3261" s="246">
        <v>2</v>
      </c>
      <c r="J3261" s="246">
        <v>206076</v>
      </c>
      <c r="K3261" s="846">
        <f t="shared" si="409"/>
        <v>412152</v>
      </c>
      <c r="L3261" s="847" t="s">
        <v>162</v>
      </c>
      <c r="M3261" s="847" t="s">
        <v>844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17"/>
    </row>
    <row r="3262" spans="1:27" ht="15.75" hidden="1" customHeight="1">
      <c r="A3262" s="818" t="str">
        <f>IF(B3262&lt;&gt;"",IF(AND(B3262&gt;=_TM1,B3262&lt;=_TM2,OR(TH!L3262="1111",TH!M3262="1111")),TH!D3262,""),"")</f>
        <v/>
      </c>
      <c r="B3262" s="36">
        <f t="shared" si="410"/>
        <v>7</v>
      </c>
      <c r="C3262" s="190">
        <f t="shared" si="408"/>
        <v>42581</v>
      </c>
      <c r="D3262" s="842" t="s">
        <v>1649</v>
      </c>
      <c r="E3262" s="891">
        <v>42581</v>
      </c>
      <c r="F3262" s="854" t="s">
        <v>477</v>
      </c>
      <c r="G3262" s="822" t="s">
        <v>1457</v>
      </c>
      <c r="H3262" s="845" t="s">
        <v>1297</v>
      </c>
      <c r="I3262" s="246">
        <v>2</v>
      </c>
      <c r="J3262" s="246">
        <v>156966</v>
      </c>
      <c r="K3262" s="846">
        <f t="shared" si="409"/>
        <v>313932</v>
      </c>
      <c r="L3262" s="847" t="s">
        <v>162</v>
      </c>
      <c r="M3262" s="847" t="s">
        <v>844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17"/>
    </row>
    <row r="3263" spans="1:27" ht="15.75" hidden="1" customHeight="1">
      <c r="A3263" s="818" t="str">
        <f>IF(B3263&lt;&gt;"",IF(AND(B3263&gt;=_TM1,B3263&lt;=_TM2,OR(TH!L3263="1111",TH!M3263="1111")),TH!D3263,""),"")</f>
        <v/>
      </c>
      <c r="B3263" s="36">
        <f t="shared" si="410"/>
        <v>7</v>
      </c>
      <c r="C3263" s="190">
        <f t="shared" si="408"/>
        <v>42581</v>
      </c>
      <c r="D3263" s="842" t="s">
        <v>1649</v>
      </c>
      <c r="E3263" s="891">
        <v>42581</v>
      </c>
      <c r="F3263" s="49" t="s">
        <v>872</v>
      </c>
      <c r="G3263" s="822" t="s">
        <v>1457</v>
      </c>
      <c r="H3263" s="845" t="s">
        <v>1297</v>
      </c>
      <c r="I3263" s="246">
        <v>6</v>
      </c>
      <c r="J3263" s="246">
        <v>68496</v>
      </c>
      <c r="K3263" s="846">
        <f t="shared" si="409"/>
        <v>410976</v>
      </c>
      <c r="L3263" s="847" t="s">
        <v>162</v>
      </c>
      <c r="M3263" s="847" t="s">
        <v>844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17"/>
    </row>
    <row r="3264" spans="1:27" ht="15.75" hidden="1" customHeight="1">
      <c r="A3264" s="818" t="str">
        <f>IF(B3264&lt;&gt;"",IF(AND(B3264&gt;=_TM1,B3264&lt;=_TM2,OR(TH!L3264="1111",TH!M3264="1111")),TH!D3264,""),"")</f>
        <v/>
      </c>
      <c r="B3264" s="36">
        <f t="shared" si="410"/>
        <v>7</v>
      </c>
      <c r="C3264" s="190">
        <f t="shared" si="408"/>
        <v>42581</v>
      </c>
      <c r="D3264" s="842" t="s">
        <v>1649</v>
      </c>
      <c r="E3264" s="891">
        <v>42581</v>
      </c>
      <c r="F3264" s="49" t="s">
        <v>796</v>
      </c>
      <c r="G3264" s="822" t="s">
        <v>1457</v>
      </c>
      <c r="H3264" s="845" t="s">
        <v>1297</v>
      </c>
      <c r="I3264" s="246">
        <v>24</v>
      </c>
      <c r="J3264" s="246">
        <v>42400</v>
      </c>
      <c r="K3264" s="846">
        <f t="shared" si="409"/>
        <v>1017600</v>
      </c>
      <c r="L3264" s="847" t="s">
        <v>162</v>
      </c>
      <c r="M3264" s="847" t="s">
        <v>844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17"/>
    </row>
    <row r="3265" spans="1:27" ht="15.75" hidden="1" customHeight="1">
      <c r="A3265" s="818" t="str">
        <f>IF(B3265&lt;&gt;"",IF(AND(B3265&gt;=_TM1,B3265&lt;=_TM2,OR(TH!L3265="1111",TH!M3265="1111")),TH!D3265,""),"")</f>
        <v/>
      </c>
      <c r="B3265" s="36">
        <f t="shared" ref="B3265:B3312" si="411">IF(C3265&lt;&gt;"",MONTH(C3265),"")</f>
        <v>7</v>
      </c>
      <c r="C3265" s="190">
        <f t="shared" ref="C3265:C3312" si="412">E3265</f>
        <v>42581</v>
      </c>
      <c r="D3265" s="842" t="s">
        <v>1649</v>
      </c>
      <c r="E3265" s="891">
        <v>42581</v>
      </c>
      <c r="F3265" s="854" t="s">
        <v>1450</v>
      </c>
      <c r="G3265" s="822" t="s">
        <v>1457</v>
      </c>
      <c r="H3265" s="845" t="s">
        <v>1297</v>
      </c>
      <c r="I3265" s="246">
        <v>11</v>
      </c>
      <c r="J3265" s="246">
        <v>75000</v>
      </c>
      <c r="K3265" s="846">
        <f t="shared" ref="K3265:K3312" si="413">ROUND(I3265*J3265,0)</f>
        <v>825000</v>
      </c>
      <c r="L3265" s="847" t="s">
        <v>162</v>
      </c>
      <c r="M3265" s="847" t="s">
        <v>844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17"/>
    </row>
    <row r="3266" spans="1:27" ht="15.75" hidden="1" customHeight="1">
      <c r="A3266" s="818" t="str">
        <f>IF(B3266&lt;&gt;"",IF(AND(B3266&gt;=_TM1,B3266&lt;=_TM2,OR(TH!L3266="1111",TH!M3266="1111")),TH!D3266,""),"")</f>
        <v/>
      </c>
      <c r="B3266" s="36">
        <f t="shared" si="411"/>
        <v>7</v>
      </c>
      <c r="C3266" s="190">
        <f t="shared" si="412"/>
        <v>42581</v>
      </c>
      <c r="D3266" s="842" t="s">
        <v>1649</v>
      </c>
      <c r="E3266" s="891">
        <v>42581</v>
      </c>
      <c r="F3266" s="49" t="s">
        <v>477</v>
      </c>
      <c r="G3266" s="822" t="s">
        <v>1457</v>
      </c>
      <c r="H3266" s="845" t="s">
        <v>1297</v>
      </c>
      <c r="I3266" s="246">
        <v>4</v>
      </c>
      <c r="J3266" s="246">
        <v>156966</v>
      </c>
      <c r="K3266" s="846">
        <f t="shared" si="413"/>
        <v>627864</v>
      </c>
      <c r="L3266" s="847" t="s">
        <v>162</v>
      </c>
      <c r="M3266" s="847" t="s">
        <v>844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17"/>
    </row>
    <row r="3267" spans="1:27" ht="15.75" hidden="1" customHeight="1">
      <c r="A3267" s="818" t="str">
        <f>IF(B3267&lt;&gt;"",IF(AND(B3267&gt;=_TM1,B3267&lt;=_TM2,OR(TH!L3267="1111",TH!M3267="1111")),TH!D3267,""),"")</f>
        <v/>
      </c>
      <c r="B3267" s="36">
        <f t="shared" si="411"/>
        <v>7</v>
      </c>
      <c r="C3267" s="190">
        <f t="shared" si="412"/>
        <v>42581</v>
      </c>
      <c r="D3267" s="842" t="s">
        <v>1649</v>
      </c>
      <c r="E3267" s="891">
        <v>42581</v>
      </c>
      <c r="F3267" s="854" t="s">
        <v>481</v>
      </c>
      <c r="G3267" s="822" t="s">
        <v>1457</v>
      </c>
      <c r="H3267" s="845" t="s">
        <v>1297</v>
      </c>
      <c r="I3267" s="246">
        <v>12</v>
      </c>
      <c r="J3267" s="246">
        <v>71747.5</v>
      </c>
      <c r="K3267" s="846">
        <f t="shared" si="413"/>
        <v>860970</v>
      </c>
      <c r="L3267" s="847" t="s">
        <v>162</v>
      </c>
      <c r="M3267" s="847" t="s">
        <v>844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17"/>
    </row>
    <row r="3268" spans="1:27" ht="15.75" hidden="1" customHeight="1">
      <c r="A3268" s="818" t="str">
        <f>IF(B3268&lt;&gt;"",IF(AND(B3268&gt;=_TM1,B3268&lt;=_TM2,OR(TH!L3268="1111",TH!M3268="1111")),TH!D3268,""),"")</f>
        <v/>
      </c>
      <c r="B3268" s="36">
        <f t="shared" si="411"/>
        <v>7</v>
      </c>
      <c r="C3268" s="190">
        <f t="shared" si="412"/>
        <v>42581</v>
      </c>
      <c r="D3268" s="842" t="s">
        <v>1649</v>
      </c>
      <c r="E3268" s="891">
        <v>42581</v>
      </c>
      <c r="F3268" s="49" t="s">
        <v>796</v>
      </c>
      <c r="G3268" s="822" t="s">
        <v>1457</v>
      </c>
      <c r="H3268" s="845" t="s">
        <v>1297</v>
      </c>
      <c r="I3268" s="246">
        <v>48</v>
      </c>
      <c r="J3268" s="246">
        <v>42400</v>
      </c>
      <c r="K3268" s="846">
        <f t="shared" si="413"/>
        <v>2035200</v>
      </c>
      <c r="L3268" s="847" t="s">
        <v>162</v>
      </c>
      <c r="M3268" s="847" t="s">
        <v>844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17"/>
    </row>
    <row r="3269" spans="1:27" ht="15.75" hidden="1" customHeight="1">
      <c r="A3269" s="818" t="str">
        <f>IF(B3269&lt;&gt;"",IF(AND(B3269&gt;=_TM1,B3269&lt;=_TM2,OR(TH!L3269="1111",TH!M3269="1111")),TH!D3269,""),"")</f>
        <v/>
      </c>
      <c r="B3269" s="36">
        <f t="shared" si="411"/>
        <v>7</v>
      </c>
      <c r="C3269" s="190">
        <f t="shared" si="412"/>
        <v>42581</v>
      </c>
      <c r="D3269" s="842" t="s">
        <v>1649</v>
      </c>
      <c r="E3269" s="891">
        <v>42581</v>
      </c>
      <c r="F3269" s="49" t="s">
        <v>438</v>
      </c>
      <c r="G3269" s="822" t="s">
        <v>1457</v>
      </c>
      <c r="H3269" s="845" t="s">
        <v>1297</v>
      </c>
      <c r="I3269" s="246">
        <v>580</v>
      </c>
      <c r="J3269" s="246">
        <v>10500</v>
      </c>
      <c r="K3269" s="846">
        <f t="shared" si="413"/>
        <v>6090000</v>
      </c>
      <c r="L3269" s="847" t="s">
        <v>162</v>
      </c>
      <c r="M3269" s="847" t="s">
        <v>844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>x</v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17"/>
    </row>
    <row r="3270" spans="1:27" ht="15.75" hidden="1" customHeight="1">
      <c r="A3270" s="818" t="str">
        <f>IF(B3270&lt;&gt;"",IF(AND(B3270&gt;=_TM1,B3270&lt;=_TM2,OR(TH!L3270="1111",TH!M3270="1111")),TH!D3270,""),"")</f>
        <v/>
      </c>
      <c r="B3270" s="36">
        <f t="shared" si="411"/>
        <v>7</v>
      </c>
      <c r="C3270" s="190">
        <f t="shared" si="412"/>
        <v>42581</v>
      </c>
      <c r="D3270" s="842" t="s">
        <v>1649</v>
      </c>
      <c r="E3270" s="891">
        <v>42581</v>
      </c>
      <c r="F3270" s="854" t="s">
        <v>873</v>
      </c>
      <c r="G3270" s="822" t="s">
        <v>1457</v>
      </c>
      <c r="H3270" s="845" t="s">
        <v>1297</v>
      </c>
      <c r="I3270" s="246">
        <v>4</v>
      </c>
      <c r="J3270" s="246">
        <v>95800</v>
      </c>
      <c r="K3270" s="846">
        <f t="shared" si="413"/>
        <v>383200</v>
      </c>
      <c r="L3270" s="847" t="s">
        <v>162</v>
      </c>
      <c r="M3270" s="847" t="s">
        <v>844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17"/>
    </row>
    <row r="3271" spans="1:27" ht="15.75" hidden="1" customHeight="1">
      <c r="A3271" s="818" t="str">
        <f>IF(B3271&lt;&gt;"",IF(AND(B3271&gt;=_TM1,B3271&lt;=_TM2,OR(TH!L3271="1111",TH!M3271="1111")),TH!D3271,""),"")</f>
        <v/>
      </c>
      <c r="B3271" s="36">
        <f t="shared" si="411"/>
        <v>7</v>
      </c>
      <c r="C3271" s="190">
        <f t="shared" si="412"/>
        <v>42581</v>
      </c>
      <c r="D3271" s="842" t="s">
        <v>1649</v>
      </c>
      <c r="E3271" s="891">
        <v>42581</v>
      </c>
      <c r="F3271" s="49" t="s">
        <v>869</v>
      </c>
      <c r="G3271" s="822" t="s">
        <v>1457</v>
      </c>
      <c r="H3271" s="845" t="s">
        <v>1297</v>
      </c>
      <c r="I3271" s="246">
        <v>12</v>
      </c>
      <c r="J3271" s="246">
        <v>66576</v>
      </c>
      <c r="K3271" s="846">
        <f t="shared" si="413"/>
        <v>798912</v>
      </c>
      <c r="L3271" s="847" t="s">
        <v>162</v>
      </c>
      <c r="M3271" s="847" t="s">
        <v>844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17"/>
    </row>
    <row r="3272" spans="1:27" ht="15.75" hidden="1" customHeight="1">
      <c r="A3272" s="818" t="str">
        <f>IF(B3272&lt;&gt;"",IF(AND(B3272&gt;=_TM1,B3272&lt;=_TM2,OR(TH!L3272="1111",TH!M3272="1111")),TH!D3272,""),"")</f>
        <v/>
      </c>
      <c r="B3272" s="36">
        <f t="shared" si="411"/>
        <v>7</v>
      </c>
      <c r="C3272" s="190">
        <f t="shared" si="412"/>
        <v>42581</v>
      </c>
      <c r="D3272" s="842" t="s">
        <v>1649</v>
      </c>
      <c r="E3272" s="891">
        <v>42581</v>
      </c>
      <c r="F3272" s="854" t="s">
        <v>870</v>
      </c>
      <c r="G3272" s="822" t="s">
        <v>1457</v>
      </c>
      <c r="H3272" s="845" t="s">
        <v>1297</v>
      </c>
      <c r="I3272" s="246">
        <v>14</v>
      </c>
      <c r="J3272" s="246">
        <v>45501</v>
      </c>
      <c r="K3272" s="846">
        <f t="shared" si="413"/>
        <v>637014</v>
      </c>
      <c r="L3272" s="847" t="s">
        <v>162</v>
      </c>
      <c r="M3272" s="847" t="s">
        <v>844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17"/>
    </row>
    <row r="3273" spans="1:27" ht="15.75" hidden="1" customHeight="1">
      <c r="A3273" s="818" t="str">
        <f>IF(B3273&lt;&gt;"",IF(AND(B3273&gt;=_TM1,B3273&lt;=_TM2,OR(TH!L3273="1111",TH!M3273="1111")),TH!D3273,""),"")</f>
        <v/>
      </c>
      <c r="B3273" s="36">
        <f t="shared" si="411"/>
        <v>7</v>
      </c>
      <c r="C3273" s="190">
        <f t="shared" si="412"/>
        <v>42581</v>
      </c>
      <c r="D3273" s="842" t="s">
        <v>1649</v>
      </c>
      <c r="E3273" s="891">
        <v>42581</v>
      </c>
      <c r="F3273" s="49" t="s">
        <v>871</v>
      </c>
      <c r="G3273" s="822" t="s">
        <v>1457</v>
      </c>
      <c r="H3273" s="845" t="s">
        <v>1297</v>
      </c>
      <c r="I3273" s="246">
        <v>14</v>
      </c>
      <c r="J3273" s="246">
        <v>61895</v>
      </c>
      <c r="K3273" s="846">
        <f t="shared" si="413"/>
        <v>866530</v>
      </c>
      <c r="L3273" s="847" t="s">
        <v>162</v>
      </c>
      <c r="M3273" s="847" t="s">
        <v>844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17"/>
    </row>
    <row r="3274" spans="1:27" ht="15.75" hidden="1" customHeight="1">
      <c r="A3274" s="818" t="str">
        <f>IF(B3274&lt;&gt;"",IF(AND(B3274&gt;=_TM1,B3274&lt;=_TM2,OR(TH!L3274="1111",TH!M3274="1111")),TH!D3274,""),"")</f>
        <v/>
      </c>
      <c r="B3274" s="36">
        <f t="shared" si="411"/>
        <v>7</v>
      </c>
      <c r="C3274" s="190">
        <f t="shared" si="412"/>
        <v>42581</v>
      </c>
      <c r="D3274" s="842" t="s">
        <v>1649</v>
      </c>
      <c r="E3274" s="891">
        <v>42581</v>
      </c>
      <c r="F3274" s="49" t="s">
        <v>1451</v>
      </c>
      <c r="G3274" s="822" t="s">
        <v>1457</v>
      </c>
      <c r="H3274" s="845" t="s">
        <v>1297</v>
      </c>
      <c r="I3274" s="246">
        <v>5</v>
      </c>
      <c r="J3274" s="246">
        <v>103000</v>
      </c>
      <c r="K3274" s="846">
        <f t="shared" si="413"/>
        <v>515000</v>
      </c>
      <c r="L3274" s="847" t="s">
        <v>162</v>
      </c>
      <c r="M3274" s="847" t="s">
        <v>844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17"/>
    </row>
    <row r="3275" spans="1:27" ht="15.75" hidden="1" customHeight="1">
      <c r="A3275" s="818" t="str">
        <f>IF(B3275&lt;&gt;"",IF(AND(B3275&gt;=_TM1,B3275&lt;=_TM2,OR(TH!L3275="1111",TH!M3275="1111")),TH!D3275,""),"")</f>
        <v/>
      </c>
      <c r="B3275" s="36">
        <f t="shared" si="411"/>
        <v>7</v>
      </c>
      <c r="C3275" s="190">
        <f t="shared" si="412"/>
        <v>42581</v>
      </c>
      <c r="D3275" s="842" t="s">
        <v>1649</v>
      </c>
      <c r="E3275" s="891">
        <v>42581</v>
      </c>
      <c r="F3275" s="49" t="s">
        <v>869</v>
      </c>
      <c r="G3275" s="822" t="s">
        <v>1457</v>
      </c>
      <c r="H3275" s="845" t="s">
        <v>1297</v>
      </c>
      <c r="I3275" s="246">
        <v>16</v>
      </c>
      <c r="J3275" s="246">
        <v>74000</v>
      </c>
      <c r="K3275" s="846">
        <f t="shared" si="413"/>
        <v>1184000</v>
      </c>
      <c r="L3275" s="847" t="s">
        <v>162</v>
      </c>
      <c r="M3275" s="847" t="s">
        <v>844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17"/>
    </row>
    <row r="3276" spans="1:27" ht="15.75" hidden="1" customHeight="1">
      <c r="A3276" s="818" t="str">
        <f>IF(B3276&lt;&gt;"",IF(AND(B3276&gt;=_TM1,B3276&lt;=_TM2,OR(TH!L3276="1111",TH!M3276="1111")),TH!D3276,""),"")</f>
        <v/>
      </c>
      <c r="B3276" s="36">
        <f t="shared" si="411"/>
        <v>7</v>
      </c>
      <c r="C3276" s="190">
        <f t="shared" si="412"/>
        <v>42581</v>
      </c>
      <c r="D3276" s="842" t="s">
        <v>1649</v>
      </c>
      <c r="E3276" s="891">
        <v>42581</v>
      </c>
      <c r="F3276" s="854" t="s">
        <v>534</v>
      </c>
      <c r="G3276" s="822" t="s">
        <v>1457</v>
      </c>
      <c r="H3276" s="845" t="s">
        <v>1297</v>
      </c>
      <c r="I3276" s="246">
        <v>36</v>
      </c>
      <c r="J3276" s="246">
        <v>17060</v>
      </c>
      <c r="K3276" s="846">
        <f t="shared" si="413"/>
        <v>614160</v>
      </c>
      <c r="L3276" s="847" t="s">
        <v>162</v>
      </c>
      <c r="M3276" s="847" t="s">
        <v>844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17"/>
    </row>
    <row r="3277" spans="1:27" ht="15.75" hidden="1" customHeight="1">
      <c r="A3277" s="818" t="str">
        <f>IF(B3277&lt;&gt;"",IF(AND(B3277&gt;=_TM1,B3277&lt;=_TM2,OR(TH!L3277="1111",TH!M3277="1111")),TH!D3277,""),"")</f>
        <v/>
      </c>
      <c r="B3277" s="36">
        <f t="shared" si="411"/>
        <v>7</v>
      </c>
      <c r="C3277" s="190">
        <f t="shared" si="412"/>
        <v>42581</v>
      </c>
      <c r="D3277" s="842" t="s">
        <v>1649</v>
      </c>
      <c r="E3277" s="891">
        <v>42581</v>
      </c>
      <c r="F3277" s="49" t="s">
        <v>512</v>
      </c>
      <c r="G3277" s="822" t="s">
        <v>1457</v>
      </c>
      <c r="H3277" s="845" t="s">
        <v>1297</v>
      </c>
      <c r="I3277" s="246">
        <v>24</v>
      </c>
      <c r="J3277" s="246">
        <v>17462.514880952382</v>
      </c>
      <c r="K3277" s="846">
        <f t="shared" si="413"/>
        <v>419100</v>
      </c>
      <c r="L3277" s="847" t="s">
        <v>162</v>
      </c>
      <c r="M3277" s="847" t="s">
        <v>844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17"/>
    </row>
    <row r="3278" spans="1:27" ht="15.75" hidden="1" customHeight="1">
      <c r="A3278" s="818" t="str">
        <f>IF(B3278&lt;&gt;"",IF(AND(B3278&gt;=_TM1,B3278&lt;=_TM2,OR(TH!L3278="1111",TH!M3278="1111")),TH!D3278,""),"")</f>
        <v/>
      </c>
      <c r="B3278" s="36">
        <f t="shared" si="411"/>
        <v>7</v>
      </c>
      <c r="C3278" s="190">
        <f t="shared" si="412"/>
        <v>42581</v>
      </c>
      <c r="D3278" s="842" t="s">
        <v>1649</v>
      </c>
      <c r="E3278" s="891">
        <v>42581</v>
      </c>
      <c r="F3278" s="49" t="s">
        <v>512</v>
      </c>
      <c r="G3278" s="822" t="s">
        <v>1457</v>
      </c>
      <c r="H3278" s="845" t="s">
        <v>1297</v>
      </c>
      <c r="I3278" s="246">
        <v>54</v>
      </c>
      <c r="J3278" s="246">
        <v>17462.514880952382</v>
      </c>
      <c r="K3278" s="846">
        <f t="shared" si="413"/>
        <v>942976</v>
      </c>
      <c r="L3278" s="847" t="s">
        <v>162</v>
      </c>
      <c r="M3278" s="847" t="s">
        <v>844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17"/>
    </row>
    <row r="3279" spans="1:27" ht="15.75" hidden="1" customHeight="1">
      <c r="A3279" s="818" t="str">
        <f>IF(B3279&lt;&gt;"",IF(AND(B3279&gt;=_TM1,B3279&lt;=_TM2,OR(TH!L3279="1111",TH!M3279="1111")),TH!D3279,""),"")</f>
        <v/>
      </c>
      <c r="B3279" s="36">
        <f t="shared" si="411"/>
        <v>7</v>
      </c>
      <c r="C3279" s="190">
        <f t="shared" si="412"/>
        <v>42581</v>
      </c>
      <c r="D3279" s="842" t="s">
        <v>1649</v>
      </c>
      <c r="E3279" s="891">
        <v>42581</v>
      </c>
      <c r="F3279" s="893" t="s">
        <v>512</v>
      </c>
      <c r="G3279" s="822" t="s">
        <v>1457</v>
      </c>
      <c r="H3279" s="845" t="s">
        <v>1297</v>
      </c>
      <c r="I3279" s="246">
        <v>48</v>
      </c>
      <c r="J3279" s="246">
        <v>17462.514880952382</v>
      </c>
      <c r="K3279" s="846">
        <f t="shared" si="413"/>
        <v>838201</v>
      </c>
      <c r="L3279" s="847" t="s">
        <v>162</v>
      </c>
      <c r="M3279" s="847" t="s">
        <v>844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17"/>
    </row>
    <row r="3280" spans="1:27" ht="15.75" hidden="1" customHeight="1">
      <c r="A3280" s="818" t="str">
        <f>IF(B3280&lt;&gt;"",IF(AND(B3280&gt;=_TM1,B3280&lt;=_TM2,OR(TH!L3280="1111",TH!M3280="1111")),TH!D3280,""),"")</f>
        <v/>
      </c>
      <c r="B3280" s="36">
        <f t="shared" si="411"/>
        <v>7</v>
      </c>
      <c r="C3280" s="190">
        <f t="shared" si="412"/>
        <v>42581</v>
      </c>
      <c r="D3280" s="842" t="s">
        <v>1649</v>
      </c>
      <c r="E3280" s="891">
        <v>42581</v>
      </c>
      <c r="F3280" s="854" t="s">
        <v>699</v>
      </c>
      <c r="G3280" s="822" t="s">
        <v>1457</v>
      </c>
      <c r="H3280" s="845" t="s">
        <v>1297</v>
      </c>
      <c r="I3280" s="246">
        <v>12</v>
      </c>
      <c r="J3280" s="246">
        <v>21500</v>
      </c>
      <c r="K3280" s="846">
        <f t="shared" si="413"/>
        <v>258000</v>
      </c>
      <c r="L3280" s="847" t="s">
        <v>162</v>
      </c>
      <c r="M3280" s="847" t="s">
        <v>844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17"/>
    </row>
    <row r="3281" spans="1:27" ht="15.75" hidden="1" customHeight="1">
      <c r="A3281" s="818" t="str">
        <f>IF(B3281&lt;&gt;"",IF(AND(B3281&gt;=_TM1,B3281&lt;=_TM2,OR(TH!L3281="1111",TH!M3281="1111")),TH!D3281,""),"")</f>
        <v/>
      </c>
      <c r="B3281" s="36">
        <f t="shared" si="411"/>
        <v>7</v>
      </c>
      <c r="C3281" s="190">
        <f t="shared" si="412"/>
        <v>42581</v>
      </c>
      <c r="D3281" s="842" t="s">
        <v>1649</v>
      </c>
      <c r="E3281" s="891">
        <v>42581</v>
      </c>
      <c r="F3281" s="49" t="s">
        <v>536</v>
      </c>
      <c r="G3281" s="822" t="s">
        <v>1457</v>
      </c>
      <c r="H3281" s="845" t="s">
        <v>1297</v>
      </c>
      <c r="I3281" s="246">
        <v>12</v>
      </c>
      <c r="J3281" s="246">
        <v>47300</v>
      </c>
      <c r="K3281" s="846">
        <f t="shared" si="413"/>
        <v>567600</v>
      </c>
      <c r="L3281" s="847" t="s">
        <v>162</v>
      </c>
      <c r="M3281" s="847" t="s">
        <v>844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17"/>
    </row>
    <row r="3282" spans="1:27" ht="15.75" hidden="1" customHeight="1">
      <c r="A3282" s="818" t="str">
        <f>IF(B3282&lt;&gt;"",IF(AND(B3282&gt;=_TM1,B3282&lt;=_TM2,OR(TH!L3282="1111",TH!M3282="1111")),TH!D3282,""),"")</f>
        <v/>
      </c>
      <c r="B3282" s="36">
        <f t="shared" si="411"/>
        <v>7</v>
      </c>
      <c r="C3282" s="190">
        <f t="shared" si="412"/>
        <v>42581</v>
      </c>
      <c r="D3282" s="842" t="s">
        <v>1649</v>
      </c>
      <c r="E3282" s="891">
        <v>42581</v>
      </c>
      <c r="F3282" s="854" t="s">
        <v>498</v>
      </c>
      <c r="G3282" s="822" t="s">
        <v>1457</v>
      </c>
      <c r="H3282" s="845" t="s">
        <v>1297</v>
      </c>
      <c r="I3282" s="246">
        <v>36</v>
      </c>
      <c r="J3282" s="246">
        <v>31250</v>
      </c>
      <c r="K3282" s="846">
        <f t="shared" si="413"/>
        <v>1125000</v>
      </c>
      <c r="L3282" s="847" t="s">
        <v>162</v>
      </c>
      <c r="M3282" s="847" t="s">
        <v>844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17"/>
    </row>
    <row r="3283" spans="1:27" ht="15.75" hidden="1" customHeight="1">
      <c r="A3283" s="818" t="str">
        <f>IF(B3283&lt;&gt;"",IF(AND(B3283&gt;=_TM1,B3283&lt;=_TM2,OR(TH!L3283="1111",TH!M3283="1111")),TH!D3283,""),"")</f>
        <v/>
      </c>
      <c r="B3283" s="36">
        <f t="shared" si="411"/>
        <v>7</v>
      </c>
      <c r="C3283" s="190">
        <f t="shared" si="412"/>
        <v>42581</v>
      </c>
      <c r="D3283" s="842" t="s">
        <v>1649</v>
      </c>
      <c r="E3283" s="891">
        <v>42581</v>
      </c>
      <c r="F3283" s="49" t="s">
        <v>686</v>
      </c>
      <c r="G3283" s="822" t="s">
        <v>1457</v>
      </c>
      <c r="H3283" s="845" t="s">
        <v>1297</v>
      </c>
      <c r="I3283" s="246">
        <v>24</v>
      </c>
      <c r="J3283" s="246">
        <v>14380.15</v>
      </c>
      <c r="K3283" s="846">
        <f t="shared" si="413"/>
        <v>345124</v>
      </c>
      <c r="L3283" s="847" t="s">
        <v>162</v>
      </c>
      <c r="M3283" s="847" t="s">
        <v>844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17"/>
    </row>
    <row r="3284" spans="1:27" ht="15.75" hidden="1" customHeight="1">
      <c r="A3284" s="818" t="str">
        <f>IF(B3284&lt;&gt;"",IF(AND(B3284&gt;=_TM1,B3284&lt;=_TM2,OR(TH!L3284="1111",TH!M3284="1111")),TH!D3284,""),"")</f>
        <v/>
      </c>
      <c r="B3284" s="36">
        <f t="shared" si="411"/>
        <v>7</v>
      </c>
      <c r="C3284" s="190">
        <f t="shared" si="412"/>
        <v>42581</v>
      </c>
      <c r="D3284" s="842" t="s">
        <v>1649</v>
      </c>
      <c r="E3284" s="891">
        <v>42581</v>
      </c>
      <c r="F3284" s="854" t="s">
        <v>512</v>
      </c>
      <c r="G3284" s="822" t="s">
        <v>1457</v>
      </c>
      <c r="H3284" s="845" t="s">
        <v>1297</v>
      </c>
      <c r="I3284" s="246">
        <v>54</v>
      </c>
      <c r="J3284" s="246">
        <v>17462.514880952382</v>
      </c>
      <c r="K3284" s="846">
        <f t="shared" si="413"/>
        <v>942976</v>
      </c>
      <c r="L3284" s="847" t="s">
        <v>162</v>
      </c>
      <c r="M3284" s="847" t="s">
        <v>844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17"/>
    </row>
    <row r="3285" spans="1:27" ht="15.75" hidden="1" customHeight="1">
      <c r="A3285" s="818" t="str">
        <f>IF(B3285&lt;&gt;"",IF(AND(B3285&gt;=_TM1,B3285&lt;=_TM2,OR(TH!L3285="1111",TH!M3285="1111")),TH!D3285,""),"")</f>
        <v/>
      </c>
      <c r="B3285" s="36">
        <f t="shared" si="411"/>
        <v>7</v>
      </c>
      <c r="C3285" s="190">
        <f t="shared" si="412"/>
        <v>42581</v>
      </c>
      <c r="D3285" s="842" t="s">
        <v>1649</v>
      </c>
      <c r="E3285" s="891">
        <v>42581</v>
      </c>
      <c r="F3285" s="49" t="s">
        <v>512</v>
      </c>
      <c r="G3285" s="822" t="s">
        <v>1457</v>
      </c>
      <c r="H3285" s="845" t="s">
        <v>1297</v>
      </c>
      <c r="I3285" s="246">
        <v>12</v>
      </c>
      <c r="J3285" s="246">
        <v>17462.514880952382</v>
      </c>
      <c r="K3285" s="846">
        <f t="shared" si="413"/>
        <v>209550</v>
      </c>
      <c r="L3285" s="847" t="s">
        <v>162</v>
      </c>
      <c r="M3285" s="847" t="s">
        <v>844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17"/>
    </row>
    <row r="3286" spans="1:27" ht="15.75" hidden="1" customHeight="1">
      <c r="A3286" s="818" t="str">
        <f>IF(B3286&lt;&gt;"",IF(AND(B3286&gt;=_TM1,B3286&lt;=_TM2,OR(TH!L3286="1111",TH!M3286="1111")),TH!D3286,""),"")</f>
        <v/>
      </c>
      <c r="B3286" s="36">
        <f t="shared" si="411"/>
        <v>7</v>
      </c>
      <c r="C3286" s="190">
        <f t="shared" si="412"/>
        <v>42581</v>
      </c>
      <c r="D3286" s="842" t="s">
        <v>1649</v>
      </c>
      <c r="E3286" s="891">
        <v>42581</v>
      </c>
      <c r="F3286" s="854" t="s">
        <v>813</v>
      </c>
      <c r="G3286" s="822" t="s">
        <v>1457</v>
      </c>
      <c r="H3286" s="845" t="s">
        <v>1297</v>
      </c>
      <c r="I3286" s="246">
        <v>24</v>
      </c>
      <c r="J3286" s="246">
        <v>49000</v>
      </c>
      <c r="K3286" s="846">
        <f t="shared" si="413"/>
        <v>1176000</v>
      </c>
      <c r="L3286" s="847" t="s">
        <v>162</v>
      </c>
      <c r="M3286" s="847" t="s">
        <v>844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17"/>
    </row>
    <row r="3287" spans="1:27" ht="15.75" hidden="1" customHeight="1">
      <c r="A3287" s="818" t="str">
        <f>IF(B3287&lt;&gt;"",IF(AND(B3287&gt;=_TM1,B3287&lt;=_TM2,OR(TH!L3287="1111",TH!M3287="1111")),TH!D3287,""),"")</f>
        <v/>
      </c>
      <c r="B3287" s="36">
        <f t="shared" si="411"/>
        <v>7</v>
      </c>
      <c r="C3287" s="190">
        <f t="shared" si="412"/>
        <v>42581</v>
      </c>
      <c r="D3287" s="842" t="s">
        <v>1649</v>
      </c>
      <c r="E3287" s="891">
        <v>42581</v>
      </c>
      <c r="F3287" s="49" t="s">
        <v>546</v>
      </c>
      <c r="G3287" s="822" t="s">
        <v>1457</v>
      </c>
      <c r="H3287" s="845" t="s">
        <v>1297</v>
      </c>
      <c r="I3287" s="246">
        <v>24</v>
      </c>
      <c r="J3287" s="246">
        <v>49100</v>
      </c>
      <c r="K3287" s="846">
        <f t="shared" si="413"/>
        <v>1178400</v>
      </c>
      <c r="L3287" s="847" t="s">
        <v>162</v>
      </c>
      <c r="M3287" s="847" t="s">
        <v>844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17"/>
    </row>
    <row r="3288" spans="1:27" ht="15.75" hidden="1" customHeight="1">
      <c r="A3288" s="818" t="str">
        <f>IF(B3288&lt;&gt;"",IF(AND(B3288&gt;=_TM1,B3288&lt;=_TM2,OR(TH!L3288="1111",TH!M3288="1111")),TH!D3288,""),"")</f>
        <v/>
      </c>
      <c r="B3288" s="36">
        <f t="shared" si="411"/>
        <v>7</v>
      </c>
      <c r="C3288" s="190">
        <f t="shared" si="412"/>
        <v>42581</v>
      </c>
      <c r="D3288" s="842" t="s">
        <v>1649</v>
      </c>
      <c r="E3288" s="891">
        <v>42581</v>
      </c>
      <c r="F3288" s="49" t="s">
        <v>1452</v>
      </c>
      <c r="G3288" s="822" t="s">
        <v>1457</v>
      </c>
      <c r="H3288" s="845" t="s">
        <v>1297</v>
      </c>
      <c r="I3288" s="246">
        <v>20</v>
      </c>
      <c r="J3288" s="246">
        <v>71399</v>
      </c>
      <c r="K3288" s="846">
        <f t="shared" si="413"/>
        <v>1427980</v>
      </c>
      <c r="L3288" s="847" t="s">
        <v>162</v>
      </c>
      <c r="M3288" s="847" t="s">
        <v>844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17"/>
    </row>
    <row r="3289" spans="1:27" ht="15.75" hidden="1" customHeight="1">
      <c r="A3289" s="818" t="str">
        <f>IF(B3289&lt;&gt;"",IF(AND(B3289&gt;=_TM1,B3289&lt;=_TM2,OR(TH!L3289="1111",TH!M3289="1111")),TH!D3289,""),"")</f>
        <v/>
      </c>
      <c r="B3289" s="36">
        <f t="shared" si="411"/>
        <v>7</v>
      </c>
      <c r="C3289" s="190">
        <f t="shared" si="412"/>
        <v>42581</v>
      </c>
      <c r="D3289" s="842" t="s">
        <v>1649</v>
      </c>
      <c r="E3289" s="891">
        <v>42581</v>
      </c>
      <c r="F3289" s="854" t="s">
        <v>1453</v>
      </c>
      <c r="G3289" s="822" t="s">
        <v>1457</v>
      </c>
      <c r="H3289" s="845" t="s">
        <v>1297</v>
      </c>
      <c r="I3289" s="246">
        <v>50</v>
      </c>
      <c r="J3289" s="246">
        <v>33000</v>
      </c>
      <c r="K3289" s="846">
        <f t="shared" si="413"/>
        <v>1650000</v>
      </c>
      <c r="L3289" s="847" t="s">
        <v>162</v>
      </c>
      <c r="M3289" s="847" t="s">
        <v>844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17"/>
    </row>
    <row r="3290" spans="1:27" ht="15.75" hidden="1" customHeight="1">
      <c r="A3290" s="818" t="str">
        <f>IF(B3290&lt;&gt;"",IF(AND(B3290&gt;=_TM1,B3290&lt;=_TM2,OR(TH!L3290="1111",TH!M3290="1111")),TH!D3290,""),"")</f>
        <v/>
      </c>
      <c r="B3290" s="36">
        <f t="shared" si="411"/>
        <v>7</v>
      </c>
      <c r="C3290" s="190">
        <f t="shared" si="412"/>
        <v>42581</v>
      </c>
      <c r="D3290" s="842" t="s">
        <v>1649</v>
      </c>
      <c r="E3290" s="891">
        <v>42581</v>
      </c>
      <c r="F3290" s="49" t="s">
        <v>800</v>
      </c>
      <c r="G3290" s="822" t="s">
        <v>1457</v>
      </c>
      <c r="H3290" s="845" t="s">
        <v>1297</v>
      </c>
      <c r="I3290" s="246">
        <v>10</v>
      </c>
      <c r="J3290" s="246">
        <v>72400</v>
      </c>
      <c r="K3290" s="846">
        <f t="shared" si="413"/>
        <v>724000</v>
      </c>
      <c r="L3290" s="847" t="s">
        <v>162</v>
      </c>
      <c r="M3290" s="847" t="s">
        <v>844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17"/>
    </row>
    <row r="3291" spans="1:27" ht="15.75" hidden="1" customHeight="1">
      <c r="A3291" s="818" t="str">
        <f>IF(B3291&lt;&gt;"",IF(AND(B3291&gt;=_TM1,B3291&lt;=_TM2,OR(TH!L3291="1111",TH!M3291="1111")),TH!D3291,""),"")</f>
        <v/>
      </c>
      <c r="B3291" s="36">
        <f t="shared" si="411"/>
        <v>7</v>
      </c>
      <c r="C3291" s="190">
        <f t="shared" si="412"/>
        <v>42581</v>
      </c>
      <c r="D3291" s="842" t="s">
        <v>1649</v>
      </c>
      <c r="E3291" s="891">
        <v>42581</v>
      </c>
      <c r="F3291" s="854" t="s">
        <v>809</v>
      </c>
      <c r="G3291" s="822" t="s">
        <v>1457</v>
      </c>
      <c r="H3291" s="845" t="s">
        <v>1297</v>
      </c>
      <c r="I3291" s="246">
        <v>6</v>
      </c>
      <c r="J3291" s="246">
        <v>108192</v>
      </c>
      <c r="K3291" s="846">
        <f t="shared" si="413"/>
        <v>649152</v>
      </c>
      <c r="L3291" s="847" t="s">
        <v>162</v>
      </c>
      <c r="M3291" s="847" t="s">
        <v>844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17"/>
    </row>
    <row r="3292" spans="1:27" ht="15.75" hidden="1" customHeight="1">
      <c r="A3292" s="818" t="str">
        <f>IF(B3292&lt;&gt;"",IF(AND(B3292&gt;=_TM1,B3292&lt;=_TM2,OR(TH!L3292="1111",TH!M3292="1111")),TH!D3292,""),"")</f>
        <v/>
      </c>
      <c r="B3292" s="36">
        <f t="shared" si="411"/>
        <v>7</v>
      </c>
      <c r="C3292" s="190">
        <f t="shared" si="412"/>
        <v>42581</v>
      </c>
      <c r="D3292" s="842" t="s">
        <v>1649</v>
      </c>
      <c r="E3292" s="891">
        <v>42581</v>
      </c>
      <c r="F3292" s="49" t="s">
        <v>478</v>
      </c>
      <c r="G3292" s="822" t="s">
        <v>1457</v>
      </c>
      <c r="H3292" s="845" t="s">
        <v>1297</v>
      </c>
      <c r="I3292" s="246">
        <v>5</v>
      </c>
      <c r="J3292" s="246">
        <v>105200</v>
      </c>
      <c r="K3292" s="846">
        <f t="shared" si="413"/>
        <v>526000</v>
      </c>
      <c r="L3292" s="847" t="s">
        <v>162</v>
      </c>
      <c r="M3292" s="847" t="s">
        <v>844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17"/>
    </row>
    <row r="3293" spans="1:27" ht="15.75" hidden="1" customHeight="1">
      <c r="A3293" s="818" t="str">
        <f>IF(B3293&lt;&gt;"",IF(AND(B3293&gt;=_TM1,B3293&lt;=_TM2,OR(TH!L3293="1111",TH!M3293="1111")),TH!D3293,""),"")</f>
        <v/>
      </c>
      <c r="B3293" s="36">
        <f t="shared" si="411"/>
        <v>7</v>
      </c>
      <c r="C3293" s="190">
        <f t="shared" si="412"/>
        <v>42581</v>
      </c>
      <c r="D3293" s="842" t="s">
        <v>1649</v>
      </c>
      <c r="E3293" s="891">
        <v>42581</v>
      </c>
      <c r="F3293" s="49" t="s">
        <v>806</v>
      </c>
      <c r="G3293" s="822" t="s">
        <v>1457</v>
      </c>
      <c r="H3293" s="845" t="s">
        <v>1297</v>
      </c>
      <c r="I3293" s="246">
        <v>4</v>
      </c>
      <c r="J3293" s="246">
        <v>122700</v>
      </c>
      <c r="K3293" s="846">
        <f t="shared" si="413"/>
        <v>490800</v>
      </c>
      <c r="L3293" s="847" t="s">
        <v>162</v>
      </c>
      <c r="M3293" s="847" t="s">
        <v>844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17"/>
    </row>
    <row r="3294" spans="1:27" ht="15.75" hidden="1" customHeight="1">
      <c r="A3294" s="818" t="str">
        <f>IF(B3294&lt;&gt;"",IF(AND(B3294&gt;=_TM1,B3294&lt;=_TM2,OR(TH!L3294="1111",TH!M3294="1111")),TH!D3294,""),"")</f>
        <v/>
      </c>
      <c r="B3294" s="36">
        <f t="shared" si="411"/>
        <v>7</v>
      </c>
      <c r="C3294" s="190">
        <f t="shared" si="412"/>
        <v>42581</v>
      </c>
      <c r="D3294" s="842" t="s">
        <v>1649</v>
      </c>
      <c r="E3294" s="891">
        <v>42581</v>
      </c>
      <c r="F3294" s="49" t="s">
        <v>796</v>
      </c>
      <c r="G3294" s="822" t="s">
        <v>1457</v>
      </c>
      <c r="H3294" s="845" t="s">
        <v>1297</v>
      </c>
      <c r="I3294" s="246">
        <v>12</v>
      </c>
      <c r="J3294" s="246">
        <v>42400</v>
      </c>
      <c r="K3294" s="846">
        <f t="shared" si="413"/>
        <v>508800</v>
      </c>
      <c r="L3294" s="847" t="s">
        <v>162</v>
      </c>
      <c r="M3294" s="847" t="s">
        <v>844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17"/>
    </row>
    <row r="3295" spans="1:27" ht="15.75" hidden="1" customHeight="1">
      <c r="A3295" s="818" t="str">
        <f>IF(B3295&lt;&gt;"",IF(AND(B3295&gt;=_TM1,B3295&lt;=_TM2,OR(TH!L3295="1111",TH!M3295="1111")),TH!D3295,""),"")</f>
        <v/>
      </c>
      <c r="B3295" s="36">
        <f t="shared" si="411"/>
        <v>7</v>
      </c>
      <c r="C3295" s="190">
        <f t="shared" si="412"/>
        <v>42581</v>
      </c>
      <c r="D3295" s="842" t="s">
        <v>1649</v>
      </c>
      <c r="E3295" s="891">
        <v>42581</v>
      </c>
      <c r="F3295" s="854" t="s">
        <v>861</v>
      </c>
      <c r="G3295" s="822" t="s">
        <v>1457</v>
      </c>
      <c r="H3295" s="845" t="s">
        <v>1297</v>
      </c>
      <c r="I3295" s="246">
        <v>12</v>
      </c>
      <c r="J3295" s="246">
        <v>34428</v>
      </c>
      <c r="K3295" s="846">
        <f t="shared" si="413"/>
        <v>413136</v>
      </c>
      <c r="L3295" s="847" t="s">
        <v>162</v>
      </c>
      <c r="M3295" s="847" t="s">
        <v>844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17"/>
    </row>
    <row r="3296" spans="1:27" ht="15.75" hidden="1" customHeight="1">
      <c r="A3296" s="818" t="str">
        <f>IF(B3296&lt;&gt;"",IF(AND(B3296&gt;=_TM1,B3296&lt;=_TM2,OR(TH!L3296="1111",TH!M3296="1111")),TH!D3296,""),"")</f>
        <v/>
      </c>
      <c r="B3296" s="36">
        <f t="shared" si="411"/>
        <v>7</v>
      </c>
      <c r="C3296" s="190">
        <f t="shared" si="412"/>
        <v>42581</v>
      </c>
      <c r="D3296" s="842" t="s">
        <v>1649</v>
      </c>
      <c r="E3296" s="891">
        <v>42581</v>
      </c>
      <c r="F3296" s="49" t="s">
        <v>810</v>
      </c>
      <c r="G3296" s="822" t="s">
        <v>1457</v>
      </c>
      <c r="H3296" s="845" t="s">
        <v>1297</v>
      </c>
      <c r="I3296" s="246">
        <v>3</v>
      </c>
      <c r="J3296" s="246">
        <v>186785.2</v>
      </c>
      <c r="K3296" s="846">
        <f t="shared" si="413"/>
        <v>560356</v>
      </c>
      <c r="L3296" s="847" t="s">
        <v>162</v>
      </c>
      <c r="M3296" s="847" t="s">
        <v>844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17"/>
    </row>
    <row r="3297" spans="1:27" ht="15.75" hidden="1" customHeight="1">
      <c r="A3297" s="818" t="str">
        <f>IF(B3297&lt;&gt;"",IF(AND(B3297&gt;=_TM1,B3297&lt;=_TM2,OR(TH!L3297="1111",TH!M3297="1111")),TH!D3297,""),"")</f>
        <v/>
      </c>
      <c r="B3297" s="36">
        <f t="shared" si="411"/>
        <v>7</v>
      </c>
      <c r="C3297" s="190">
        <f t="shared" si="412"/>
        <v>42581</v>
      </c>
      <c r="D3297" s="842" t="s">
        <v>1649</v>
      </c>
      <c r="E3297" s="891">
        <v>42581</v>
      </c>
      <c r="F3297" s="49" t="s">
        <v>1454</v>
      </c>
      <c r="G3297" s="822" t="s">
        <v>1457</v>
      </c>
      <c r="H3297" s="845" t="s">
        <v>1297</v>
      </c>
      <c r="I3297" s="246">
        <v>20</v>
      </c>
      <c r="J3297" s="246">
        <v>38500</v>
      </c>
      <c r="K3297" s="846">
        <f t="shared" si="413"/>
        <v>770000</v>
      </c>
      <c r="L3297" s="847" t="s">
        <v>162</v>
      </c>
      <c r="M3297" s="847" t="s">
        <v>844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17"/>
    </row>
    <row r="3298" spans="1:27" ht="15.75" hidden="1" customHeight="1">
      <c r="A3298" s="818" t="str">
        <f>IF(B3298&lt;&gt;"",IF(AND(B3298&gt;=_TM1,B3298&lt;=_TM2,OR(TH!L3298="1111",TH!M3298="1111")),TH!D3298,""),"")</f>
        <v/>
      </c>
      <c r="B3298" s="36">
        <f t="shared" si="411"/>
        <v>7</v>
      </c>
      <c r="C3298" s="190">
        <f t="shared" si="412"/>
        <v>42581</v>
      </c>
      <c r="D3298" s="842" t="s">
        <v>1649</v>
      </c>
      <c r="E3298" s="891">
        <v>42581</v>
      </c>
      <c r="F3298" s="893" t="s">
        <v>491</v>
      </c>
      <c r="G3298" s="822" t="s">
        <v>1457</v>
      </c>
      <c r="H3298" s="845" t="s">
        <v>1297</v>
      </c>
      <c r="I3298" s="246">
        <v>6</v>
      </c>
      <c r="J3298" s="246">
        <v>107200</v>
      </c>
      <c r="K3298" s="846">
        <f t="shared" si="413"/>
        <v>643200</v>
      </c>
      <c r="L3298" s="847" t="s">
        <v>162</v>
      </c>
      <c r="M3298" s="847" t="s">
        <v>844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17"/>
    </row>
    <row r="3299" spans="1:27" ht="15.75" hidden="1" customHeight="1">
      <c r="A3299" s="818" t="str">
        <f>IF(B3299&lt;&gt;"",IF(AND(B3299&gt;=_TM1,B3299&lt;=_TM2,OR(TH!L3299="1111",TH!M3299="1111")),TH!D3299,""),"")</f>
        <v/>
      </c>
      <c r="B3299" s="36">
        <f t="shared" si="411"/>
        <v>7</v>
      </c>
      <c r="C3299" s="190">
        <f t="shared" si="412"/>
        <v>42581</v>
      </c>
      <c r="D3299" s="842" t="s">
        <v>1649</v>
      </c>
      <c r="E3299" s="891">
        <v>42581</v>
      </c>
      <c r="F3299" s="854" t="s">
        <v>498</v>
      </c>
      <c r="G3299" s="822" t="s">
        <v>1457</v>
      </c>
      <c r="H3299" s="845" t="s">
        <v>1297</v>
      </c>
      <c r="I3299" s="246">
        <v>25</v>
      </c>
      <c r="J3299" s="246">
        <v>30589</v>
      </c>
      <c r="K3299" s="846">
        <f t="shared" si="413"/>
        <v>764725</v>
      </c>
      <c r="L3299" s="847" t="s">
        <v>162</v>
      </c>
      <c r="M3299" s="847" t="s">
        <v>844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17"/>
    </row>
    <row r="3300" spans="1:27" ht="15.75" hidden="1" customHeight="1">
      <c r="A3300" s="818" t="str">
        <f>IF(B3300&lt;&gt;"",IF(AND(B3300&gt;=_TM1,B3300&lt;=_TM2,OR(TH!L3300="1111",TH!M3300="1111")),TH!D3300,""),"")</f>
        <v/>
      </c>
      <c r="B3300" s="36">
        <f t="shared" si="411"/>
        <v>7</v>
      </c>
      <c r="C3300" s="190">
        <f t="shared" si="412"/>
        <v>42581</v>
      </c>
      <c r="D3300" s="842" t="s">
        <v>1649</v>
      </c>
      <c r="E3300" s="891">
        <v>42581</v>
      </c>
      <c r="F3300" s="49" t="s">
        <v>472</v>
      </c>
      <c r="G3300" s="822" t="s">
        <v>1457</v>
      </c>
      <c r="H3300" s="845" t="s">
        <v>1297</v>
      </c>
      <c r="I3300" s="246">
        <v>24</v>
      </c>
      <c r="J3300" s="246">
        <v>43255.333333333336</v>
      </c>
      <c r="K3300" s="846">
        <f t="shared" si="413"/>
        <v>1038128</v>
      </c>
      <c r="L3300" s="847" t="s">
        <v>162</v>
      </c>
      <c r="M3300" s="847" t="s">
        <v>844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17"/>
    </row>
    <row r="3301" spans="1:27" ht="15.75" hidden="1" customHeight="1">
      <c r="A3301" s="818" t="str">
        <f>IF(B3301&lt;&gt;"",IF(AND(B3301&gt;=_TM1,B3301&lt;=_TM2,OR(TH!L3301="1111",TH!M3301="1111")),TH!D3301,""),"")</f>
        <v/>
      </c>
      <c r="B3301" s="36">
        <f t="shared" si="411"/>
        <v>7</v>
      </c>
      <c r="C3301" s="190">
        <f t="shared" si="412"/>
        <v>42581</v>
      </c>
      <c r="D3301" s="842" t="s">
        <v>1649</v>
      </c>
      <c r="E3301" s="891">
        <v>42581</v>
      </c>
      <c r="F3301" s="854" t="s">
        <v>707</v>
      </c>
      <c r="G3301" s="822" t="s">
        <v>1457</v>
      </c>
      <c r="H3301" s="845" t="s">
        <v>1297</v>
      </c>
      <c r="I3301" s="246">
        <v>6</v>
      </c>
      <c r="J3301" s="246">
        <v>81285</v>
      </c>
      <c r="K3301" s="846">
        <f t="shared" si="413"/>
        <v>487710</v>
      </c>
      <c r="L3301" s="847" t="s">
        <v>162</v>
      </c>
      <c r="M3301" s="847" t="s">
        <v>844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17"/>
    </row>
    <row r="3302" spans="1:27" ht="15.75" hidden="1" customHeight="1">
      <c r="A3302" s="818" t="str">
        <f>IF(B3302&lt;&gt;"",IF(AND(B3302&gt;=_TM1,B3302&lt;=_TM2,OR(TH!L3302="1111",TH!M3302="1111")),TH!D3302,""),"")</f>
        <v/>
      </c>
      <c r="B3302" s="36">
        <f t="shared" si="411"/>
        <v>7</v>
      </c>
      <c r="C3302" s="190">
        <f t="shared" si="412"/>
        <v>42581</v>
      </c>
      <c r="D3302" s="842" t="s">
        <v>1649</v>
      </c>
      <c r="E3302" s="891">
        <v>42581</v>
      </c>
      <c r="F3302" s="49" t="s">
        <v>456</v>
      </c>
      <c r="G3302" s="822" t="s">
        <v>1457</v>
      </c>
      <c r="H3302" s="845" t="s">
        <v>1297</v>
      </c>
      <c r="I3302" s="246">
        <v>4</v>
      </c>
      <c r="J3302" s="246">
        <v>59912</v>
      </c>
      <c r="K3302" s="846">
        <f t="shared" si="413"/>
        <v>239648</v>
      </c>
      <c r="L3302" s="847" t="s">
        <v>162</v>
      </c>
      <c r="M3302" s="847" t="s">
        <v>844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17"/>
    </row>
    <row r="3303" spans="1:27" ht="15.75" hidden="1" customHeight="1">
      <c r="A3303" s="818" t="str">
        <f>IF(B3303&lt;&gt;"",IF(AND(B3303&gt;=_TM1,B3303&lt;=_TM2,OR(TH!L3303="1111",TH!M3303="1111")),TH!D3303,""),"")</f>
        <v/>
      </c>
      <c r="B3303" s="36">
        <f t="shared" si="411"/>
        <v>7</v>
      </c>
      <c r="C3303" s="190">
        <f t="shared" si="412"/>
        <v>42581</v>
      </c>
      <c r="D3303" s="842" t="s">
        <v>1649</v>
      </c>
      <c r="E3303" s="891">
        <v>42581</v>
      </c>
      <c r="F3303" s="854" t="s">
        <v>458</v>
      </c>
      <c r="G3303" s="822" t="s">
        <v>1457</v>
      </c>
      <c r="H3303" s="845" t="s">
        <v>1297</v>
      </c>
      <c r="I3303" s="246">
        <v>12</v>
      </c>
      <c r="J3303" s="246">
        <v>53767</v>
      </c>
      <c r="K3303" s="846">
        <f t="shared" si="413"/>
        <v>645204</v>
      </c>
      <c r="L3303" s="847" t="s">
        <v>162</v>
      </c>
      <c r="M3303" s="847" t="s">
        <v>844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17"/>
    </row>
    <row r="3304" spans="1:27" ht="15.75" hidden="1" customHeight="1">
      <c r="A3304" s="818" t="str">
        <f>IF(B3304&lt;&gt;"",IF(AND(B3304&gt;=_TM1,B3304&lt;=_TM2,OR(TH!L3304="1111",TH!M3304="1111")),TH!D3304,""),"")</f>
        <v/>
      </c>
      <c r="B3304" s="36">
        <f t="shared" si="411"/>
        <v>7</v>
      </c>
      <c r="C3304" s="190">
        <f t="shared" si="412"/>
        <v>42581</v>
      </c>
      <c r="D3304" s="842" t="s">
        <v>1649</v>
      </c>
      <c r="E3304" s="891">
        <v>42581</v>
      </c>
      <c r="F3304" s="49" t="s">
        <v>457</v>
      </c>
      <c r="G3304" s="822" t="s">
        <v>1457</v>
      </c>
      <c r="H3304" s="845" t="s">
        <v>1297</v>
      </c>
      <c r="I3304" s="246">
        <v>12</v>
      </c>
      <c r="J3304" s="246">
        <v>95076</v>
      </c>
      <c r="K3304" s="846">
        <f t="shared" si="413"/>
        <v>1140912</v>
      </c>
      <c r="L3304" s="847" t="s">
        <v>162</v>
      </c>
      <c r="M3304" s="847" t="s">
        <v>844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17"/>
    </row>
    <row r="3305" spans="1:27" ht="15.75" hidden="1" customHeight="1">
      <c r="A3305" s="818" t="str">
        <f>IF(B3305&lt;&gt;"",IF(AND(B3305&gt;=_TM1,B3305&lt;=_TM2,OR(TH!L3305="1111",TH!M3305="1111")),TH!D3305,""),"")</f>
        <v/>
      </c>
      <c r="B3305" s="36">
        <f t="shared" si="411"/>
        <v>7</v>
      </c>
      <c r="C3305" s="190">
        <f t="shared" si="412"/>
        <v>42581</v>
      </c>
      <c r="D3305" s="842" t="s">
        <v>1649</v>
      </c>
      <c r="E3305" s="891">
        <v>42581</v>
      </c>
      <c r="F3305" s="854" t="s">
        <v>712</v>
      </c>
      <c r="G3305" s="822" t="s">
        <v>1457</v>
      </c>
      <c r="H3305" s="845" t="s">
        <v>1297</v>
      </c>
      <c r="I3305" s="246">
        <v>40</v>
      </c>
      <c r="J3305" s="246">
        <v>18825</v>
      </c>
      <c r="K3305" s="846">
        <f t="shared" si="413"/>
        <v>753000</v>
      </c>
      <c r="L3305" s="847" t="s">
        <v>162</v>
      </c>
      <c r="M3305" s="847" t="s">
        <v>844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17"/>
    </row>
    <row r="3306" spans="1:27" ht="15.75" hidden="1" customHeight="1">
      <c r="A3306" s="818" t="str">
        <f>IF(B3306&lt;&gt;"",IF(AND(B3306&gt;=_TM1,B3306&lt;=_TM2,OR(TH!L3306="1111",TH!M3306="1111")),TH!D3306,""),"")</f>
        <v/>
      </c>
      <c r="B3306" s="36">
        <f t="shared" si="411"/>
        <v>7</v>
      </c>
      <c r="C3306" s="190">
        <f t="shared" si="412"/>
        <v>42581</v>
      </c>
      <c r="D3306" s="842" t="s">
        <v>1649</v>
      </c>
      <c r="E3306" s="891">
        <v>42581</v>
      </c>
      <c r="F3306" s="49" t="s">
        <v>850</v>
      </c>
      <c r="G3306" s="822" t="s">
        <v>1457</v>
      </c>
      <c r="H3306" s="845" t="s">
        <v>1297</v>
      </c>
      <c r="I3306" s="246">
        <v>40</v>
      </c>
      <c r="J3306" s="246">
        <v>19483</v>
      </c>
      <c r="K3306" s="846">
        <f t="shared" si="413"/>
        <v>779320</v>
      </c>
      <c r="L3306" s="847" t="s">
        <v>162</v>
      </c>
      <c r="M3306" s="847" t="s">
        <v>844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17"/>
    </row>
    <row r="3307" spans="1:27" ht="15.75" hidden="1" customHeight="1">
      <c r="A3307" s="818" t="str">
        <f>IF(B3307&lt;&gt;"",IF(AND(B3307&gt;=_TM1,B3307&lt;=_TM2,OR(TH!L3307="1111",TH!M3307="1111")),TH!D3307,""),"")</f>
        <v/>
      </c>
      <c r="B3307" s="36">
        <f t="shared" si="411"/>
        <v>7</v>
      </c>
      <c r="C3307" s="190">
        <f t="shared" si="412"/>
        <v>42581</v>
      </c>
      <c r="D3307" s="842" t="s">
        <v>1649</v>
      </c>
      <c r="E3307" s="891">
        <v>42581</v>
      </c>
      <c r="F3307" s="49" t="s">
        <v>461</v>
      </c>
      <c r="G3307" s="822" t="s">
        <v>1457</v>
      </c>
      <c r="H3307" s="845" t="s">
        <v>1297</v>
      </c>
      <c r="I3307" s="246">
        <v>12</v>
      </c>
      <c r="J3307" s="246">
        <v>28383</v>
      </c>
      <c r="K3307" s="846">
        <f t="shared" si="413"/>
        <v>340596</v>
      </c>
      <c r="L3307" s="847" t="s">
        <v>162</v>
      </c>
      <c r="M3307" s="847" t="s">
        <v>844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17"/>
    </row>
    <row r="3308" spans="1:27" ht="15.75" hidden="1" customHeight="1">
      <c r="A3308" s="818" t="str">
        <f>IF(B3308&lt;&gt;"",IF(AND(B3308&gt;=_TM1,B3308&lt;=_TM2,OR(TH!L3308="1111",TH!M3308="1111")),TH!D3308,""),"")</f>
        <v/>
      </c>
      <c r="B3308" s="36">
        <f t="shared" si="411"/>
        <v>7</v>
      </c>
      <c r="C3308" s="190">
        <f t="shared" si="412"/>
        <v>42581</v>
      </c>
      <c r="D3308" s="842" t="s">
        <v>1649</v>
      </c>
      <c r="E3308" s="891">
        <v>42581</v>
      </c>
      <c r="F3308" s="854" t="s">
        <v>539</v>
      </c>
      <c r="G3308" s="822" t="s">
        <v>1457</v>
      </c>
      <c r="H3308" s="845" t="s">
        <v>1297</v>
      </c>
      <c r="I3308" s="246">
        <v>24</v>
      </c>
      <c r="J3308" s="246">
        <v>36200</v>
      </c>
      <c r="K3308" s="846">
        <f t="shared" si="413"/>
        <v>868800</v>
      </c>
      <c r="L3308" s="847" t="s">
        <v>162</v>
      </c>
      <c r="M3308" s="847" t="s">
        <v>844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17"/>
    </row>
    <row r="3309" spans="1:27" ht="15.75" hidden="1" customHeight="1">
      <c r="A3309" s="818" t="str">
        <f>IF(B3309&lt;&gt;"",IF(AND(B3309&gt;=_TM1,B3309&lt;=_TM2,OR(TH!L3309="1111",TH!M3309="1111")),TH!D3309,""),"")</f>
        <v/>
      </c>
      <c r="B3309" s="36">
        <f t="shared" si="411"/>
        <v>7</v>
      </c>
      <c r="C3309" s="190">
        <f t="shared" si="412"/>
        <v>42581</v>
      </c>
      <c r="D3309" s="842" t="s">
        <v>1649</v>
      </c>
      <c r="E3309" s="891">
        <v>42581</v>
      </c>
      <c r="F3309" s="49" t="s">
        <v>1455</v>
      </c>
      <c r="G3309" s="822" t="s">
        <v>1457</v>
      </c>
      <c r="H3309" s="845" t="s">
        <v>1297</v>
      </c>
      <c r="I3309" s="246">
        <v>12</v>
      </c>
      <c r="J3309" s="246">
        <v>21200</v>
      </c>
      <c r="K3309" s="846">
        <f t="shared" si="413"/>
        <v>254400</v>
      </c>
      <c r="L3309" s="847" t="s">
        <v>162</v>
      </c>
      <c r="M3309" s="847" t="s">
        <v>844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17"/>
    </row>
    <row r="3310" spans="1:27" ht="15.75" hidden="1" customHeight="1">
      <c r="A3310" s="818" t="str">
        <f>IF(B3310&lt;&gt;"",IF(AND(B3310&gt;=_TM1,B3310&lt;=_TM2,OR(TH!L3310="1111",TH!M3310="1111")),TH!D3310,""),"")</f>
        <v/>
      </c>
      <c r="B3310" s="36">
        <f t="shared" si="411"/>
        <v>7</v>
      </c>
      <c r="C3310" s="190">
        <f t="shared" si="412"/>
        <v>42581</v>
      </c>
      <c r="D3310" s="842" t="s">
        <v>1649</v>
      </c>
      <c r="E3310" s="891">
        <v>42581</v>
      </c>
      <c r="F3310" s="854" t="s">
        <v>549</v>
      </c>
      <c r="G3310" s="822" t="s">
        <v>1457</v>
      </c>
      <c r="H3310" s="845" t="s">
        <v>1297</v>
      </c>
      <c r="I3310" s="246">
        <v>48</v>
      </c>
      <c r="J3310" s="246">
        <v>12200</v>
      </c>
      <c r="K3310" s="846">
        <f t="shared" si="413"/>
        <v>585600</v>
      </c>
      <c r="L3310" s="847" t="s">
        <v>162</v>
      </c>
      <c r="M3310" s="847" t="s">
        <v>844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17"/>
    </row>
    <row r="3311" spans="1:27" ht="15.75" hidden="1" customHeight="1">
      <c r="A3311" s="818" t="str">
        <f>IF(B3311&lt;&gt;"",IF(AND(B3311&gt;=_TM1,B3311&lt;=_TM2,OR(TH!L3311="1111",TH!M3311="1111")),TH!D3311,""),"")</f>
        <v/>
      </c>
      <c r="B3311" s="36">
        <f t="shared" si="411"/>
        <v>7</v>
      </c>
      <c r="C3311" s="190">
        <f t="shared" si="412"/>
        <v>42581</v>
      </c>
      <c r="D3311" s="842" t="s">
        <v>1649</v>
      </c>
      <c r="E3311" s="891">
        <v>42581</v>
      </c>
      <c r="F3311" s="49" t="s">
        <v>551</v>
      </c>
      <c r="G3311" s="822" t="s">
        <v>1457</v>
      </c>
      <c r="H3311" s="845" t="s">
        <v>1297</v>
      </c>
      <c r="I3311" s="246">
        <v>48</v>
      </c>
      <c r="J3311" s="246">
        <v>8250</v>
      </c>
      <c r="K3311" s="846">
        <f t="shared" si="413"/>
        <v>396000</v>
      </c>
      <c r="L3311" s="847" t="s">
        <v>162</v>
      </c>
      <c r="M3311" s="847" t="s">
        <v>844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17"/>
    </row>
    <row r="3312" spans="1:27" ht="15.75" hidden="1" customHeight="1">
      <c r="A3312" s="818" t="str">
        <f>IF(B3312&lt;&gt;"",IF(AND(B3312&gt;=_TM1,B3312&lt;=_TM2,OR(TH!L3312="1111",TH!M3312="1111")),TH!D3312,""),"")</f>
        <v/>
      </c>
      <c r="B3312" s="36">
        <f t="shared" si="411"/>
        <v>7</v>
      </c>
      <c r="C3312" s="190">
        <f t="shared" si="412"/>
        <v>42581</v>
      </c>
      <c r="D3312" s="842" t="s">
        <v>1649</v>
      </c>
      <c r="E3312" s="891">
        <v>42581</v>
      </c>
      <c r="F3312" s="49" t="s">
        <v>795</v>
      </c>
      <c r="G3312" s="822" t="s">
        <v>1457</v>
      </c>
      <c r="H3312" s="845" t="s">
        <v>1297</v>
      </c>
      <c r="I3312" s="246">
        <v>18</v>
      </c>
      <c r="J3312" s="246">
        <v>11537.2</v>
      </c>
      <c r="K3312" s="846">
        <f t="shared" si="413"/>
        <v>207670</v>
      </c>
      <c r="L3312" s="847" t="s">
        <v>162</v>
      </c>
      <c r="M3312" s="847" t="s">
        <v>844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17"/>
    </row>
    <row r="3313" spans="1:27" ht="15.75" hidden="1" customHeight="1">
      <c r="A3313" s="818" t="str">
        <f>IF(B3313&lt;&gt;"",IF(AND(B3313&gt;=_TM1,B3313&lt;=_TM2,OR(TH!L3313="1111",TH!M3313="1111")),TH!D3313,""),"")</f>
        <v/>
      </c>
      <c r="B3313" s="36">
        <f t="shared" si="410"/>
        <v>7</v>
      </c>
      <c r="C3313" s="190">
        <f t="shared" si="408"/>
        <v>42581</v>
      </c>
      <c r="D3313" s="842" t="s">
        <v>1649</v>
      </c>
      <c r="E3313" s="891">
        <v>42581</v>
      </c>
      <c r="F3313" s="854" t="s">
        <v>1456</v>
      </c>
      <c r="G3313" s="822" t="s">
        <v>1457</v>
      </c>
      <c r="H3313" s="845" t="s">
        <v>1297</v>
      </c>
      <c r="I3313" s="246">
        <v>9</v>
      </c>
      <c r="J3313" s="246">
        <v>12040</v>
      </c>
      <c r="K3313" s="846">
        <f t="shared" si="409"/>
        <v>108360</v>
      </c>
      <c r="L3313" s="847" t="s">
        <v>162</v>
      </c>
      <c r="M3313" s="847" t="s">
        <v>844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17"/>
    </row>
    <row r="3314" spans="1:27" ht="15.75" hidden="1" customHeight="1">
      <c r="A3314" s="818" t="str">
        <f>IF(B3314&lt;&gt;"",IF(AND(B3314&gt;=_TM1,B3314&lt;=_TM2,OR(TH!L3314="1111",TH!M3314="1111")),TH!D3314,""),"")</f>
        <v/>
      </c>
      <c r="B3314" s="36">
        <f t="shared" si="410"/>
        <v>7</v>
      </c>
      <c r="C3314" s="190">
        <f t="shared" si="408"/>
        <v>42581</v>
      </c>
      <c r="D3314" s="842" t="s">
        <v>1649</v>
      </c>
      <c r="E3314" s="891">
        <v>42581</v>
      </c>
      <c r="F3314" s="49" t="s">
        <v>525</v>
      </c>
      <c r="G3314" s="822" t="s">
        <v>1457</v>
      </c>
      <c r="H3314" s="845" t="s">
        <v>1297</v>
      </c>
      <c r="I3314" s="246">
        <v>24</v>
      </c>
      <c r="J3314" s="246">
        <v>69735.291666666672</v>
      </c>
      <c r="K3314" s="846">
        <f t="shared" si="409"/>
        <v>1673647</v>
      </c>
      <c r="L3314" s="847" t="s">
        <v>162</v>
      </c>
      <c r="M3314" s="847" t="s">
        <v>844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17"/>
    </row>
    <row r="3315" spans="1:27" ht="15.75" hidden="1" customHeight="1">
      <c r="A3315" s="818" t="str">
        <f>IF(B3315&lt;&gt;"",IF(AND(B3315&gt;=_TM1,B3315&lt;=_TM2,OR(TH!L3315="1111",TH!M3315="1111")),TH!D3315,""),"")</f>
        <v/>
      </c>
      <c r="B3315" s="36">
        <f t="shared" si="410"/>
        <v>7</v>
      </c>
      <c r="C3315" s="190">
        <f t="shared" si="408"/>
        <v>42581</v>
      </c>
      <c r="D3315" s="842" t="s">
        <v>1649</v>
      </c>
      <c r="E3315" s="891">
        <v>42581</v>
      </c>
      <c r="F3315" s="854" t="s">
        <v>1442</v>
      </c>
      <c r="G3315" s="822" t="s">
        <v>1461</v>
      </c>
      <c r="H3315" s="845" t="s">
        <v>1297</v>
      </c>
      <c r="I3315" s="246">
        <v>2000</v>
      </c>
      <c r="J3315" s="246">
        <v>8160</v>
      </c>
      <c r="K3315" s="846">
        <f t="shared" si="409"/>
        <v>16320000</v>
      </c>
      <c r="L3315" s="847" t="s">
        <v>162</v>
      </c>
      <c r="M3315" s="847" t="s">
        <v>844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17"/>
    </row>
    <row r="3316" spans="1:27" ht="15.75" hidden="1" customHeight="1">
      <c r="A3316" s="818" t="str">
        <f>IF(B3316&lt;&gt;"",IF(AND(B3316&gt;=_TM1,B3316&lt;=_TM2,OR(TH!L3316="1111",TH!M3316="1111")),TH!D3316,""),"")</f>
        <v/>
      </c>
      <c r="B3316" s="36">
        <f t="shared" si="410"/>
        <v>8</v>
      </c>
      <c r="C3316" s="190">
        <f t="shared" si="408"/>
        <v>42584</v>
      </c>
      <c r="D3316" s="842" t="s">
        <v>1649</v>
      </c>
      <c r="E3316" s="891">
        <v>42584</v>
      </c>
      <c r="F3316" s="49" t="s">
        <v>1462</v>
      </c>
      <c r="G3316" s="822" t="s">
        <v>1474</v>
      </c>
      <c r="H3316" s="845" t="s">
        <v>1297</v>
      </c>
      <c r="I3316" s="246">
        <v>200</v>
      </c>
      <c r="J3316" s="246">
        <v>6800</v>
      </c>
      <c r="K3316" s="846">
        <f t="shared" si="409"/>
        <v>1360000</v>
      </c>
      <c r="L3316" s="847" t="s">
        <v>162</v>
      </c>
      <c r="M3316" s="847" t="s">
        <v>844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17"/>
    </row>
    <row r="3317" spans="1:27" ht="15.75" hidden="1" customHeight="1">
      <c r="A3317" s="818" t="str">
        <f>IF(B3317&lt;&gt;"",IF(AND(B3317&gt;=_TM1,B3317&lt;=_TM2,OR(TH!L3317="1111",TH!M3317="1111")),TH!D3317,""),"")</f>
        <v/>
      </c>
      <c r="B3317" s="36">
        <f t="shared" si="410"/>
        <v>8</v>
      </c>
      <c r="C3317" s="190">
        <f t="shared" si="408"/>
        <v>42584</v>
      </c>
      <c r="D3317" s="842" t="s">
        <v>1649</v>
      </c>
      <c r="E3317" s="891">
        <v>42584</v>
      </c>
      <c r="F3317" s="49" t="s">
        <v>1463</v>
      </c>
      <c r="G3317" s="822" t="s">
        <v>1474</v>
      </c>
      <c r="H3317" s="845" t="s">
        <v>1297</v>
      </c>
      <c r="I3317" s="246">
        <v>300</v>
      </c>
      <c r="J3317" s="246">
        <v>7200</v>
      </c>
      <c r="K3317" s="846">
        <f t="shared" si="409"/>
        <v>2160000</v>
      </c>
      <c r="L3317" s="847" t="s">
        <v>162</v>
      </c>
      <c r="M3317" s="847" t="s">
        <v>844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17"/>
    </row>
    <row r="3318" spans="1:27" ht="15.75" hidden="1" customHeight="1">
      <c r="A3318" s="818" t="str">
        <f>IF(B3318&lt;&gt;"",IF(AND(B3318&gt;=_TM1,B3318&lt;=_TM2,OR(TH!L3318="1111",TH!M3318="1111")),TH!D3318,""),"")</f>
        <v/>
      </c>
      <c r="B3318" s="36">
        <f t="shared" si="410"/>
        <v>8</v>
      </c>
      <c r="C3318" s="190">
        <f t="shared" si="408"/>
        <v>42588</v>
      </c>
      <c r="D3318" s="842" t="s">
        <v>1649</v>
      </c>
      <c r="E3318" s="891">
        <v>42588</v>
      </c>
      <c r="F3318" s="854" t="s">
        <v>1464</v>
      </c>
      <c r="G3318" s="822" t="s">
        <v>1476</v>
      </c>
      <c r="H3318" s="845" t="s">
        <v>1297</v>
      </c>
      <c r="I3318" s="246">
        <v>300</v>
      </c>
      <c r="J3318" s="246">
        <v>13500</v>
      </c>
      <c r="K3318" s="846">
        <f t="shared" si="409"/>
        <v>4050000</v>
      </c>
      <c r="L3318" s="847" t="s">
        <v>162</v>
      </c>
      <c r="M3318" s="847" t="s">
        <v>844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17"/>
    </row>
    <row r="3319" spans="1:27" ht="15.75" hidden="1" customHeight="1">
      <c r="A3319" s="818" t="str">
        <f>IF(B3319&lt;&gt;"",IF(AND(B3319&gt;=_TM1,B3319&lt;=_TM2,OR(TH!L3319="1111",TH!M3319="1111")),TH!D3319,""),"")</f>
        <v/>
      </c>
      <c r="B3319" s="36">
        <f t="shared" si="410"/>
        <v>8</v>
      </c>
      <c r="C3319" s="190">
        <f t="shared" si="408"/>
        <v>42588</v>
      </c>
      <c r="D3319" s="842" t="s">
        <v>1649</v>
      </c>
      <c r="E3319" s="891">
        <v>42588</v>
      </c>
      <c r="F3319" s="49" t="s">
        <v>1465</v>
      </c>
      <c r="G3319" s="822" t="s">
        <v>1476</v>
      </c>
      <c r="H3319" s="845" t="s">
        <v>1297</v>
      </c>
      <c r="I3319" s="246">
        <v>400</v>
      </c>
      <c r="J3319" s="246">
        <v>14050</v>
      </c>
      <c r="K3319" s="846">
        <f t="shared" si="409"/>
        <v>5620000</v>
      </c>
      <c r="L3319" s="847" t="s">
        <v>162</v>
      </c>
      <c r="M3319" s="847" t="s">
        <v>844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17"/>
    </row>
    <row r="3320" spans="1:27" ht="15.75" hidden="1" customHeight="1">
      <c r="A3320" s="818" t="str">
        <f>IF(B3320&lt;&gt;"",IF(AND(B3320&gt;=_TM1,B3320&lt;=_TM2,OR(TH!L3320="1111",TH!M3320="1111")),TH!D3320,""),"")</f>
        <v/>
      </c>
      <c r="B3320" s="36">
        <f t="shared" si="410"/>
        <v>8</v>
      </c>
      <c r="C3320" s="190">
        <f t="shared" si="408"/>
        <v>42588</v>
      </c>
      <c r="D3320" s="842" t="s">
        <v>1649</v>
      </c>
      <c r="E3320" s="891">
        <v>42588</v>
      </c>
      <c r="F3320" s="854" t="s">
        <v>1478</v>
      </c>
      <c r="G3320" s="822" t="s">
        <v>1477</v>
      </c>
      <c r="H3320" s="845" t="s">
        <v>1297</v>
      </c>
      <c r="I3320" s="246">
        <v>20</v>
      </c>
      <c r="J3320" s="246">
        <v>71000</v>
      </c>
      <c r="K3320" s="846">
        <f t="shared" si="409"/>
        <v>1420000</v>
      </c>
      <c r="L3320" s="847" t="s">
        <v>162</v>
      </c>
      <c r="M3320" s="847" t="s">
        <v>844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17"/>
    </row>
    <row r="3321" spans="1:27" ht="15.75" hidden="1" customHeight="1">
      <c r="A3321" s="818" t="str">
        <f>IF(B3321&lt;&gt;"",IF(AND(B3321&gt;=_TM1,B3321&lt;=_TM2,OR(TH!L3321="1111",TH!M3321="1111")),TH!D3321,""),"")</f>
        <v/>
      </c>
      <c r="B3321" s="36">
        <f t="shared" si="410"/>
        <v>8</v>
      </c>
      <c r="C3321" s="190">
        <f t="shared" si="408"/>
        <v>42588</v>
      </c>
      <c r="D3321" s="842" t="s">
        <v>1649</v>
      </c>
      <c r="E3321" s="891">
        <v>42588</v>
      </c>
      <c r="F3321" s="49" t="s">
        <v>1479</v>
      </c>
      <c r="G3321" s="822" t="s">
        <v>1477</v>
      </c>
      <c r="H3321" s="845" t="s">
        <v>1297</v>
      </c>
      <c r="I3321" s="246">
        <v>8</v>
      </c>
      <c r="J3321" s="246">
        <v>82000</v>
      </c>
      <c r="K3321" s="846">
        <f t="shared" si="409"/>
        <v>656000</v>
      </c>
      <c r="L3321" s="847" t="s">
        <v>162</v>
      </c>
      <c r="M3321" s="847" t="s">
        <v>844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17"/>
    </row>
    <row r="3322" spans="1:27" ht="15.75" hidden="1" customHeight="1">
      <c r="A3322" s="818" t="str">
        <f>IF(B3322&lt;&gt;"",IF(AND(B3322&gt;=_TM1,B3322&lt;=_TM2,OR(TH!L3322="1111",TH!M3322="1111")),TH!D3322,""),"")</f>
        <v/>
      </c>
      <c r="B3322" s="36">
        <f t="shared" si="410"/>
        <v>8</v>
      </c>
      <c r="C3322" s="190">
        <f t="shared" si="408"/>
        <v>42588</v>
      </c>
      <c r="D3322" s="842" t="s">
        <v>1649</v>
      </c>
      <c r="E3322" s="891">
        <v>42588</v>
      </c>
      <c r="F3322" s="49" t="s">
        <v>1480</v>
      </c>
      <c r="G3322" s="822" t="s">
        <v>1477</v>
      </c>
      <c r="H3322" s="845" t="s">
        <v>1297</v>
      </c>
      <c r="I3322" s="246">
        <v>9</v>
      </c>
      <c r="J3322" s="246">
        <v>79200</v>
      </c>
      <c r="K3322" s="846">
        <f t="shared" si="409"/>
        <v>712800</v>
      </c>
      <c r="L3322" s="847" t="s">
        <v>162</v>
      </c>
      <c r="M3322" s="847" t="s">
        <v>844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17"/>
    </row>
    <row r="3323" spans="1:27" ht="15.75" hidden="1" customHeight="1">
      <c r="A3323" s="818" t="str">
        <f>IF(B3323&lt;&gt;"",IF(AND(B3323&gt;=_TM1,B3323&lt;=_TM2,OR(TH!L3323="1111",TH!M3323="1111")),TH!D3323,""),"")</f>
        <v/>
      </c>
      <c r="B3323" s="36">
        <f t="shared" si="410"/>
        <v>8</v>
      </c>
      <c r="C3323" s="190">
        <f t="shared" si="408"/>
        <v>42589</v>
      </c>
      <c r="D3323" s="842" t="s">
        <v>1649</v>
      </c>
      <c r="E3323" s="891">
        <v>42589</v>
      </c>
      <c r="F3323" s="49" t="s">
        <v>1483</v>
      </c>
      <c r="G3323" s="822" t="s">
        <v>1481</v>
      </c>
      <c r="H3323" s="845" t="s">
        <v>1297</v>
      </c>
      <c r="I3323" s="246">
        <v>172</v>
      </c>
      <c r="J3323" s="246">
        <v>9200</v>
      </c>
      <c r="K3323" s="846">
        <f t="shared" si="409"/>
        <v>1582400</v>
      </c>
      <c r="L3323" s="847" t="s">
        <v>162</v>
      </c>
      <c r="M3323" s="847" t="s">
        <v>844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17"/>
    </row>
    <row r="3324" spans="1:27" ht="15.75" hidden="1" customHeight="1">
      <c r="A3324" s="818" t="str">
        <f>IF(B3324&lt;&gt;"",IF(AND(B3324&gt;=_TM1,B3324&lt;=_TM2,OR(TH!L3324="1111",TH!M3324="1111")),TH!D3324,""),"")</f>
        <v/>
      </c>
      <c r="B3324" s="36">
        <f t="shared" si="410"/>
        <v>8</v>
      </c>
      <c r="C3324" s="190">
        <f t="shared" si="408"/>
        <v>42589</v>
      </c>
      <c r="D3324" s="842" t="s">
        <v>1649</v>
      </c>
      <c r="E3324" s="891">
        <v>42589</v>
      </c>
      <c r="F3324" s="854" t="s">
        <v>1484</v>
      </c>
      <c r="G3324" s="822" t="s">
        <v>1481</v>
      </c>
      <c r="H3324" s="845" t="s">
        <v>1297</v>
      </c>
      <c r="I3324" s="246">
        <v>172</v>
      </c>
      <c r="J3324" s="246">
        <v>5400</v>
      </c>
      <c r="K3324" s="846">
        <f t="shared" si="409"/>
        <v>928800</v>
      </c>
      <c r="L3324" s="847" t="s">
        <v>162</v>
      </c>
      <c r="M3324" s="847" t="s">
        <v>844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17"/>
    </row>
    <row r="3325" spans="1:27" ht="15.75" hidden="1" customHeight="1">
      <c r="A3325" s="818" t="str">
        <f>IF(B3325&lt;&gt;"",IF(AND(B3325&gt;=_TM1,B3325&lt;=_TM2,OR(TH!L3325="1111",TH!M3325="1111")),TH!D3325,""),"")</f>
        <v/>
      </c>
      <c r="B3325" s="36">
        <f t="shared" si="410"/>
        <v>8</v>
      </c>
      <c r="C3325" s="190">
        <f t="shared" si="408"/>
        <v>42589</v>
      </c>
      <c r="D3325" s="842" t="s">
        <v>1649</v>
      </c>
      <c r="E3325" s="891">
        <v>42589</v>
      </c>
      <c r="F3325" s="49" t="s">
        <v>1485</v>
      </c>
      <c r="G3325" s="822" t="s">
        <v>1481</v>
      </c>
      <c r="H3325" s="845" t="s">
        <v>1297</v>
      </c>
      <c r="I3325" s="246">
        <v>172</v>
      </c>
      <c r="J3325" s="246">
        <v>8000</v>
      </c>
      <c r="K3325" s="846">
        <f t="shared" si="409"/>
        <v>1376000</v>
      </c>
      <c r="L3325" s="847" t="s">
        <v>162</v>
      </c>
      <c r="M3325" s="847" t="s">
        <v>844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17"/>
    </row>
    <row r="3326" spans="1:27" ht="15.75" hidden="1" customHeight="1">
      <c r="A3326" s="818" t="str">
        <f>IF(B3326&lt;&gt;"",IF(AND(B3326&gt;=_TM1,B3326&lt;=_TM2,OR(TH!L3326="1111",TH!M3326="1111")),TH!D3326,""),"")</f>
        <v/>
      </c>
      <c r="B3326" s="36">
        <f t="shared" si="410"/>
        <v>8</v>
      </c>
      <c r="C3326" s="190">
        <f t="shared" si="408"/>
        <v>42589</v>
      </c>
      <c r="D3326" s="842" t="s">
        <v>1649</v>
      </c>
      <c r="E3326" s="891">
        <v>42589</v>
      </c>
      <c r="F3326" s="49" t="s">
        <v>1486</v>
      </c>
      <c r="G3326" s="822" t="s">
        <v>1481</v>
      </c>
      <c r="H3326" s="845" t="s">
        <v>1297</v>
      </c>
      <c r="I3326" s="246">
        <v>172</v>
      </c>
      <c r="J3326" s="246">
        <v>6200</v>
      </c>
      <c r="K3326" s="846">
        <f t="shared" si="409"/>
        <v>1066400</v>
      </c>
      <c r="L3326" s="847" t="s">
        <v>162</v>
      </c>
      <c r="M3326" s="847" t="s">
        <v>844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17"/>
    </row>
    <row r="3327" spans="1:27" ht="15.75" hidden="1" customHeight="1">
      <c r="A3327" s="818" t="str">
        <f>IF(B3327&lt;&gt;"",IF(AND(B3327&gt;=_TM1,B3327&lt;=_TM2,OR(TH!L3327="1111",TH!M3327="1111")),TH!D3327,""),"")</f>
        <v/>
      </c>
      <c r="B3327" s="36">
        <f t="shared" si="410"/>
        <v>8</v>
      </c>
      <c r="C3327" s="190">
        <f t="shared" si="408"/>
        <v>42589</v>
      </c>
      <c r="D3327" s="842" t="s">
        <v>1649</v>
      </c>
      <c r="E3327" s="891">
        <v>42589</v>
      </c>
      <c r="F3327" s="893" t="s">
        <v>1487</v>
      </c>
      <c r="G3327" s="822" t="s">
        <v>1481</v>
      </c>
      <c r="H3327" s="845" t="s">
        <v>1297</v>
      </c>
      <c r="I3327" s="246">
        <v>200</v>
      </c>
      <c r="J3327" s="246">
        <v>7900</v>
      </c>
      <c r="K3327" s="846">
        <f t="shared" si="409"/>
        <v>1580000</v>
      </c>
      <c r="L3327" s="847" t="s">
        <v>162</v>
      </c>
      <c r="M3327" s="847" t="s">
        <v>844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17"/>
    </row>
    <row r="3328" spans="1:27" ht="15.75" hidden="1" customHeight="1">
      <c r="A3328" s="818" t="str">
        <f>IF(B3328&lt;&gt;"",IF(AND(B3328&gt;=_TM1,B3328&lt;=_TM2,OR(TH!L3328="1111",TH!M3328="1111")),TH!D3328,""),"")</f>
        <v/>
      </c>
      <c r="B3328" s="36">
        <f t="shared" si="410"/>
        <v>8</v>
      </c>
      <c r="C3328" s="190">
        <f t="shared" si="408"/>
        <v>42589</v>
      </c>
      <c r="D3328" s="842" t="s">
        <v>1649</v>
      </c>
      <c r="E3328" s="891">
        <v>42589</v>
      </c>
      <c r="F3328" s="854" t="s">
        <v>1488</v>
      </c>
      <c r="G3328" s="822" t="s">
        <v>1481</v>
      </c>
      <c r="H3328" s="845" t="s">
        <v>1297</v>
      </c>
      <c r="I3328" s="246">
        <v>200</v>
      </c>
      <c r="J3328" s="246">
        <v>5600</v>
      </c>
      <c r="K3328" s="846">
        <f t="shared" si="409"/>
        <v>1120000</v>
      </c>
      <c r="L3328" s="847" t="s">
        <v>162</v>
      </c>
      <c r="M3328" s="847" t="s">
        <v>844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17"/>
    </row>
    <row r="3329" spans="1:27" ht="15.75" hidden="1" customHeight="1">
      <c r="A3329" s="818" t="str">
        <f>IF(B3329&lt;&gt;"",IF(AND(B3329&gt;=_TM1,B3329&lt;=_TM2,OR(TH!L3329="1111",TH!M3329="1111")),TH!D3329,""),"")</f>
        <v/>
      </c>
      <c r="B3329" s="36">
        <f t="shared" si="410"/>
        <v>8</v>
      </c>
      <c r="C3329" s="190">
        <f t="shared" si="408"/>
        <v>42595</v>
      </c>
      <c r="D3329" s="842" t="s">
        <v>1649</v>
      </c>
      <c r="E3329" s="891">
        <v>42595</v>
      </c>
      <c r="F3329" s="49" t="s">
        <v>683</v>
      </c>
      <c r="G3329" s="822" t="s">
        <v>1489</v>
      </c>
      <c r="H3329" s="845" t="s">
        <v>1297</v>
      </c>
      <c r="I3329" s="246">
        <v>1100</v>
      </c>
      <c r="J3329" s="246">
        <v>11500</v>
      </c>
      <c r="K3329" s="846">
        <f t="shared" si="409"/>
        <v>12650000</v>
      </c>
      <c r="L3329" s="847" t="s">
        <v>162</v>
      </c>
      <c r="M3329" s="847" t="s">
        <v>844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17"/>
    </row>
    <row r="3330" spans="1:27" ht="15.75" hidden="1" customHeight="1">
      <c r="A3330" s="818" t="str">
        <f>IF(B3330&lt;&gt;"",IF(AND(B3330&gt;=_TM1,B3330&lt;=_TM2,OR(TH!L3330="1111",TH!M3330="1111")),TH!D3330,""),"")</f>
        <v/>
      </c>
      <c r="B3330" s="36">
        <f t="shared" si="410"/>
        <v>8</v>
      </c>
      <c r="C3330" s="190">
        <f t="shared" si="408"/>
        <v>42595</v>
      </c>
      <c r="D3330" s="842" t="s">
        <v>1649</v>
      </c>
      <c r="E3330" s="891">
        <v>42595</v>
      </c>
      <c r="F3330" s="854" t="s">
        <v>1288</v>
      </c>
      <c r="G3330" s="822" t="s">
        <v>1489</v>
      </c>
      <c r="H3330" s="845" t="s">
        <v>1297</v>
      </c>
      <c r="I3330" s="246">
        <v>1100</v>
      </c>
      <c r="J3330" s="246">
        <v>520</v>
      </c>
      <c r="K3330" s="846">
        <f t="shared" si="409"/>
        <v>572000</v>
      </c>
      <c r="L3330" s="847" t="s">
        <v>162</v>
      </c>
      <c r="M3330" s="847" t="s">
        <v>844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17"/>
    </row>
    <row r="3331" spans="1:27" ht="15.75" hidden="1" customHeight="1">
      <c r="A3331" s="818" t="str">
        <f>IF(B3331&lt;&gt;"",IF(AND(B3331&gt;=_TM1,B3331&lt;=_TM2,OR(TH!L3331="1111",TH!M3331="1111")),TH!D3331,""),"")</f>
        <v/>
      </c>
      <c r="B3331" s="36">
        <f t="shared" si="410"/>
        <v>8</v>
      </c>
      <c r="C3331" s="190">
        <f t="shared" si="408"/>
        <v>42597</v>
      </c>
      <c r="D3331" s="842" t="s">
        <v>1649</v>
      </c>
      <c r="E3331" s="891">
        <v>42597</v>
      </c>
      <c r="F3331" s="49" t="s">
        <v>1491</v>
      </c>
      <c r="G3331" s="822" t="s">
        <v>1490</v>
      </c>
      <c r="H3331" s="845" t="s">
        <v>1297</v>
      </c>
      <c r="I3331" s="246">
        <v>172</v>
      </c>
      <c r="J3331" s="246">
        <v>10300</v>
      </c>
      <c r="K3331" s="846">
        <f t="shared" si="409"/>
        <v>1771600</v>
      </c>
      <c r="L3331" s="847" t="s">
        <v>162</v>
      </c>
      <c r="M3331" s="847" t="s">
        <v>844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17"/>
    </row>
    <row r="3332" spans="1:27" ht="15.75" hidden="1" customHeight="1">
      <c r="A3332" s="818" t="str">
        <f>IF(B3332&lt;&gt;"",IF(AND(B3332&gt;=_TM1,B3332&lt;=_TM2,OR(TH!L3332="1111",TH!M3332="1111")),TH!D3332,""),"")</f>
        <v/>
      </c>
      <c r="B3332" s="36">
        <f t="shared" si="410"/>
        <v>8</v>
      </c>
      <c r="C3332" s="190">
        <f t="shared" si="408"/>
        <v>42597</v>
      </c>
      <c r="D3332" s="842" t="s">
        <v>1649</v>
      </c>
      <c r="E3332" s="891">
        <v>42597</v>
      </c>
      <c r="F3332" s="854" t="s">
        <v>1492</v>
      </c>
      <c r="G3332" s="822" t="s">
        <v>1490</v>
      </c>
      <c r="H3332" s="845" t="s">
        <v>1297</v>
      </c>
      <c r="I3332" s="246">
        <v>172</v>
      </c>
      <c r="J3332" s="246">
        <v>12500</v>
      </c>
      <c r="K3332" s="846">
        <f t="shared" si="409"/>
        <v>2150000</v>
      </c>
      <c r="L3332" s="847" t="s">
        <v>162</v>
      </c>
      <c r="M3332" s="847" t="s">
        <v>844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17"/>
    </row>
    <row r="3333" spans="1:27" ht="15.75" hidden="1" customHeight="1">
      <c r="A3333" s="818" t="str">
        <f>IF(B3333&lt;&gt;"",IF(AND(B3333&gt;=_TM1,B3333&lt;=_TM2,OR(TH!L3333="1111",TH!M3333="1111")),TH!D3333,""),"")</f>
        <v/>
      </c>
      <c r="B3333" s="36">
        <f t="shared" si="410"/>
        <v>8</v>
      </c>
      <c r="C3333" s="190">
        <f t="shared" si="408"/>
        <v>42597</v>
      </c>
      <c r="D3333" s="842" t="s">
        <v>1649</v>
      </c>
      <c r="E3333" s="891">
        <v>42597</v>
      </c>
      <c r="F3333" s="49" t="s">
        <v>1494</v>
      </c>
      <c r="G3333" s="822" t="s">
        <v>1490</v>
      </c>
      <c r="H3333" s="845" t="s">
        <v>1297</v>
      </c>
      <c r="I3333" s="246">
        <v>172</v>
      </c>
      <c r="J3333" s="246">
        <v>5800</v>
      </c>
      <c r="K3333" s="846">
        <f t="shared" si="409"/>
        <v>997600</v>
      </c>
      <c r="L3333" s="847" t="s">
        <v>162</v>
      </c>
      <c r="M3333" s="847" t="s">
        <v>844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17"/>
    </row>
    <row r="3334" spans="1:27" ht="15.75" hidden="1" customHeight="1">
      <c r="A3334" s="818" t="str">
        <f>IF(B3334&lt;&gt;"",IF(AND(B3334&gt;=_TM1,B3334&lt;=_TM2,OR(TH!L3334="1111",TH!M3334="1111")),TH!D3334,""),"")</f>
        <v/>
      </c>
      <c r="B3334" s="36">
        <f t="shared" si="410"/>
        <v>8</v>
      </c>
      <c r="C3334" s="190">
        <f t="shared" si="408"/>
        <v>42597</v>
      </c>
      <c r="D3334" s="842" t="s">
        <v>1649</v>
      </c>
      <c r="E3334" s="891">
        <v>42597</v>
      </c>
      <c r="F3334" s="854" t="s">
        <v>1493</v>
      </c>
      <c r="G3334" s="822" t="s">
        <v>1490</v>
      </c>
      <c r="H3334" s="845" t="s">
        <v>1297</v>
      </c>
      <c r="I3334" s="246">
        <v>172</v>
      </c>
      <c r="J3334" s="246">
        <v>10250</v>
      </c>
      <c r="K3334" s="846">
        <f t="shared" si="409"/>
        <v>1763000</v>
      </c>
      <c r="L3334" s="847" t="s">
        <v>162</v>
      </c>
      <c r="M3334" s="847" t="s">
        <v>844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17"/>
    </row>
    <row r="3335" spans="1:27" ht="15.75" hidden="1" customHeight="1">
      <c r="A3335" s="818" t="str">
        <f>IF(B3335&lt;&gt;"",IF(AND(B3335&gt;=_TM1,B3335&lt;=_TM2,OR(TH!L3335="1111",TH!M3335="1111")),TH!D3335,""),"")</f>
        <v/>
      </c>
      <c r="B3335" s="36">
        <f t="shared" si="410"/>
        <v>8</v>
      </c>
      <c r="C3335" s="190">
        <f t="shared" si="408"/>
        <v>42597</v>
      </c>
      <c r="D3335" s="842" t="s">
        <v>1649</v>
      </c>
      <c r="E3335" s="891">
        <v>42597</v>
      </c>
      <c r="F3335" s="49" t="s">
        <v>1495</v>
      </c>
      <c r="G3335" s="822" t="s">
        <v>1490</v>
      </c>
      <c r="H3335" s="845" t="s">
        <v>1297</v>
      </c>
      <c r="I3335" s="246">
        <v>172</v>
      </c>
      <c r="J3335" s="246">
        <v>11150</v>
      </c>
      <c r="K3335" s="846">
        <f t="shared" si="409"/>
        <v>1917800</v>
      </c>
      <c r="L3335" s="847" t="s">
        <v>162</v>
      </c>
      <c r="M3335" s="847" t="s">
        <v>844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17"/>
    </row>
    <row r="3336" spans="1:27" ht="15.75" hidden="1" customHeight="1">
      <c r="A3336" s="818" t="str">
        <f>IF(B3336&lt;&gt;"",IF(AND(B3336&gt;=_TM1,B3336&lt;=_TM2,OR(TH!L3336="1111",TH!M3336="1111")),TH!D3336,""),"")</f>
        <v/>
      </c>
      <c r="B3336" s="36">
        <f t="shared" si="410"/>
        <v>8</v>
      </c>
      <c r="C3336" s="190">
        <f t="shared" si="408"/>
        <v>42597</v>
      </c>
      <c r="D3336" s="842" t="s">
        <v>1649</v>
      </c>
      <c r="E3336" s="891">
        <v>42597</v>
      </c>
      <c r="F3336" s="49" t="s">
        <v>1496</v>
      </c>
      <c r="G3336" s="822" t="s">
        <v>1490</v>
      </c>
      <c r="H3336" s="845" t="s">
        <v>1297</v>
      </c>
      <c r="I3336" s="246">
        <v>172</v>
      </c>
      <c r="J3336" s="246">
        <v>6700</v>
      </c>
      <c r="K3336" s="846">
        <f t="shared" si="409"/>
        <v>1152400</v>
      </c>
      <c r="L3336" s="847" t="s">
        <v>162</v>
      </c>
      <c r="M3336" s="847" t="s">
        <v>844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17"/>
    </row>
    <row r="3337" spans="1:27" ht="15.75" hidden="1" customHeight="1">
      <c r="A3337" s="818" t="str">
        <f>IF(B3337&lt;&gt;"",IF(AND(B3337&gt;=_TM1,B3337&lt;=_TM2,OR(TH!L3337="1111",TH!M3337="1111")),TH!D3337,""),"")</f>
        <v/>
      </c>
      <c r="B3337" s="36">
        <f t="shared" si="410"/>
        <v>8</v>
      </c>
      <c r="C3337" s="190">
        <f t="shared" si="408"/>
        <v>42597</v>
      </c>
      <c r="D3337" s="842" t="s">
        <v>1649</v>
      </c>
      <c r="E3337" s="891">
        <v>42597</v>
      </c>
      <c r="F3337" s="854" t="s">
        <v>1497</v>
      </c>
      <c r="G3337" s="822" t="s">
        <v>1490</v>
      </c>
      <c r="H3337" s="845" t="s">
        <v>1297</v>
      </c>
      <c r="I3337" s="246">
        <v>200</v>
      </c>
      <c r="J3337" s="246">
        <v>9350</v>
      </c>
      <c r="K3337" s="846">
        <f t="shared" si="409"/>
        <v>1870000</v>
      </c>
      <c r="L3337" s="847" t="s">
        <v>162</v>
      </c>
      <c r="M3337" s="847" t="s">
        <v>844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17"/>
    </row>
    <row r="3338" spans="1:27" ht="15.75" hidden="1" customHeight="1">
      <c r="A3338" s="818" t="str">
        <f>IF(B3338&lt;&gt;"",IF(AND(B3338&gt;=_TM1,B3338&lt;=_TM2,OR(TH!L3338="1111",TH!M3338="1111")),TH!D3338,""),"")</f>
        <v/>
      </c>
      <c r="B3338" s="36">
        <f t="shared" si="410"/>
        <v>8</v>
      </c>
      <c r="C3338" s="190">
        <f t="shared" si="408"/>
        <v>42597</v>
      </c>
      <c r="D3338" s="842" t="s">
        <v>1649</v>
      </c>
      <c r="E3338" s="891">
        <v>42597</v>
      </c>
      <c r="F3338" s="49" t="s">
        <v>1498</v>
      </c>
      <c r="G3338" s="822" t="s">
        <v>1490</v>
      </c>
      <c r="H3338" s="845" t="s">
        <v>1297</v>
      </c>
      <c r="I3338" s="246">
        <v>200</v>
      </c>
      <c r="J3338" s="246">
        <v>11080</v>
      </c>
      <c r="K3338" s="846">
        <f t="shared" si="409"/>
        <v>2216000</v>
      </c>
      <c r="L3338" s="847" t="s">
        <v>162</v>
      </c>
      <c r="M3338" s="847" t="s">
        <v>844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17"/>
    </row>
    <row r="3339" spans="1:27" ht="15.75" hidden="1" customHeight="1">
      <c r="A3339" s="818" t="str">
        <f>IF(B3339&lt;&gt;"",IF(AND(B3339&gt;=_TM1,B3339&lt;=_TM2,OR(TH!L3339="1111",TH!M3339="1111")),TH!D3339,""),"")</f>
        <v/>
      </c>
      <c r="B3339" s="36">
        <f t="shared" ref="B3339:B3382" si="414">IF(C3339&lt;&gt;"",MONTH(C3339),"")</f>
        <v>8</v>
      </c>
      <c r="C3339" s="190">
        <f t="shared" ref="C3339:C3382" si="415">E3339</f>
        <v>42597</v>
      </c>
      <c r="D3339" s="842" t="s">
        <v>1649</v>
      </c>
      <c r="E3339" s="891">
        <v>42597</v>
      </c>
      <c r="F3339" s="854" t="s">
        <v>1499</v>
      </c>
      <c r="G3339" s="822" t="s">
        <v>1490</v>
      </c>
      <c r="H3339" s="845" t="s">
        <v>1297</v>
      </c>
      <c r="I3339" s="246">
        <v>200</v>
      </c>
      <c r="J3339" s="246">
        <v>6145</v>
      </c>
      <c r="K3339" s="846">
        <f t="shared" ref="K3339:K3382" si="416">ROUND(I3339*J3339,0)</f>
        <v>1229000</v>
      </c>
      <c r="L3339" s="847" t="s">
        <v>162</v>
      </c>
      <c r="M3339" s="847" t="s">
        <v>844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17"/>
    </row>
    <row r="3340" spans="1:27" ht="15.75" hidden="1" customHeight="1">
      <c r="A3340" s="818" t="str">
        <f>IF(B3340&lt;&gt;"",IF(AND(B3340&gt;=_TM1,B3340&lt;=_TM2,OR(TH!L3340="1111",TH!M3340="1111")),TH!D3340,""),"")</f>
        <v/>
      </c>
      <c r="B3340" s="36">
        <f t="shared" si="414"/>
        <v>8</v>
      </c>
      <c r="C3340" s="190">
        <f t="shared" si="415"/>
        <v>42598</v>
      </c>
      <c r="D3340" s="842" t="s">
        <v>1649</v>
      </c>
      <c r="E3340" s="891">
        <v>42598</v>
      </c>
      <c r="F3340" s="49" t="s">
        <v>438</v>
      </c>
      <c r="G3340" s="822" t="s">
        <v>1500</v>
      </c>
      <c r="H3340" s="845" t="s">
        <v>1297</v>
      </c>
      <c r="I3340" s="246">
        <v>460</v>
      </c>
      <c r="J3340" s="246">
        <v>10500</v>
      </c>
      <c r="K3340" s="846">
        <f t="shared" si="416"/>
        <v>4830000</v>
      </c>
      <c r="L3340" s="847" t="s">
        <v>162</v>
      </c>
      <c r="M3340" s="847" t="s">
        <v>844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>x</v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17"/>
    </row>
    <row r="3341" spans="1:27" ht="15.75" hidden="1" customHeight="1">
      <c r="A3341" s="818" t="str">
        <f>IF(B3341&lt;&gt;"",IF(AND(B3341&gt;=_TM1,B3341&lt;=_TM2,OR(TH!L3341="1111",TH!M3341="1111")),TH!D3341,""),"")</f>
        <v/>
      </c>
      <c r="B3341" s="36">
        <f t="shared" si="414"/>
        <v>8</v>
      </c>
      <c r="C3341" s="190">
        <f t="shared" si="415"/>
        <v>42598</v>
      </c>
      <c r="D3341" s="842" t="s">
        <v>1649</v>
      </c>
      <c r="E3341" s="891">
        <v>42598</v>
      </c>
      <c r="F3341" s="49" t="s">
        <v>1469</v>
      </c>
      <c r="G3341" s="822" t="s">
        <v>1501</v>
      </c>
      <c r="H3341" s="845" t="s">
        <v>1297</v>
      </c>
      <c r="I3341" s="246">
        <v>70</v>
      </c>
      <c r="J3341" s="246">
        <v>26700</v>
      </c>
      <c r="K3341" s="846">
        <f t="shared" si="416"/>
        <v>1869000</v>
      </c>
      <c r="L3341" s="847" t="s">
        <v>162</v>
      </c>
      <c r="M3341" s="847" t="s">
        <v>844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17"/>
    </row>
    <row r="3342" spans="1:27" ht="15.75" hidden="1" customHeight="1">
      <c r="A3342" s="818" t="str">
        <f>IF(B3342&lt;&gt;"",IF(AND(B3342&gt;=_TM1,B3342&lt;=_TM2,OR(TH!L3342="1111",TH!M3342="1111")),TH!D3342,""),"")</f>
        <v/>
      </c>
      <c r="B3342" s="36">
        <f t="shared" si="414"/>
        <v>8</v>
      </c>
      <c r="C3342" s="190">
        <f t="shared" si="415"/>
        <v>42598</v>
      </c>
      <c r="D3342" s="842" t="s">
        <v>1649</v>
      </c>
      <c r="E3342" s="891">
        <v>42598</v>
      </c>
      <c r="F3342" s="49" t="s">
        <v>1470</v>
      </c>
      <c r="G3342" s="822" t="s">
        <v>1501</v>
      </c>
      <c r="H3342" s="845" t="s">
        <v>1297</v>
      </c>
      <c r="I3342" s="246">
        <v>90</v>
      </c>
      <c r="J3342" s="246">
        <v>33000</v>
      </c>
      <c r="K3342" s="846">
        <f t="shared" si="416"/>
        <v>2970000</v>
      </c>
      <c r="L3342" s="847" t="s">
        <v>162</v>
      </c>
      <c r="M3342" s="847" t="s">
        <v>844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17"/>
    </row>
    <row r="3343" spans="1:27" ht="15.75" hidden="1" customHeight="1">
      <c r="A3343" s="818" t="str">
        <f>IF(B3343&lt;&gt;"",IF(AND(B3343&gt;=_TM1,B3343&lt;=_TM2,OR(TH!L3343="1111",TH!M3343="1111")),TH!D3343,""),"")</f>
        <v/>
      </c>
      <c r="B3343" s="36">
        <f t="shared" si="414"/>
        <v>8</v>
      </c>
      <c r="C3343" s="190">
        <f t="shared" si="415"/>
        <v>42598</v>
      </c>
      <c r="D3343" s="842" t="s">
        <v>1649</v>
      </c>
      <c r="E3343" s="891">
        <v>42598</v>
      </c>
      <c r="F3343" s="854" t="s">
        <v>1505</v>
      </c>
      <c r="G3343" s="822" t="s">
        <v>1503</v>
      </c>
      <c r="H3343" s="845" t="s">
        <v>1297</v>
      </c>
      <c r="I3343" s="246">
        <v>700</v>
      </c>
      <c r="J3343" s="246">
        <v>360</v>
      </c>
      <c r="K3343" s="846">
        <f t="shared" si="416"/>
        <v>252000</v>
      </c>
      <c r="L3343" s="847" t="s">
        <v>162</v>
      </c>
      <c r="M3343" s="847" t="s">
        <v>844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17"/>
    </row>
    <row r="3344" spans="1:27" ht="15.75" hidden="1" customHeight="1">
      <c r="A3344" s="818" t="str">
        <f>IF(B3344&lt;&gt;"",IF(AND(B3344&gt;=_TM1,B3344&lt;=_TM2,OR(TH!L3344="1111",TH!M3344="1111")),TH!D3344,""),"")</f>
        <v/>
      </c>
      <c r="B3344" s="36">
        <f t="shared" si="414"/>
        <v>8</v>
      </c>
      <c r="C3344" s="190">
        <f t="shared" si="415"/>
        <v>42598</v>
      </c>
      <c r="D3344" s="842" t="s">
        <v>1649</v>
      </c>
      <c r="E3344" s="891">
        <v>42598</v>
      </c>
      <c r="F3344" s="49" t="s">
        <v>1506</v>
      </c>
      <c r="G3344" s="822" t="s">
        <v>1503</v>
      </c>
      <c r="H3344" s="845" t="s">
        <v>1297</v>
      </c>
      <c r="I3344" s="246">
        <v>3500</v>
      </c>
      <c r="J3344" s="246">
        <v>300</v>
      </c>
      <c r="K3344" s="846">
        <f t="shared" si="416"/>
        <v>1050000</v>
      </c>
      <c r="L3344" s="847" t="s">
        <v>162</v>
      </c>
      <c r="M3344" s="847" t="s">
        <v>844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17"/>
    </row>
    <row r="3345" spans="1:27" ht="15.75" hidden="1" customHeight="1">
      <c r="A3345" s="818" t="str">
        <f>IF(B3345&lt;&gt;"",IF(AND(B3345&gt;=_TM1,B3345&lt;=_TM2,OR(TH!L3345="1111",TH!M3345="1111")),TH!D3345,""),"")</f>
        <v/>
      </c>
      <c r="B3345" s="36">
        <f t="shared" si="414"/>
        <v>8</v>
      </c>
      <c r="C3345" s="190">
        <f t="shared" si="415"/>
        <v>42601</v>
      </c>
      <c r="D3345" s="842" t="s">
        <v>1649</v>
      </c>
      <c r="E3345" s="891">
        <v>42601</v>
      </c>
      <c r="F3345" s="49" t="s">
        <v>1508</v>
      </c>
      <c r="G3345" s="822" t="s">
        <v>1507</v>
      </c>
      <c r="H3345" s="845" t="s">
        <v>1297</v>
      </c>
      <c r="I3345" s="246">
        <v>400</v>
      </c>
      <c r="J3345" s="246">
        <v>9400</v>
      </c>
      <c r="K3345" s="846">
        <f t="shared" si="416"/>
        <v>3760000</v>
      </c>
      <c r="L3345" s="847" t="s">
        <v>162</v>
      </c>
      <c r="M3345" s="847" t="s">
        <v>844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17"/>
    </row>
    <row r="3346" spans="1:27" ht="15.75" hidden="1" customHeight="1">
      <c r="A3346" s="818" t="str">
        <f>IF(B3346&lt;&gt;"",IF(AND(B3346&gt;=_TM1,B3346&lt;=_TM2,OR(TH!L3346="1111",TH!M3346="1111")),TH!D3346,""),"")</f>
        <v/>
      </c>
      <c r="B3346" s="36">
        <f t="shared" si="414"/>
        <v>8</v>
      </c>
      <c r="C3346" s="190">
        <f t="shared" si="415"/>
        <v>42601</v>
      </c>
      <c r="D3346" s="842" t="s">
        <v>1649</v>
      </c>
      <c r="E3346" s="891">
        <v>42601</v>
      </c>
      <c r="F3346" s="893" t="s">
        <v>466</v>
      </c>
      <c r="G3346" s="822" t="s">
        <v>1511</v>
      </c>
      <c r="H3346" s="845" t="s">
        <v>1297</v>
      </c>
      <c r="I3346" s="246">
        <v>210</v>
      </c>
      <c r="J3346" s="246">
        <v>8500</v>
      </c>
      <c r="K3346" s="846">
        <f t="shared" si="416"/>
        <v>1785000</v>
      </c>
      <c r="L3346" s="847" t="s">
        <v>162</v>
      </c>
      <c r="M3346" s="847" t="s">
        <v>844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17"/>
    </row>
    <row r="3347" spans="1:27" ht="15.75" hidden="1" customHeight="1">
      <c r="A3347" s="818" t="str">
        <f>IF(B3347&lt;&gt;"",IF(AND(B3347&gt;=_TM1,B3347&lt;=_TM2,OR(TH!L3347="1111",TH!M3347="1111")),TH!D3347,""),"")</f>
        <v/>
      </c>
      <c r="B3347" s="36">
        <f t="shared" si="414"/>
        <v>8</v>
      </c>
      <c r="C3347" s="190">
        <f t="shared" si="415"/>
        <v>42604</v>
      </c>
      <c r="D3347" s="842" t="s">
        <v>1649</v>
      </c>
      <c r="E3347" s="891">
        <v>42604</v>
      </c>
      <c r="F3347" s="854" t="s">
        <v>438</v>
      </c>
      <c r="G3347" s="822" t="s">
        <v>1513</v>
      </c>
      <c r="H3347" s="845" t="s">
        <v>1297</v>
      </c>
      <c r="I3347" s="246">
        <v>4400</v>
      </c>
      <c r="J3347" s="246">
        <v>17575</v>
      </c>
      <c r="K3347" s="846">
        <f t="shared" si="416"/>
        <v>77330000</v>
      </c>
      <c r="L3347" s="847" t="s">
        <v>162</v>
      </c>
      <c r="M3347" s="847" t="s">
        <v>844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>x</v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17"/>
    </row>
    <row r="3348" spans="1:27" ht="15.75" hidden="1" customHeight="1">
      <c r="A3348" s="818" t="str">
        <f>IF(B3348&lt;&gt;"",IF(AND(B3348&gt;=_TM1,B3348&lt;=_TM2,OR(TH!L3348="1111",TH!M3348="1111")),TH!D3348,""),"")</f>
        <v/>
      </c>
      <c r="B3348" s="36">
        <f t="shared" si="414"/>
        <v>8</v>
      </c>
      <c r="C3348" s="190">
        <f t="shared" si="415"/>
        <v>42604</v>
      </c>
      <c r="D3348" s="842" t="s">
        <v>1649</v>
      </c>
      <c r="E3348" s="891">
        <v>42604</v>
      </c>
      <c r="F3348" s="49" t="s">
        <v>437</v>
      </c>
      <c r="G3348" s="822" t="s">
        <v>1513</v>
      </c>
      <c r="H3348" s="845" t="s">
        <v>1297</v>
      </c>
      <c r="I3348" s="246">
        <v>4100</v>
      </c>
      <c r="J3348" s="246">
        <v>17575</v>
      </c>
      <c r="K3348" s="846">
        <f t="shared" si="416"/>
        <v>72057500</v>
      </c>
      <c r="L3348" s="847" t="s">
        <v>162</v>
      </c>
      <c r="M3348" s="847" t="s">
        <v>844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17"/>
    </row>
    <row r="3349" spans="1:27" ht="15.75" hidden="1" customHeight="1">
      <c r="A3349" s="818" t="str">
        <f>IF(B3349&lt;&gt;"",IF(AND(B3349&gt;=_TM1,B3349&lt;=_TM2,OR(TH!L3349="1111",TH!M3349="1111")),TH!D3349,""),"")</f>
        <v/>
      </c>
      <c r="B3349" s="36">
        <f t="shared" si="414"/>
        <v>8</v>
      </c>
      <c r="C3349" s="190">
        <f t="shared" si="415"/>
        <v>42605</v>
      </c>
      <c r="D3349" s="842" t="s">
        <v>1649</v>
      </c>
      <c r="E3349" s="891">
        <v>42605</v>
      </c>
      <c r="F3349" s="854" t="s">
        <v>1516</v>
      </c>
      <c r="G3349" s="822" t="s">
        <v>1514</v>
      </c>
      <c r="H3349" s="845" t="s">
        <v>1297</v>
      </c>
      <c r="I3349" s="246">
        <v>300</v>
      </c>
      <c r="J3349" s="246">
        <v>10500</v>
      </c>
      <c r="K3349" s="846">
        <f t="shared" si="416"/>
        <v>3150000</v>
      </c>
      <c r="L3349" s="847" t="s">
        <v>162</v>
      </c>
      <c r="M3349" s="847" t="s">
        <v>844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17"/>
    </row>
    <row r="3350" spans="1:27" ht="15.75" hidden="1" customHeight="1">
      <c r="A3350" s="818" t="str">
        <f>IF(B3350&lt;&gt;"",IF(AND(B3350&gt;=_TM1,B3350&lt;=_TM2,OR(TH!L3350="1111",TH!M3350="1111")),TH!D3350,""),"")</f>
        <v/>
      </c>
      <c r="B3350" s="36">
        <f t="shared" si="414"/>
        <v>8</v>
      </c>
      <c r="C3350" s="190">
        <f t="shared" si="415"/>
        <v>42607</v>
      </c>
      <c r="D3350" s="842" t="s">
        <v>1649</v>
      </c>
      <c r="E3350" s="891">
        <v>42607</v>
      </c>
      <c r="F3350" s="49" t="s">
        <v>1519</v>
      </c>
      <c r="G3350" s="822" t="s">
        <v>1517</v>
      </c>
      <c r="H3350" s="845" t="s">
        <v>1297</v>
      </c>
      <c r="I3350" s="246">
        <v>60</v>
      </c>
      <c r="J3350" s="246">
        <v>8100</v>
      </c>
      <c r="K3350" s="846">
        <f t="shared" si="416"/>
        <v>486000</v>
      </c>
      <c r="L3350" s="847" t="s">
        <v>162</v>
      </c>
      <c r="M3350" s="847" t="s">
        <v>844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17"/>
    </row>
    <row r="3351" spans="1:27" ht="15.75" hidden="1" customHeight="1">
      <c r="A3351" s="818" t="str">
        <f>IF(B3351&lt;&gt;"",IF(AND(B3351&gt;=_TM1,B3351&lt;=_TM2,OR(TH!L3351="1111",TH!M3351="1111")),TH!D3351,""),"")</f>
        <v/>
      </c>
      <c r="B3351" s="36">
        <f t="shared" si="414"/>
        <v>8</v>
      </c>
      <c r="C3351" s="190">
        <f t="shared" si="415"/>
        <v>42609</v>
      </c>
      <c r="D3351" s="842" t="s">
        <v>1649</v>
      </c>
      <c r="E3351" s="891">
        <v>42609</v>
      </c>
      <c r="F3351" s="854" t="s">
        <v>1522</v>
      </c>
      <c r="G3351" s="822" t="s">
        <v>1521</v>
      </c>
      <c r="H3351" s="845" t="s">
        <v>1297</v>
      </c>
      <c r="I3351" s="246">
        <v>10</v>
      </c>
      <c r="J3351" s="246">
        <v>18100</v>
      </c>
      <c r="K3351" s="846">
        <f t="shared" si="416"/>
        <v>181000</v>
      </c>
      <c r="L3351" s="847" t="s">
        <v>162</v>
      </c>
      <c r="M3351" s="847" t="s">
        <v>844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17"/>
    </row>
    <row r="3352" spans="1:27" ht="15.75" hidden="1" customHeight="1">
      <c r="A3352" s="818" t="str">
        <f>IF(B3352&lt;&gt;"",IF(AND(B3352&gt;=_TM1,B3352&lt;=_TM2,OR(TH!L3352="1111",TH!M3352="1111")),TH!D3352,""),"")</f>
        <v/>
      </c>
      <c r="B3352" s="36">
        <f t="shared" si="414"/>
        <v>8</v>
      </c>
      <c r="C3352" s="190">
        <f t="shared" si="415"/>
        <v>42611</v>
      </c>
      <c r="D3352" s="842" t="s">
        <v>1649</v>
      </c>
      <c r="E3352" s="891">
        <v>42611</v>
      </c>
      <c r="F3352" s="49" t="s">
        <v>1526</v>
      </c>
      <c r="G3352" s="822" t="s">
        <v>1523</v>
      </c>
      <c r="H3352" s="845" t="s">
        <v>1297</v>
      </c>
      <c r="I3352" s="246">
        <v>26</v>
      </c>
      <c r="J3352" s="246">
        <v>115100</v>
      </c>
      <c r="K3352" s="846">
        <f t="shared" si="416"/>
        <v>2992600</v>
      </c>
      <c r="L3352" s="847" t="s">
        <v>162</v>
      </c>
      <c r="M3352" s="847" t="s">
        <v>844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17"/>
    </row>
    <row r="3353" spans="1:27" ht="15.75" hidden="1" customHeight="1">
      <c r="A3353" s="818" t="str">
        <f>IF(B3353&lt;&gt;"",IF(AND(B3353&gt;=_TM1,B3353&lt;=_TM2,OR(TH!L3353="1111",TH!M3353="1111")),TH!D3353,""),"")</f>
        <v/>
      </c>
      <c r="B3353" s="36">
        <f t="shared" si="414"/>
        <v>8</v>
      </c>
      <c r="C3353" s="190">
        <f t="shared" si="415"/>
        <v>42611</v>
      </c>
      <c r="D3353" s="842" t="s">
        <v>1649</v>
      </c>
      <c r="E3353" s="891">
        <v>42611</v>
      </c>
      <c r="F3353" s="854" t="s">
        <v>1525</v>
      </c>
      <c r="G3353" s="822" t="s">
        <v>1524</v>
      </c>
      <c r="H3353" s="845" t="s">
        <v>1297</v>
      </c>
      <c r="I3353" s="246">
        <v>26</v>
      </c>
      <c r="J3353" s="246">
        <v>8000</v>
      </c>
      <c r="K3353" s="846">
        <f t="shared" si="416"/>
        <v>208000</v>
      </c>
      <c r="L3353" s="847" t="s">
        <v>162</v>
      </c>
      <c r="M3353" s="847" t="s">
        <v>844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17"/>
    </row>
    <row r="3354" spans="1:27" ht="15.75" hidden="1" customHeight="1">
      <c r="A3354" s="818" t="str">
        <f>IF(B3354&lt;&gt;"",IF(AND(B3354&gt;=_TM1,B3354&lt;=_TM2,OR(TH!L3354="1111",TH!M3354="1111")),TH!D3354,""),"")</f>
        <v/>
      </c>
      <c r="B3354" s="36">
        <f t="shared" si="414"/>
        <v>8</v>
      </c>
      <c r="C3354" s="190">
        <f t="shared" si="415"/>
        <v>42611</v>
      </c>
      <c r="D3354" s="842" t="s">
        <v>1649</v>
      </c>
      <c r="E3354" s="891">
        <v>42611</v>
      </c>
      <c r="F3354" s="49" t="s">
        <v>1527</v>
      </c>
      <c r="G3354" s="822" t="s">
        <v>1524</v>
      </c>
      <c r="H3354" s="845" t="s">
        <v>1297</v>
      </c>
      <c r="I3354" s="246">
        <v>35</v>
      </c>
      <c r="J3354" s="246">
        <v>51100</v>
      </c>
      <c r="K3354" s="846">
        <f t="shared" si="416"/>
        <v>1788500</v>
      </c>
      <c r="L3354" s="847" t="s">
        <v>162</v>
      </c>
      <c r="M3354" s="847" t="s">
        <v>844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17"/>
    </row>
    <row r="3355" spans="1:27" ht="15.75" hidden="1" customHeight="1">
      <c r="A3355" s="818" t="str">
        <f>IF(B3355&lt;&gt;"",IF(AND(B3355&gt;=_TM1,B3355&lt;=_TM2,OR(TH!L3355="1111",TH!M3355="1111")),TH!D3355,""),"")</f>
        <v/>
      </c>
      <c r="B3355" s="36">
        <f t="shared" si="414"/>
        <v>8</v>
      </c>
      <c r="C3355" s="190">
        <f t="shared" si="415"/>
        <v>42611</v>
      </c>
      <c r="D3355" s="842" t="s">
        <v>1649</v>
      </c>
      <c r="E3355" s="891">
        <v>42611</v>
      </c>
      <c r="F3355" s="49" t="s">
        <v>1528</v>
      </c>
      <c r="G3355" s="822" t="s">
        <v>1524</v>
      </c>
      <c r="H3355" s="845" t="s">
        <v>1297</v>
      </c>
      <c r="I3355" s="246">
        <v>5</v>
      </c>
      <c r="J3355" s="246">
        <v>107000</v>
      </c>
      <c r="K3355" s="846">
        <f t="shared" si="416"/>
        <v>535000</v>
      </c>
      <c r="L3355" s="847" t="s">
        <v>162</v>
      </c>
      <c r="M3355" s="847" t="s">
        <v>844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17"/>
    </row>
    <row r="3356" spans="1:27" ht="15.75" hidden="1" customHeight="1">
      <c r="A3356" s="818" t="str">
        <f>IF(B3356&lt;&gt;"",IF(AND(B3356&gt;=_TM1,B3356&lt;=_TM2,OR(TH!L3356="1111",TH!M3356="1111")),TH!D3356,""),"")</f>
        <v/>
      </c>
      <c r="B3356" s="36">
        <f t="shared" si="414"/>
        <v>8</v>
      </c>
      <c r="C3356" s="190">
        <f t="shared" si="415"/>
        <v>42611</v>
      </c>
      <c r="D3356" s="842" t="s">
        <v>1649</v>
      </c>
      <c r="E3356" s="891">
        <v>42611</v>
      </c>
      <c r="F3356" s="854" t="s">
        <v>1529</v>
      </c>
      <c r="G3356" s="822" t="s">
        <v>1524</v>
      </c>
      <c r="H3356" s="845" t="s">
        <v>1297</v>
      </c>
      <c r="I3356" s="246">
        <v>26</v>
      </c>
      <c r="J3356" s="246">
        <v>60000</v>
      </c>
      <c r="K3356" s="846">
        <f t="shared" si="416"/>
        <v>1560000</v>
      </c>
      <c r="L3356" s="847" t="s">
        <v>162</v>
      </c>
      <c r="M3356" s="847" t="s">
        <v>844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17"/>
    </row>
    <row r="3357" spans="1:27" ht="15.75" hidden="1" customHeight="1">
      <c r="A3357" s="818" t="str">
        <f>IF(B3357&lt;&gt;"",IF(AND(B3357&gt;=_TM1,B3357&lt;=_TM2,OR(TH!L3357="1111",TH!M3357="1111")),TH!D3357,""),"")</f>
        <v/>
      </c>
      <c r="B3357" s="36">
        <f t="shared" si="414"/>
        <v>8</v>
      </c>
      <c r="C3357" s="190">
        <f t="shared" si="415"/>
        <v>42611</v>
      </c>
      <c r="D3357" s="842" t="s">
        <v>1649</v>
      </c>
      <c r="E3357" s="891">
        <v>42611</v>
      </c>
      <c r="F3357" s="49" t="s">
        <v>1530</v>
      </c>
      <c r="G3357" s="822" t="s">
        <v>1524</v>
      </c>
      <c r="H3357" s="845" t="s">
        <v>1297</v>
      </c>
      <c r="I3357" s="246">
        <v>20</v>
      </c>
      <c r="J3357" s="246">
        <v>46200</v>
      </c>
      <c r="K3357" s="846">
        <f t="shared" si="416"/>
        <v>924000</v>
      </c>
      <c r="L3357" s="847" t="s">
        <v>162</v>
      </c>
      <c r="M3357" s="847" t="s">
        <v>844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17"/>
    </row>
    <row r="3358" spans="1:27" ht="15.75" hidden="1" customHeight="1">
      <c r="A3358" s="818" t="str">
        <f>IF(B3358&lt;&gt;"",IF(AND(B3358&gt;=_TM1,B3358&lt;=_TM2,OR(TH!L3358="1111",TH!M3358="1111")),TH!D3358,""),"")</f>
        <v/>
      </c>
      <c r="B3358" s="36">
        <f t="shared" si="414"/>
        <v>8</v>
      </c>
      <c r="C3358" s="190">
        <f t="shared" si="415"/>
        <v>42611</v>
      </c>
      <c r="D3358" s="842" t="s">
        <v>1649</v>
      </c>
      <c r="E3358" s="891">
        <v>42611</v>
      </c>
      <c r="F3358" s="854" t="s">
        <v>1531</v>
      </c>
      <c r="G3358" s="822" t="s">
        <v>1524</v>
      </c>
      <c r="H3358" s="845" t="s">
        <v>1297</v>
      </c>
      <c r="I3358" s="246">
        <v>2</v>
      </c>
      <c r="J3358" s="246">
        <v>39300</v>
      </c>
      <c r="K3358" s="846">
        <f t="shared" si="416"/>
        <v>78600</v>
      </c>
      <c r="L3358" s="847" t="s">
        <v>162</v>
      </c>
      <c r="M3358" s="847" t="s">
        <v>844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17"/>
    </row>
    <row r="3359" spans="1:27" ht="15.75" hidden="1" customHeight="1">
      <c r="A3359" s="818" t="str">
        <f>IF(B3359&lt;&gt;"",IF(AND(B3359&gt;=_TM1,B3359&lt;=_TM2,OR(TH!L3359="1111",TH!M3359="1111")),TH!D3359,""),"")</f>
        <v/>
      </c>
      <c r="B3359" s="36">
        <f t="shared" si="414"/>
        <v>8</v>
      </c>
      <c r="C3359" s="190">
        <f t="shared" si="415"/>
        <v>42611</v>
      </c>
      <c r="D3359" s="842" t="s">
        <v>1649</v>
      </c>
      <c r="E3359" s="891">
        <v>42611</v>
      </c>
      <c r="F3359" s="49" t="s">
        <v>1532</v>
      </c>
      <c r="G3359" s="822" t="s">
        <v>1524</v>
      </c>
      <c r="H3359" s="845" t="s">
        <v>1297</v>
      </c>
      <c r="I3359" s="246">
        <v>1</v>
      </c>
      <c r="J3359" s="246">
        <v>36000</v>
      </c>
      <c r="K3359" s="846">
        <f t="shared" si="416"/>
        <v>36000</v>
      </c>
      <c r="L3359" s="847" t="s">
        <v>162</v>
      </c>
      <c r="M3359" s="847" t="s">
        <v>844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17"/>
    </row>
    <row r="3360" spans="1:27" ht="15.75" hidden="1" customHeight="1">
      <c r="A3360" s="818" t="str">
        <f>IF(B3360&lt;&gt;"",IF(AND(B3360&gt;=_TM1,B3360&lt;=_TM2,OR(TH!L3360="1111",TH!M3360="1111")),TH!D3360,""),"")</f>
        <v/>
      </c>
      <c r="B3360" s="36">
        <f t="shared" si="414"/>
        <v>8</v>
      </c>
      <c r="C3360" s="190">
        <f t="shared" si="415"/>
        <v>42611</v>
      </c>
      <c r="D3360" s="842" t="s">
        <v>1649</v>
      </c>
      <c r="E3360" s="891">
        <v>42611</v>
      </c>
      <c r="F3360" s="49" t="s">
        <v>1533</v>
      </c>
      <c r="G3360" s="822" t="s">
        <v>1524</v>
      </c>
      <c r="H3360" s="845" t="s">
        <v>1297</v>
      </c>
      <c r="I3360" s="246">
        <v>3</v>
      </c>
      <c r="J3360" s="246">
        <v>50556.666666666664</v>
      </c>
      <c r="K3360" s="846">
        <f t="shared" si="416"/>
        <v>151670</v>
      </c>
      <c r="L3360" s="847" t="s">
        <v>162</v>
      </c>
      <c r="M3360" s="847" t="s">
        <v>844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17"/>
    </row>
    <row r="3361" spans="1:27" ht="15.75" hidden="1" customHeight="1">
      <c r="A3361" s="818" t="str">
        <f>IF(B3361&lt;&gt;"",IF(AND(B3361&gt;=_TM1,B3361&lt;=_TM2,OR(TH!L3361="1111",TH!M3361="1111")),TH!D3361,""),"")</f>
        <v/>
      </c>
      <c r="B3361" s="36">
        <f t="shared" si="414"/>
        <v>8</v>
      </c>
      <c r="C3361" s="190">
        <f t="shared" si="415"/>
        <v>42611</v>
      </c>
      <c r="D3361" s="842" t="s">
        <v>1649</v>
      </c>
      <c r="E3361" s="891">
        <v>42611</v>
      </c>
      <c r="F3361" s="854" t="s">
        <v>1534</v>
      </c>
      <c r="G3361" s="822" t="s">
        <v>1524</v>
      </c>
      <c r="H3361" s="845" t="s">
        <v>1297</v>
      </c>
      <c r="I3361" s="246">
        <v>2</v>
      </c>
      <c r="J3361" s="246">
        <v>92500</v>
      </c>
      <c r="K3361" s="846">
        <f t="shared" si="416"/>
        <v>185000</v>
      </c>
      <c r="L3361" s="847" t="s">
        <v>162</v>
      </c>
      <c r="M3361" s="847" t="s">
        <v>844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17"/>
    </row>
    <row r="3362" spans="1:27" ht="15.75" hidden="1" customHeight="1">
      <c r="A3362" s="818" t="str">
        <f>IF(B3362&lt;&gt;"",IF(AND(B3362&gt;=_TM1,B3362&lt;=_TM2,OR(TH!L3362="1111",TH!M3362="1111")),TH!D3362,""),"")</f>
        <v/>
      </c>
      <c r="B3362" s="36">
        <f t="shared" si="414"/>
        <v>8</v>
      </c>
      <c r="C3362" s="190">
        <f t="shared" si="415"/>
        <v>42611</v>
      </c>
      <c r="D3362" s="842" t="s">
        <v>1649</v>
      </c>
      <c r="E3362" s="891">
        <v>42611</v>
      </c>
      <c r="F3362" s="49" t="s">
        <v>1535</v>
      </c>
      <c r="G3362" s="822" t="s">
        <v>1524</v>
      </c>
      <c r="H3362" s="845" t="s">
        <v>1297</v>
      </c>
      <c r="I3362" s="246">
        <v>5</v>
      </c>
      <c r="J3362" s="246">
        <v>60000</v>
      </c>
      <c r="K3362" s="846">
        <f t="shared" si="416"/>
        <v>300000</v>
      </c>
      <c r="L3362" s="847" t="s">
        <v>162</v>
      </c>
      <c r="M3362" s="847" t="s">
        <v>844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17"/>
    </row>
    <row r="3363" spans="1:27" ht="15.75" hidden="1" customHeight="1">
      <c r="A3363" s="818" t="str">
        <f>IF(B3363&lt;&gt;"",IF(AND(B3363&gt;=_TM1,B3363&lt;=_TM2,OR(TH!L3363="1111",TH!M3363="1111")),TH!D3363,""),"")</f>
        <v/>
      </c>
      <c r="B3363" s="36">
        <f t="shared" si="414"/>
        <v>8</v>
      </c>
      <c r="C3363" s="190">
        <f t="shared" si="415"/>
        <v>42611</v>
      </c>
      <c r="D3363" s="842" t="s">
        <v>1649</v>
      </c>
      <c r="E3363" s="891">
        <v>42611</v>
      </c>
      <c r="F3363" s="49" t="s">
        <v>1536</v>
      </c>
      <c r="G3363" s="822" t="s">
        <v>1524</v>
      </c>
      <c r="H3363" s="845" t="s">
        <v>1297</v>
      </c>
      <c r="I3363" s="246">
        <v>6</v>
      </c>
      <c r="J3363" s="246">
        <v>58500</v>
      </c>
      <c r="K3363" s="846">
        <f t="shared" si="416"/>
        <v>351000</v>
      </c>
      <c r="L3363" s="847" t="s">
        <v>162</v>
      </c>
      <c r="M3363" s="847" t="s">
        <v>844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17"/>
    </row>
    <row r="3364" spans="1:27" ht="15.75" hidden="1" customHeight="1">
      <c r="A3364" s="818" t="str">
        <f>IF(B3364&lt;&gt;"",IF(AND(B3364&gt;=_TM1,B3364&lt;=_TM2,OR(TH!L3364="1111",TH!M3364="1111")),TH!D3364,""),"")</f>
        <v/>
      </c>
      <c r="B3364" s="36">
        <f t="shared" si="414"/>
        <v>8</v>
      </c>
      <c r="C3364" s="190">
        <f t="shared" si="415"/>
        <v>42611</v>
      </c>
      <c r="D3364" s="842" t="s">
        <v>1649</v>
      </c>
      <c r="E3364" s="891">
        <v>42611</v>
      </c>
      <c r="F3364" s="49" t="s">
        <v>1537</v>
      </c>
      <c r="G3364" s="822" t="s">
        <v>1524</v>
      </c>
      <c r="H3364" s="845" t="s">
        <v>1297</v>
      </c>
      <c r="I3364" s="246">
        <v>2</v>
      </c>
      <c r="J3364" s="246">
        <v>111000</v>
      </c>
      <c r="K3364" s="846">
        <f t="shared" si="416"/>
        <v>222000</v>
      </c>
      <c r="L3364" s="847" t="s">
        <v>162</v>
      </c>
      <c r="M3364" s="847" t="s">
        <v>844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17"/>
    </row>
    <row r="3365" spans="1:27" ht="15.75" hidden="1" customHeight="1">
      <c r="A3365" s="818" t="str">
        <f>IF(B3365&lt;&gt;"",IF(AND(B3365&gt;=_TM1,B3365&lt;=_TM2,OR(TH!L3365="1111",TH!M3365="1111")),TH!D3365,""),"")</f>
        <v/>
      </c>
      <c r="B3365" s="36">
        <f t="shared" si="414"/>
        <v>8</v>
      </c>
      <c r="C3365" s="190">
        <f t="shared" si="415"/>
        <v>42611</v>
      </c>
      <c r="D3365" s="842" t="s">
        <v>1649</v>
      </c>
      <c r="E3365" s="891">
        <v>42611</v>
      </c>
      <c r="F3365" s="854" t="s">
        <v>1538</v>
      </c>
      <c r="G3365" s="822" t="s">
        <v>1524</v>
      </c>
      <c r="H3365" s="845" t="s">
        <v>1297</v>
      </c>
      <c r="I3365" s="246">
        <v>50</v>
      </c>
      <c r="J3365" s="246">
        <v>46000</v>
      </c>
      <c r="K3365" s="846">
        <f t="shared" si="416"/>
        <v>2300000</v>
      </c>
      <c r="L3365" s="847" t="s">
        <v>162</v>
      </c>
      <c r="M3365" s="847" t="s">
        <v>844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17"/>
    </row>
    <row r="3366" spans="1:27" ht="15.75" hidden="1" customHeight="1">
      <c r="A3366" s="818" t="str">
        <f>IF(B3366&lt;&gt;"",IF(AND(B3366&gt;=_TM1,B3366&lt;=_TM2,OR(TH!L3366="1111",TH!M3366="1111")),TH!D3366,""),"")</f>
        <v/>
      </c>
      <c r="B3366" s="36">
        <f t="shared" si="414"/>
        <v>8</v>
      </c>
      <c r="C3366" s="190">
        <f t="shared" si="415"/>
        <v>42611</v>
      </c>
      <c r="D3366" s="842" t="s">
        <v>1649</v>
      </c>
      <c r="E3366" s="891">
        <v>42611</v>
      </c>
      <c r="F3366" s="49" t="s">
        <v>1539</v>
      </c>
      <c r="G3366" s="822" t="s">
        <v>1523</v>
      </c>
      <c r="H3366" s="845" t="s">
        <v>1297</v>
      </c>
      <c r="I3366" s="246">
        <v>3</v>
      </c>
      <c r="J3366" s="246">
        <v>17200</v>
      </c>
      <c r="K3366" s="846">
        <f t="shared" si="416"/>
        <v>51600</v>
      </c>
      <c r="L3366" s="847" t="s">
        <v>162</v>
      </c>
      <c r="M3366" s="847" t="s">
        <v>844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17"/>
    </row>
    <row r="3367" spans="1:27" ht="15.75" hidden="1" customHeight="1">
      <c r="A3367" s="818" t="str">
        <f>IF(B3367&lt;&gt;"",IF(AND(B3367&gt;=_TM1,B3367&lt;=_TM2,OR(TH!L3367="1111",TH!M3367="1111")),TH!D3367,""),"")</f>
        <v/>
      </c>
      <c r="B3367" s="36">
        <f t="shared" si="414"/>
        <v>8</v>
      </c>
      <c r="C3367" s="190">
        <f t="shared" si="415"/>
        <v>42611</v>
      </c>
      <c r="D3367" s="842" t="s">
        <v>1649</v>
      </c>
      <c r="E3367" s="891">
        <v>42611</v>
      </c>
      <c r="F3367" s="49" t="s">
        <v>1540</v>
      </c>
      <c r="G3367" s="822" t="s">
        <v>1524</v>
      </c>
      <c r="H3367" s="845" t="s">
        <v>1297</v>
      </c>
      <c r="I3367" s="246">
        <v>3</v>
      </c>
      <c r="J3367" s="246">
        <v>86000</v>
      </c>
      <c r="K3367" s="846">
        <f t="shared" si="416"/>
        <v>258000</v>
      </c>
      <c r="L3367" s="847" t="s">
        <v>162</v>
      </c>
      <c r="M3367" s="847" t="s">
        <v>844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17"/>
    </row>
    <row r="3368" spans="1:27" ht="15.75" hidden="1" customHeight="1">
      <c r="A3368" s="818" t="str">
        <f>IF(B3368&lt;&gt;"",IF(AND(B3368&gt;=_TM1,B3368&lt;=_TM2,OR(TH!L3368="1111",TH!M3368="1111")),TH!D3368,""),"")</f>
        <v/>
      </c>
      <c r="B3368" s="36">
        <f t="shared" si="414"/>
        <v>8</v>
      </c>
      <c r="C3368" s="190">
        <f t="shared" si="415"/>
        <v>42611</v>
      </c>
      <c r="D3368" s="842" t="s">
        <v>1649</v>
      </c>
      <c r="E3368" s="891">
        <v>42611</v>
      </c>
      <c r="F3368" s="893" t="s">
        <v>1541</v>
      </c>
      <c r="G3368" s="822" t="s">
        <v>1524</v>
      </c>
      <c r="H3368" s="845" t="s">
        <v>1297</v>
      </c>
      <c r="I3368" s="246">
        <v>4</v>
      </c>
      <c r="J3368" s="246">
        <v>35000</v>
      </c>
      <c r="K3368" s="846">
        <f t="shared" si="416"/>
        <v>140000</v>
      </c>
      <c r="L3368" s="847" t="s">
        <v>162</v>
      </c>
      <c r="M3368" s="847" t="s">
        <v>844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17"/>
    </row>
    <row r="3369" spans="1:27" ht="15.75" hidden="1" customHeight="1">
      <c r="A3369" s="818" t="str">
        <f>IF(B3369&lt;&gt;"",IF(AND(B3369&gt;=_TM1,B3369&lt;=_TM2,OR(TH!L3369="1111",TH!M3369="1111")),TH!D3369,""),"")</f>
        <v/>
      </c>
      <c r="B3369" s="36">
        <f t="shared" si="414"/>
        <v>8</v>
      </c>
      <c r="C3369" s="190">
        <f t="shared" si="415"/>
        <v>42611</v>
      </c>
      <c r="D3369" s="842" t="s">
        <v>1649</v>
      </c>
      <c r="E3369" s="891">
        <v>42611</v>
      </c>
      <c r="F3369" s="854" t="s">
        <v>1542</v>
      </c>
      <c r="G3369" s="822" t="s">
        <v>1524</v>
      </c>
      <c r="H3369" s="845" t="s">
        <v>1297</v>
      </c>
      <c r="I3369" s="246">
        <v>4</v>
      </c>
      <c r="J3369" s="246">
        <v>47000</v>
      </c>
      <c r="K3369" s="846">
        <f t="shared" si="416"/>
        <v>188000</v>
      </c>
      <c r="L3369" s="847" t="s">
        <v>162</v>
      </c>
      <c r="M3369" s="847" t="s">
        <v>844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17"/>
    </row>
    <row r="3370" spans="1:27" ht="15.75" hidden="1" customHeight="1">
      <c r="A3370" s="818" t="str">
        <f>IF(B3370&lt;&gt;"",IF(AND(B3370&gt;=_TM1,B3370&lt;=_TM2,OR(TH!L3370="1111",TH!M3370="1111")),TH!D3370,""),"")</f>
        <v/>
      </c>
      <c r="B3370" s="36">
        <f t="shared" si="414"/>
        <v>8</v>
      </c>
      <c r="C3370" s="190">
        <f t="shared" si="415"/>
        <v>42611</v>
      </c>
      <c r="D3370" s="842" t="s">
        <v>1649</v>
      </c>
      <c r="E3370" s="891">
        <v>42611</v>
      </c>
      <c r="F3370" s="49" t="s">
        <v>1543</v>
      </c>
      <c r="G3370" s="822" t="s">
        <v>1524</v>
      </c>
      <c r="H3370" s="845" t="s">
        <v>1297</v>
      </c>
      <c r="I3370" s="246">
        <v>20</v>
      </c>
      <c r="J3370" s="246">
        <v>47500</v>
      </c>
      <c r="K3370" s="846">
        <f t="shared" si="416"/>
        <v>950000</v>
      </c>
      <c r="L3370" s="847" t="s">
        <v>162</v>
      </c>
      <c r="M3370" s="847" t="s">
        <v>844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17"/>
    </row>
    <row r="3371" spans="1:27" ht="15.75" hidden="1" customHeight="1">
      <c r="A3371" s="818" t="str">
        <f>IF(B3371&lt;&gt;"",IF(AND(B3371&gt;=_TM1,B3371&lt;=_TM2,OR(TH!L3371="1111",TH!M3371="1111")),TH!D3371,""),"")</f>
        <v/>
      </c>
      <c r="B3371" s="36">
        <f t="shared" si="414"/>
        <v>8</v>
      </c>
      <c r="C3371" s="190">
        <f t="shared" si="415"/>
        <v>42611</v>
      </c>
      <c r="D3371" s="842" t="s">
        <v>1649</v>
      </c>
      <c r="E3371" s="891">
        <v>42611</v>
      </c>
      <c r="F3371" s="854" t="s">
        <v>1530</v>
      </c>
      <c r="G3371" s="822" t="s">
        <v>1524</v>
      </c>
      <c r="H3371" s="845" t="s">
        <v>1297</v>
      </c>
      <c r="I3371" s="246">
        <v>1</v>
      </c>
      <c r="J3371" s="246">
        <v>46200</v>
      </c>
      <c r="K3371" s="846">
        <f t="shared" si="416"/>
        <v>46200</v>
      </c>
      <c r="L3371" s="847" t="s">
        <v>162</v>
      </c>
      <c r="M3371" s="847" t="s">
        <v>844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17"/>
    </row>
    <row r="3372" spans="1:27" ht="15.75" hidden="1" customHeight="1">
      <c r="A3372" s="818" t="str">
        <f>IF(B3372&lt;&gt;"",IF(AND(B3372&gt;=_TM1,B3372&lt;=_TM2,OR(TH!L3372="1111",TH!M3372="1111")),TH!D3372,""),"")</f>
        <v/>
      </c>
      <c r="B3372" s="36">
        <f t="shared" si="414"/>
        <v>8</v>
      </c>
      <c r="C3372" s="190">
        <f t="shared" si="415"/>
        <v>42611</v>
      </c>
      <c r="D3372" s="842" t="s">
        <v>1649</v>
      </c>
      <c r="E3372" s="891">
        <v>42611</v>
      </c>
      <c r="F3372" s="49" t="s">
        <v>1538</v>
      </c>
      <c r="G3372" s="822" t="s">
        <v>1524</v>
      </c>
      <c r="H3372" s="845" t="s">
        <v>1297</v>
      </c>
      <c r="I3372" s="246">
        <v>2</v>
      </c>
      <c r="J3372" s="246">
        <v>46000</v>
      </c>
      <c r="K3372" s="846">
        <f t="shared" si="416"/>
        <v>92000</v>
      </c>
      <c r="L3372" s="847" t="s">
        <v>162</v>
      </c>
      <c r="M3372" s="847" t="s">
        <v>844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17"/>
    </row>
    <row r="3373" spans="1:27" ht="15.75" hidden="1" customHeight="1">
      <c r="A3373" s="818" t="str">
        <f>IF(B3373&lt;&gt;"",IF(AND(B3373&gt;=_TM1,B3373&lt;=_TM2,OR(TH!L3373="1111",TH!M3373="1111")),TH!D3373,""),"")</f>
        <v/>
      </c>
      <c r="B3373" s="36">
        <f t="shared" si="414"/>
        <v>8</v>
      </c>
      <c r="C3373" s="190">
        <f t="shared" si="415"/>
        <v>42611</v>
      </c>
      <c r="D3373" s="842" t="s">
        <v>1649</v>
      </c>
      <c r="E3373" s="891">
        <v>42611</v>
      </c>
      <c r="F3373" s="854" t="s">
        <v>1544</v>
      </c>
      <c r="G3373" s="822" t="s">
        <v>1524</v>
      </c>
      <c r="H3373" s="845" t="s">
        <v>1297</v>
      </c>
      <c r="I3373" s="246">
        <v>10</v>
      </c>
      <c r="J3373" s="246">
        <v>162000</v>
      </c>
      <c r="K3373" s="846">
        <f t="shared" si="416"/>
        <v>1620000</v>
      </c>
      <c r="L3373" s="847" t="s">
        <v>162</v>
      </c>
      <c r="M3373" s="847" t="s">
        <v>844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17"/>
    </row>
    <row r="3374" spans="1:27" ht="15.75" hidden="1" customHeight="1">
      <c r="A3374" s="818" t="str">
        <f>IF(B3374&lt;&gt;"",IF(AND(B3374&gt;=_TM1,B3374&lt;=_TM2,OR(TH!L3374="1111",TH!M3374="1111")),TH!D3374,""),"")</f>
        <v/>
      </c>
      <c r="B3374" s="36">
        <f t="shared" si="414"/>
        <v>8</v>
      </c>
      <c r="C3374" s="190">
        <f t="shared" si="415"/>
        <v>42611</v>
      </c>
      <c r="D3374" s="842" t="s">
        <v>1649</v>
      </c>
      <c r="E3374" s="891">
        <v>42611</v>
      </c>
      <c r="F3374" s="49" t="s">
        <v>1545</v>
      </c>
      <c r="G3374" s="822" t="s">
        <v>1524</v>
      </c>
      <c r="H3374" s="845" t="s">
        <v>1297</v>
      </c>
      <c r="I3374" s="246">
        <v>10</v>
      </c>
      <c r="J3374" s="246">
        <v>27000</v>
      </c>
      <c r="K3374" s="846">
        <f t="shared" si="416"/>
        <v>270000</v>
      </c>
      <c r="L3374" s="847" t="s">
        <v>162</v>
      </c>
      <c r="M3374" s="847" t="s">
        <v>844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17"/>
    </row>
    <row r="3375" spans="1:27" ht="15.75" hidden="1" customHeight="1">
      <c r="A3375" s="818" t="str">
        <f>IF(B3375&lt;&gt;"",IF(AND(B3375&gt;=_TM1,B3375&lt;=_TM2,OR(TH!L3375="1111",TH!M3375="1111")),TH!D3375,""),"")</f>
        <v/>
      </c>
      <c r="B3375" s="36">
        <f t="shared" si="414"/>
        <v>8</v>
      </c>
      <c r="C3375" s="190">
        <f t="shared" si="415"/>
        <v>42611</v>
      </c>
      <c r="D3375" s="842" t="s">
        <v>1649</v>
      </c>
      <c r="E3375" s="891">
        <v>42611</v>
      </c>
      <c r="F3375" s="854" t="s">
        <v>1546</v>
      </c>
      <c r="G3375" s="822" t="s">
        <v>1524</v>
      </c>
      <c r="H3375" s="845" t="s">
        <v>1297</v>
      </c>
      <c r="I3375" s="246">
        <v>1</v>
      </c>
      <c r="J3375" s="246">
        <v>60000</v>
      </c>
      <c r="K3375" s="846">
        <f t="shared" si="416"/>
        <v>60000</v>
      </c>
      <c r="L3375" s="847" t="s">
        <v>162</v>
      </c>
      <c r="M3375" s="847" t="s">
        <v>844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17"/>
    </row>
    <row r="3376" spans="1:27" ht="15.75" hidden="1" customHeight="1">
      <c r="A3376" s="818" t="str">
        <f>IF(B3376&lt;&gt;"",IF(AND(B3376&gt;=_TM1,B3376&lt;=_TM2,OR(TH!L3376="1111",TH!M3376="1111")),TH!D3376,""),"")</f>
        <v/>
      </c>
      <c r="B3376" s="36">
        <f t="shared" si="414"/>
        <v>8</v>
      </c>
      <c r="C3376" s="190">
        <f t="shared" si="415"/>
        <v>42612</v>
      </c>
      <c r="D3376" s="842" t="s">
        <v>1649</v>
      </c>
      <c r="E3376" s="891">
        <v>42612</v>
      </c>
      <c r="F3376" s="49" t="s">
        <v>862</v>
      </c>
      <c r="G3376" s="822" t="s">
        <v>1524</v>
      </c>
      <c r="H3376" s="845" t="s">
        <v>1297</v>
      </c>
      <c r="I3376" s="246">
        <v>12</v>
      </c>
      <c r="J3376" s="246">
        <v>48182</v>
      </c>
      <c r="K3376" s="846">
        <f t="shared" si="416"/>
        <v>578184</v>
      </c>
      <c r="L3376" s="847" t="s">
        <v>162</v>
      </c>
      <c r="M3376" s="847" t="s">
        <v>844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17"/>
    </row>
    <row r="3377" spans="1:27" ht="15.75" hidden="1" customHeight="1">
      <c r="A3377" s="818" t="str">
        <f>IF(B3377&lt;&gt;"",IF(AND(B3377&gt;=_TM1,B3377&lt;=_TM2,OR(TH!L3377="1111",TH!M3377="1111")),TH!D3377,""),"")</f>
        <v/>
      </c>
      <c r="B3377" s="36">
        <f t="shared" si="414"/>
        <v>8</v>
      </c>
      <c r="C3377" s="190">
        <f t="shared" si="415"/>
        <v>42612</v>
      </c>
      <c r="D3377" s="842" t="s">
        <v>1649</v>
      </c>
      <c r="E3377" s="891">
        <v>42612</v>
      </c>
      <c r="F3377" s="49" t="s">
        <v>480</v>
      </c>
      <c r="G3377" s="822" t="s">
        <v>1524</v>
      </c>
      <c r="H3377" s="845" t="s">
        <v>1297</v>
      </c>
      <c r="I3377" s="246">
        <v>28</v>
      </c>
      <c r="J3377" s="246">
        <v>51000</v>
      </c>
      <c r="K3377" s="846">
        <f t="shared" si="416"/>
        <v>1428000</v>
      </c>
      <c r="L3377" s="847" t="s">
        <v>162</v>
      </c>
      <c r="M3377" s="847" t="s">
        <v>844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17"/>
    </row>
    <row r="3378" spans="1:27" ht="15.75" hidden="1" customHeight="1">
      <c r="A3378" s="818" t="str">
        <f>IF(B3378&lt;&gt;"",IF(AND(B3378&gt;=_TM1,B3378&lt;=_TM2,OR(TH!L3378="1111",TH!M3378="1111")),TH!D3378,""),"")</f>
        <v/>
      </c>
      <c r="B3378" s="36">
        <f t="shared" si="414"/>
        <v>8</v>
      </c>
      <c r="C3378" s="190">
        <f t="shared" si="415"/>
        <v>42612</v>
      </c>
      <c r="D3378" s="842" t="s">
        <v>1649</v>
      </c>
      <c r="E3378" s="891">
        <v>42612</v>
      </c>
      <c r="F3378" s="854" t="s">
        <v>455</v>
      </c>
      <c r="G3378" s="822" t="s">
        <v>1524</v>
      </c>
      <c r="H3378" s="845" t="s">
        <v>1297</v>
      </c>
      <c r="I3378" s="246">
        <v>75</v>
      </c>
      <c r="J3378" s="246">
        <v>66868</v>
      </c>
      <c r="K3378" s="846">
        <f t="shared" si="416"/>
        <v>5015100</v>
      </c>
      <c r="L3378" s="847" t="s">
        <v>162</v>
      </c>
      <c r="M3378" s="847" t="s">
        <v>844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17"/>
    </row>
    <row r="3379" spans="1:27" ht="15.75" hidden="1" customHeight="1">
      <c r="A3379" s="818" t="str">
        <f>IF(B3379&lt;&gt;"",IF(AND(B3379&gt;=_TM1,B3379&lt;=_TM2,OR(TH!L3379="1111",TH!M3379="1111")),TH!D3379,""),"")</f>
        <v/>
      </c>
      <c r="B3379" s="36">
        <f t="shared" si="414"/>
        <v>8</v>
      </c>
      <c r="C3379" s="190">
        <f t="shared" si="415"/>
        <v>42612</v>
      </c>
      <c r="D3379" s="842" t="s">
        <v>1649</v>
      </c>
      <c r="E3379" s="891">
        <v>42612</v>
      </c>
      <c r="F3379" s="49" t="s">
        <v>692</v>
      </c>
      <c r="G3379" s="822" t="s">
        <v>1524</v>
      </c>
      <c r="H3379" s="845" t="s">
        <v>1297</v>
      </c>
      <c r="I3379" s="246">
        <v>56</v>
      </c>
      <c r="J3379" s="246">
        <v>38417</v>
      </c>
      <c r="K3379" s="846">
        <f t="shared" si="416"/>
        <v>2151352</v>
      </c>
      <c r="L3379" s="847" t="s">
        <v>162</v>
      </c>
      <c r="M3379" s="847" t="s">
        <v>844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17"/>
    </row>
    <row r="3380" spans="1:27" ht="15.75" hidden="1" customHeight="1">
      <c r="A3380" s="818" t="str">
        <f>IF(B3380&lt;&gt;"",IF(AND(B3380&gt;=_TM1,B3380&lt;=_TM2,OR(TH!L3380="1111",TH!M3380="1111")),TH!D3380,""),"")</f>
        <v/>
      </c>
      <c r="B3380" s="36">
        <f t="shared" si="414"/>
        <v>8</v>
      </c>
      <c r="C3380" s="190">
        <f t="shared" si="415"/>
        <v>42612</v>
      </c>
      <c r="D3380" s="842" t="s">
        <v>1649</v>
      </c>
      <c r="E3380" s="891">
        <v>42612</v>
      </c>
      <c r="F3380" s="854" t="s">
        <v>457</v>
      </c>
      <c r="G3380" s="822" t="s">
        <v>1524</v>
      </c>
      <c r="H3380" s="845" t="s">
        <v>1297</v>
      </c>
      <c r="I3380" s="246">
        <v>12</v>
      </c>
      <c r="J3380" s="246">
        <v>91500</v>
      </c>
      <c r="K3380" s="846">
        <f t="shared" si="416"/>
        <v>1098000</v>
      </c>
      <c r="L3380" s="847" t="s">
        <v>162</v>
      </c>
      <c r="M3380" s="847" t="s">
        <v>844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17"/>
    </row>
    <row r="3381" spans="1:27" ht="15.75" hidden="1" customHeight="1">
      <c r="A3381" s="818" t="str">
        <f>IF(B3381&lt;&gt;"",IF(AND(B3381&gt;=_TM1,B3381&lt;=_TM2,OR(TH!L3381="1111",TH!M3381="1111")),TH!D3381,""),"")</f>
        <v/>
      </c>
      <c r="B3381" s="36">
        <f t="shared" si="414"/>
        <v>8</v>
      </c>
      <c r="C3381" s="190">
        <f t="shared" si="415"/>
        <v>42612</v>
      </c>
      <c r="D3381" s="842" t="s">
        <v>1649</v>
      </c>
      <c r="E3381" s="891">
        <v>42612</v>
      </c>
      <c r="F3381" s="49" t="s">
        <v>451</v>
      </c>
      <c r="G3381" s="822" t="s">
        <v>1524</v>
      </c>
      <c r="H3381" s="845" t="s">
        <v>1297</v>
      </c>
      <c r="I3381" s="246">
        <v>24</v>
      </c>
      <c r="J3381" s="246">
        <v>130943</v>
      </c>
      <c r="K3381" s="846">
        <f t="shared" si="416"/>
        <v>3142632</v>
      </c>
      <c r="L3381" s="847" t="s">
        <v>162</v>
      </c>
      <c r="M3381" s="847" t="s">
        <v>844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17"/>
    </row>
    <row r="3382" spans="1:27" ht="15.75" hidden="1" customHeight="1">
      <c r="A3382" s="818" t="str">
        <f>IF(B3382&lt;&gt;"",IF(AND(B3382&gt;=_TM1,B3382&lt;=_TM2,OR(TH!L3382="1111",TH!M3382="1111")),TH!D3382,""),"")</f>
        <v/>
      </c>
      <c r="B3382" s="36">
        <f t="shared" si="414"/>
        <v>8</v>
      </c>
      <c r="C3382" s="190">
        <f t="shared" si="415"/>
        <v>42612</v>
      </c>
      <c r="D3382" s="842" t="s">
        <v>1649</v>
      </c>
      <c r="E3382" s="891">
        <v>42612</v>
      </c>
      <c r="F3382" s="49" t="s">
        <v>1547</v>
      </c>
      <c r="G3382" s="822" t="s">
        <v>1524</v>
      </c>
      <c r="H3382" s="845" t="s">
        <v>1297</v>
      </c>
      <c r="I3382" s="246">
        <v>40</v>
      </c>
      <c r="J3382" s="246">
        <v>54000</v>
      </c>
      <c r="K3382" s="846">
        <f t="shared" si="416"/>
        <v>2160000</v>
      </c>
      <c r="L3382" s="847" t="s">
        <v>162</v>
      </c>
      <c r="M3382" s="847" t="s">
        <v>844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17"/>
    </row>
    <row r="3383" spans="1:27" ht="15.75" hidden="1" customHeight="1">
      <c r="A3383" s="818" t="str">
        <f>IF(B3383&lt;&gt;"",IF(AND(B3383&gt;=_TM1,B3383&lt;=_TM2,OR(TH!L3383="1111",TH!M3383="1111")),TH!D3383,""),"")</f>
        <v/>
      </c>
      <c r="B3383" s="36">
        <f t="shared" si="410"/>
        <v>8</v>
      </c>
      <c r="C3383" s="190">
        <f t="shared" si="408"/>
        <v>42612</v>
      </c>
      <c r="D3383" s="842" t="s">
        <v>1649</v>
      </c>
      <c r="E3383" s="891">
        <v>42612</v>
      </c>
      <c r="F3383" s="854" t="s">
        <v>540</v>
      </c>
      <c r="G3383" s="822" t="s">
        <v>1524</v>
      </c>
      <c r="H3383" s="845" t="s">
        <v>1297</v>
      </c>
      <c r="I3383" s="246">
        <v>24</v>
      </c>
      <c r="J3383" s="246">
        <v>40500</v>
      </c>
      <c r="K3383" s="846">
        <f t="shared" si="409"/>
        <v>972000</v>
      </c>
      <c r="L3383" s="847" t="s">
        <v>162</v>
      </c>
      <c r="M3383" s="847" t="s">
        <v>844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17"/>
    </row>
    <row r="3384" spans="1:27" ht="15.75" hidden="1" customHeight="1">
      <c r="A3384" s="818" t="str">
        <f>IF(B3384&lt;&gt;"",IF(AND(B3384&gt;=_TM1,B3384&lt;=_TM2,OR(TH!L3384="1111",TH!M3384="1111")),TH!D3384,""),"")</f>
        <v/>
      </c>
      <c r="B3384" s="36">
        <f t="shared" si="410"/>
        <v>8</v>
      </c>
      <c r="C3384" s="190">
        <f t="shared" si="408"/>
        <v>42612</v>
      </c>
      <c r="D3384" s="842" t="s">
        <v>1649</v>
      </c>
      <c r="E3384" s="891">
        <v>42612</v>
      </c>
      <c r="F3384" s="49" t="s">
        <v>687</v>
      </c>
      <c r="G3384" s="822" t="s">
        <v>1524</v>
      </c>
      <c r="H3384" s="845" t="s">
        <v>1297</v>
      </c>
      <c r="I3384" s="246">
        <v>36</v>
      </c>
      <c r="J3384" s="246">
        <v>21000</v>
      </c>
      <c r="K3384" s="846">
        <f t="shared" si="409"/>
        <v>756000</v>
      </c>
      <c r="L3384" s="847" t="s">
        <v>162</v>
      </c>
      <c r="M3384" s="847" t="s">
        <v>844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17"/>
    </row>
    <row r="3385" spans="1:27" ht="15.75" hidden="1" customHeight="1">
      <c r="A3385" s="818" t="str">
        <f>IF(B3385&lt;&gt;"",IF(AND(B3385&gt;=_TM1,B3385&lt;=_TM2,OR(TH!L3385="1111",TH!M3385="1111")),TH!D3385,""),"")</f>
        <v/>
      </c>
      <c r="B3385" s="36">
        <f t="shared" si="410"/>
        <v>8</v>
      </c>
      <c r="C3385" s="190">
        <f t="shared" si="408"/>
        <v>42612</v>
      </c>
      <c r="D3385" s="842" t="s">
        <v>1649</v>
      </c>
      <c r="E3385" s="891">
        <v>42612</v>
      </c>
      <c r="F3385" s="49" t="s">
        <v>1548</v>
      </c>
      <c r="G3385" s="822" t="s">
        <v>1524</v>
      </c>
      <c r="H3385" s="845" t="s">
        <v>1297</v>
      </c>
      <c r="I3385" s="246">
        <v>18</v>
      </c>
      <c r="J3385" s="246">
        <v>20400</v>
      </c>
      <c r="K3385" s="846">
        <f t="shared" si="409"/>
        <v>367200</v>
      </c>
      <c r="L3385" s="847" t="s">
        <v>162</v>
      </c>
      <c r="M3385" s="847" t="s">
        <v>844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17"/>
    </row>
    <row r="3386" spans="1:27" ht="15.75" hidden="1" customHeight="1">
      <c r="A3386" s="818" t="str">
        <f>IF(B3386&lt;&gt;"",IF(AND(B3386&gt;=_TM1,B3386&lt;=_TM2,OR(TH!L3386="1111",TH!M3386="1111")),TH!D3386,""),"")</f>
        <v/>
      </c>
      <c r="B3386" s="36">
        <f t="shared" si="410"/>
        <v>8</v>
      </c>
      <c r="C3386" s="190">
        <f t="shared" si="408"/>
        <v>42612</v>
      </c>
      <c r="D3386" s="842" t="s">
        <v>1649</v>
      </c>
      <c r="E3386" s="891">
        <v>42612</v>
      </c>
      <c r="F3386" s="49" t="s">
        <v>552</v>
      </c>
      <c r="G3386" s="822" t="s">
        <v>1524</v>
      </c>
      <c r="H3386" s="845" t="s">
        <v>1297</v>
      </c>
      <c r="I3386" s="246">
        <v>24</v>
      </c>
      <c r="J3386" s="246">
        <v>9500</v>
      </c>
      <c r="K3386" s="846">
        <f t="shared" si="409"/>
        <v>228000</v>
      </c>
      <c r="L3386" s="847" t="s">
        <v>162</v>
      </c>
      <c r="M3386" s="847" t="s">
        <v>844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17"/>
    </row>
    <row r="3387" spans="1:27" ht="15.75" hidden="1" customHeight="1">
      <c r="A3387" s="818" t="str">
        <f>IF(B3387&lt;&gt;"",IF(AND(B3387&gt;=_TM1,B3387&lt;=_TM2,OR(TH!L3387="1111",TH!M3387="1111")),TH!D3387,""),"")</f>
        <v/>
      </c>
      <c r="B3387" s="36">
        <f t="shared" si="410"/>
        <v>8</v>
      </c>
      <c r="C3387" s="190">
        <f t="shared" si="408"/>
        <v>42612</v>
      </c>
      <c r="D3387" s="842" t="s">
        <v>1649</v>
      </c>
      <c r="E3387" s="891">
        <v>42612</v>
      </c>
      <c r="F3387" s="854" t="s">
        <v>794</v>
      </c>
      <c r="G3387" s="822" t="s">
        <v>1524</v>
      </c>
      <c r="H3387" s="845" t="s">
        <v>1297</v>
      </c>
      <c r="I3387" s="246">
        <v>12</v>
      </c>
      <c r="J3387" s="246">
        <v>7500</v>
      </c>
      <c r="K3387" s="846">
        <f t="shared" si="409"/>
        <v>90000</v>
      </c>
      <c r="L3387" s="847" t="s">
        <v>162</v>
      </c>
      <c r="M3387" s="847" t="s">
        <v>844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17"/>
    </row>
    <row r="3388" spans="1:27" ht="15.75" hidden="1" customHeight="1">
      <c r="A3388" s="818" t="str">
        <f>IF(B3388&lt;&gt;"",IF(AND(B3388&gt;=_TM1,B3388&lt;=_TM2,OR(TH!L3388="1111",TH!M3388="1111")),TH!D3388,""),"")</f>
        <v/>
      </c>
      <c r="B3388" s="36">
        <f t="shared" si="410"/>
        <v>8</v>
      </c>
      <c r="C3388" s="190">
        <f t="shared" si="408"/>
        <v>42612</v>
      </c>
      <c r="D3388" s="842" t="s">
        <v>1649</v>
      </c>
      <c r="E3388" s="891">
        <v>42612</v>
      </c>
      <c r="F3388" s="49" t="s">
        <v>1549</v>
      </c>
      <c r="G3388" s="822" t="s">
        <v>1524</v>
      </c>
      <c r="H3388" s="845" t="s">
        <v>1297</v>
      </c>
      <c r="I3388" s="246">
        <v>12</v>
      </c>
      <c r="J3388" s="246">
        <v>10200</v>
      </c>
      <c r="K3388" s="846">
        <f t="shared" si="409"/>
        <v>122400</v>
      </c>
      <c r="L3388" s="847" t="s">
        <v>162</v>
      </c>
      <c r="M3388" s="847" t="s">
        <v>844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17"/>
    </row>
    <row r="3389" spans="1:27" ht="15.75" hidden="1" customHeight="1">
      <c r="A3389" s="818" t="str">
        <f>IF(B3389&lt;&gt;"",IF(AND(B3389&gt;=_TM1,B3389&lt;=_TM2,OR(TH!L3389="1111",TH!M3389="1111")),TH!D3389,""),"")</f>
        <v/>
      </c>
      <c r="B3389" s="36">
        <f t="shared" si="410"/>
        <v>8</v>
      </c>
      <c r="C3389" s="190">
        <f t="shared" si="408"/>
        <v>42612</v>
      </c>
      <c r="D3389" s="842" t="s">
        <v>1649</v>
      </c>
      <c r="E3389" s="891">
        <v>42612</v>
      </c>
      <c r="F3389" s="49" t="s">
        <v>1550</v>
      </c>
      <c r="G3389" s="822" t="s">
        <v>1524</v>
      </c>
      <c r="H3389" s="845" t="s">
        <v>1297</v>
      </c>
      <c r="I3389" s="246">
        <v>18</v>
      </c>
      <c r="J3389" s="246">
        <v>7500</v>
      </c>
      <c r="K3389" s="846">
        <f t="shared" si="409"/>
        <v>135000</v>
      </c>
      <c r="L3389" s="847" t="s">
        <v>162</v>
      </c>
      <c r="M3389" s="847" t="s">
        <v>844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17"/>
    </row>
    <row r="3390" spans="1:27" ht="15.75" hidden="1" customHeight="1">
      <c r="A3390" s="818" t="str">
        <f>IF(B3390&lt;&gt;"",IF(AND(B3390&gt;=_TM1,B3390&lt;=_TM2,OR(TH!L3390="1111",TH!M3390="1111")),TH!D3390,""),"")</f>
        <v/>
      </c>
      <c r="B3390" s="36">
        <f t="shared" si="410"/>
        <v>8</v>
      </c>
      <c r="C3390" s="190">
        <f t="shared" si="408"/>
        <v>42612</v>
      </c>
      <c r="D3390" s="842" t="s">
        <v>1649</v>
      </c>
      <c r="E3390" s="891">
        <v>42612</v>
      </c>
      <c r="F3390" s="893" t="s">
        <v>1551</v>
      </c>
      <c r="G3390" s="822" t="s">
        <v>1524</v>
      </c>
      <c r="H3390" s="845" t="s">
        <v>1297</v>
      </c>
      <c r="I3390" s="246">
        <v>25</v>
      </c>
      <c r="J3390" s="246">
        <v>8100</v>
      </c>
      <c r="K3390" s="846">
        <f t="shared" si="409"/>
        <v>202500</v>
      </c>
      <c r="L3390" s="847" t="s">
        <v>162</v>
      </c>
      <c r="M3390" s="847" t="s">
        <v>844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17"/>
    </row>
    <row r="3391" spans="1:27" ht="15.75" hidden="1" customHeight="1">
      <c r="A3391" s="818" t="str">
        <f>IF(B3391&lt;&gt;"",IF(AND(B3391&gt;=_TM1,B3391&lt;=_TM2,OR(TH!L3391="1111",TH!M3391="1111")),TH!D3391,""),"")</f>
        <v/>
      </c>
      <c r="B3391" s="36">
        <f t="shared" si="410"/>
        <v>8</v>
      </c>
      <c r="C3391" s="190">
        <f t="shared" si="408"/>
        <v>42612</v>
      </c>
      <c r="D3391" s="842" t="s">
        <v>1649</v>
      </c>
      <c r="E3391" s="891">
        <v>42612</v>
      </c>
      <c r="F3391" s="854" t="s">
        <v>1552</v>
      </c>
      <c r="G3391" s="822" t="s">
        <v>1524</v>
      </c>
      <c r="H3391" s="845" t="s">
        <v>1297</v>
      </c>
      <c r="I3391" s="246">
        <v>10</v>
      </c>
      <c r="J3391" s="246">
        <v>75000</v>
      </c>
      <c r="K3391" s="846">
        <f t="shared" si="409"/>
        <v>750000</v>
      </c>
      <c r="L3391" s="847" t="s">
        <v>162</v>
      </c>
      <c r="M3391" s="847" t="s">
        <v>844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17"/>
    </row>
    <row r="3392" spans="1:27" ht="15.75" hidden="1" customHeight="1">
      <c r="A3392" s="818" t="str">
        <f>IF(B3392&lt;&gt;"",IF(AND(B3392&gt;=_TM1,B3392&lt;=_TM2,OR(TH!L3392="1111",TH!M3392="1111")),TH!D3392,""),"")</f>
        <v/>
      </c>
      <c r="B3392" s="36">
        <f t="shared" si="410"/>
        <v>8</v>
      </c>
      <c r="C3392" s="190">
        <f t="shared" si="408"/>
        <v>42612</v>
      </c>
      <c r="D3392" s="842" t="s">
        <v>1649</v>
      </c>
      <c r="E3392" s="891">
        <v>42612</v>
      </c>
      <c r="F3392" s="49" t="s">
        <v>490</v>
      </c>
      <c r="G3392" s="822" t="s">
        <v>1524</v>
      </c>
      <c r="H3392" s="845" t="s">
        <v>1297</v>
      </c>
      <c r="I3392" s="246">
        <v>30</v>
      </c>
      <c r="J3392" s="246">
        <v>25000</v>
      </c>
      <c r="K3392" s="846">
        <f t="shared" si="409"/>
        <v>750000</v>
      </c>
      <c r="L3392" s="847" t="s">
        <v>162</v>
      </c>
      <c r="M3392" s="847" t="s">
        <v>844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17"/>
    </row>
    <row r="3393" spans="1:27" ht="15.75" hidden="1" customHeight="1">
      <c r="A3393" s="818" t="str">
        <f>IF(B3393&lt;&gt;"",IF(AND(B3393&gt;=_TM1,B3393&lt;=_TM2,OR(TH!L3393="1111",TH!M3393="1111")),TH!D3393,""),"")</f>
        <v/>
      </c>
      <c r="B3393" s="36">
        <f t="shared" si="410"/>
        <v>8</v>
      </c>
      <c r="C3393" s="190">
        <f t="shared" si="408"/>
        <v>42612</v>
      </c>
      <c r="D3393" s="842" t="s">
        <v>1649</v>
      </c>
      <c r="E3393" s="891">
        <v>42612</v>
      </c>
      <c r="F3393" s="854" t="s">
        <v>498</v>
      </c>
      <c r="G3393" s="822" t="s">
        <v>1524</v>
      </c>
      <c r="H3393" s="845" t="s">
        <v>1297</v>
      </c>
      <c r="I3393" s="246">
        <v>64</v>
      </c>
      <c r="J3393" s="246">
        <v>25000</v>
      </c>
      <c r="K3393" s="846">
        <f t="shared" si="409"/>
        <v>1600000</v>
      </c>
      <c r="L3393" s="847" t="s">
        <v>162</v>
      </c>
      <c r="M3393" s="847" t="s">
        <v>844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17"/>
    </row>
    <row r="3394" spans="1:27" ht="15.75" hidden="1" customHeight="1">
      <c r="A3394" s="818" t="str">
        <f>IF(B3394&lt;&gt;"",IF(AND(B3394&gt;=_TM1,B3394&lt;=_TM2,OR(TH!L3394="1111",TH!M3394="1111")),TH!D3394,""),"")</f>
        <v/>
      </c>
      <c r="B3394" s="36">
        <f t="shared" si="410"/>
        <v>8</v>
      </c>
      <c r="C3394" s="190">
        <f t="shared" si="408"/>
        <v>42612</v>
      </c>
      <c r="D3394" s="842" t="s">
        <v>1649</v>
      </c>
      <c r="E3394" s="891">
        <v>42612</v>
      </c>
      <c r="F3394" s="49" t="s">
        <v>1553</v>
      </c>
      <c r="G3394" s="822" t="s">
        <v>1524</v>
      </c>
      <c r="H3394" s="845" t="s">
        <v>1297</v>
      </c>
      <c r="I3394" s="246">
        <v>20</v>
      </c>
      <c r="J3394" s="246">
        <v>51000</v>
      </c>
      <c r="K3394" s="846">
        <f t="shared" si="409"/>
        <v>1020000</v>
      </c>
      <c r="L3394" s="847" t="s">
        <v>162</v>
      </c>
      <c r="M3394" s="847" t="s">
        <v>844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17"/>
    </row>
    <row r="3395" spans="1:27" ht="15.75" hidden="1" customHeight="1">
      <c r="A3395" s="818" t="str">
        <f>IF(B3395&lt;&gt;"",IF(AND(B3395&gt;=_TM1,B3395&lt;=_TM2,OR(TH!L3395="1111",TH!M3395="1111")),TH!D3395,""),"")</f>
        <v/>
      </c>
      <c r="B3395" s="36">
        <f t="shared" si="410"/>
        <v>8</v>
      </c>
      <c r="C3395" s="190">
        <f t="shared" si="408"/>
        <v>42612</v>
      </c>
      <c r="D3395" s="842" t="s">
        <v>1649</v>
      </c>
      <c r="E3395" s="891">
        <v>42612</v>
      </c>
      <c r="F3395" s="854" t="s">
        <v>1554</v>
      </c>
      <c r="G3395" s="822" t="s">
        <v>1524</v>
      </c>
      <c r="H3395" s="845" t="s">
        <v>1297</v>
      </c>
      <c r="I3395" s="246">
        <v>53</v>
      </c>
      <c r="J3395" s="246">
        <v>26300</v>
      </c>
      <c r="K3395" s="846">
        <f t="shared" si="409"/>
        <v>1393900</v>
      </c>
      <c r="L3395" s="847" t="s">
        <v>162</v>
      </c>
      <c r="M3395" s="847" t="s">
        <v>844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17"/>
    </row>
    <row r="3396" spans="1:27" ht="15.75" hidden="1" customHeight="1">
      <c r="A3396" s="818" t="str">
        <f>IF(B3396&lt;&gt;"",IF(AND(B3396&gt;=_TM1,B3396&lt;=_TM2,OR(TH!L3396="1111",TH!M3396="1111")),TH!D3396,""),"")</f>
        <v/>
      </c>
      <c r="B3396" s="36">
        <f t="shared" si="410"/>
        <v>8</v>
      </c>
      <c r="C3396" s="190">
        <f t="shared" si="408"/>
        <v>42612</v>
      </c>
      <c r="D3396" s="842" t="s">
        <v>1649</v>
      </c>
      <c r="E3396" s="891">
        <v>42612</v>
      </c>
      <c r="F3396" s="49" t="s">
        <v>476</v>
      </c>
      <c r="G3396" s="822" t="s">
        <v>1524</v>
      </c>
      <c r="H3396" s="845" t="s">
        <v>1297</v>
      </c>
      <c r="I3396" s="246">
        <v>18</v>
      </c>
      <c r="J3396" s="246">
        <v>37500</v>
      </c>
      <c r="K3396" s="846">
        <f t="shared" si="409"/>
        <v>675000</v>
      </c>
      <c r="L3396" s="847" t="s">
        <v>162</v>
      </c>
      <c r="M3396" s="847" t="s">
        <v>844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17"/>
    </row>
    <row r="3397" spans="1:27" ht="15.75" hidden="1" customHeight="1">
      <c r="A3397" s="818" t="str">
        <f>IF(B3397&lt;&gt;"",IF(AND(B3397&gt;=_TM1,B3397&lt;=_TM2,OR(TH!L3397="1111",TH!M3397="1111")),TH!D3397,""),"")</f>
        <v/>
      </c>
      <c r="B3397" s="36">
        <f t="shared" si="410"/>
        <v>8</v>
      </c>
      <c r="C3397" s="190">
        <f t="shared" si="408"/>
        <v>42612</v>
      </c>
      <c r="D3397" s="842" t="s">
        <v>1649</v>
      </c>
      <c r="E3397" s="891">
        <v>42612</v>
      </c>
      <c r="F3397" s="854" t="s">
        <v>858</v>
      </c>
      <c r="G3397" s="822" t="s">
        <v>1524</v>
      </c>
      <c r="H3397" s="845" t="s">
        <v>1297</v>
      </c>
      <c r="I3397" s="246">
        <v>10</v>
      </c>
      <c r="J3397" s="246">
        <v>43000</v>
      </c>
      <c r="K3397" s="846">
        <f t="shared" si="409"/>
        <v>430000</v>
      </c>
      <c r="L3397" s="847" t="s">
        <v>162</v>
      </c>
      <c r="M3397" s="847" t="s">
        <v>844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17"/>
    </row>
    <row r="3398" spans="1:27" ht="15.75" hidden="1" customHeight="1">
      <c r="A3398" s="818" t="str">
        <f>IF(B3398&lt;&gt;"",IF(AND(B3398&gt;=_TM1,B3398&lt;=_TM2,OR(TH!L3398="1111",TH!M3398="1111")),TH!D3398,""),"")</f>
        <v/>
      </c>
      <c r="B3398" s="36">
        <f t="shared" si="410"/>
        <v>8</v>
      </c>
      <c r="C3398" s="190">
        <f t="shared" si="408"/>
        <v>42612</v>
      </c>
      <c r="D3398" s="842" t="s">
        <v>1649</v>
      </c>
      <c r="E3398" s="891">
        <v>42612</v>
      </c>
      <c r="F3398" s="49" t="s">
        <v>991</v>
      </c>
      <c r="G3398" s="822" t="s">
        <v>1524</v>
      </c>
      <c r="H3398" s="845" t="s">
        <v>1297</v>
      </c>
      <c r="I3398" s="246">
        <v>50</v>
      </c>
      <c r="J3398" s="246">
        <v>41000</v>
      </c>
      <c r="K3398" s="846">
        <f t="shared" si="409"/>
        <v>2050000</v>
      </c>
      <c r="L3398" s="847" t="s">
        <v>162</v>
      </c>
      <c r="M3398" s="847" t="s">
        <v>844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17"/>
    </row>
    <row r="3399" spans="1:27" ht="15.75" hidden="1" customHeight="1">
      <c r="A3399" s="818" t="str">
        <f>IF(B3399&lt;&gt;"",IF(AND(B3399&gt;=_TM1,B3399&lt;=_TM2,OR(TH!L3399="1111",TH!M3399="1111")),TH!D3399,""),"")</f>
        <v/>
      </c>
      <c r="B3399" s="36">
        <f t="shared" si="410"/>
        <v>8</v>
      </c>
      <c r="C3399" s="190">
        <f t="shared" si="408"/>
        <v>42612</v>
      </c>
      <c r="D3399" s="842" t="s">
        <v>1649</v>
      </c>
      <c r="E3399" s="891">
        <v>42612</v>
      </c>
      <c r="F3399" s="49" t="s">
        <v>991</v>
      </c>
      <c r="G3399" s="822" t="s">
        <v>1524</v>
      </c>
      <c r="H3399" s="845" t="s">
        <v>1297</v>
      </c>
      <c r="I3399" s="246">
        <v>24</v>
      </c>
      <c r="J3399" s="246">
        <v>41000</v>
      </c>
      <c r="K3399" s="846">
        <f t="shared" si="409"/>
        <v>984000</v>
      </c>
      <c r="L3399" s="847" t="s">
        <v>162</v>
      </c>
      <c r="M3399" s="847" t="s">
        <v>844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17"/>
    </row>
    <row r="3400" spans="1:27" ht="15.75" hidden="1" customHeight="1">
      <c r="A3400" s="818" t="str">
        <f>IF(B3400&lt;&gt;"",IF(AND(B3400&gt;=_TM1,B3400&lt;=_TM2,OR(TH!L3400="1111",TH!M3400="1111")),TH!D3400,""),"")</f>
        <v/>
      </c>
      <c r="B3400" s="36">
        <f t="shared" si="410"/>
        <v>8</v>
      </c>
      <c r="C3400" s="190">
        <f t="shared" si="408"/>
        <v>42612</v>
      </c>
      <c r="D3400" s="842" t="s">
        <v>1649</v>
      </c>
      <c r="E3400" s="891">
        <v>42612</v>
      </c>
      <c r="F3400" s="854" t="s">
        <v>1555</v>
      </c>
      <c r="G3400" s="822" t="s">
        <v>1524</v>
      </c>
      <c r="H3400" s="845" t="s">
        <v>1297</v>
      </c>
      <c r="I3400" s="246">
        <v>18</v>
      </c>
      <c r="J3400" s="246">
        <v>74200</v>
      </c>
      <c r="K3400" s="846">
        <f t="shared" si="409"/>
        <v>1335600</v>
      </c>
      <c r="L3400" s="847" t="s">
        <v>162</v>
      </c>
      <c r="M3400" s="847" t="s">
        <v>844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17"/>
    </row>
    <row r="3401" spans="1:27" ht="15.75" hidden="1" customHeight="1">
      <c r="A3401" s="818" t="str">
        <f>IF(B3401&lt;&gt;"",IF(AND(B3401&gt;=_TM1,B3401&lt;=_TM2,OR(TH!L3401="1111",TH!M3401="1111")),TH!D3401,""),"")</f>
        <v/>
      </c>
      <c r="B3401" s="36">
        <f t="shared" si="410"/>
        <v>8</v>
      </c>
      <c r="C3401" s="190">
        <f t="shared" si="408"/>
        <v>42612</v>
      </c>
      <c r="D3401" s="842" t="s">
        <v>1649</v>
      </c>
      <c r="E3401" s="891">
        <v>42612</v>
      </c>
      <c r="F3401" s="49" t="s">
        <v>1555</v>
      </c>
      <c r="G3401" s="822" t="s">
        <v>1524</v>
      </c>
      <c r="H3401" s="845" t="s">
        <v>1297</v>
      </c>
      <c r="I3401" s="246">
        <v>20</v>
      </c>
      <c r="J3401" s="246">
        <v>74200</v>
      </c>
      <c r="K3401" s="846">
        <f t="shared" si="409"/>
        <v>1484000</v>
      </c>
      <c r="L3401" s="847" t="s">
        <v>162</v>
      </c>
      <c r="M3401" s="847" t="s">
        <v>844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17"/>
    </row>
    <row r="3402" spans="1:27" ht="15.75" hidden="1" customHeight="1">
      <c r="A3402" s="818" t="str">
        <f>IF(B3402&lt;&gt;"",IF(AND(B3402&gt;=_TM1,B3402&lt;=_TM2,OR(TH!L3402="1111",TH!M3402="1111")),TH!D3402,""),"")</f>
        <v/>
      </c>
      <c r="B3402" s="36">
        <f t="shared" si="410"/>
        <v>8</v>
      </c>
      <c r="C3402" s="190">
        <f t="shared" si="408"/>
        <v>42612</v>
      </c>
      <c r="D3402" s="842" t="s">
        <v>1649</v>
      </c>
      <c r="E3402" s="891">
        <v>42612</v>
      </c>
      <c r="F3402" s="854" t="s">
        <v>1556</v>
      </c>
      <c r="G3402" s="822" t="s">
        <v>1524</v>
      </c>
      <c r="H3402" s="845" t="s">
        <v>1297</v>
      </c>
      <c r="I3402" s="246">
        <v>10</v>
      </c>
      <c r="J3402" s="246">
        <v>55800</v>
      </c>
      <c r="K3402" s="846">
        <f t="shared" si="409"/>
        <v>558000</v>
      </c>
      <c r="L3402" s="847" t="s">
        <v>162</v>
      </c>
      <c r="M3402" s="847" t="s">
        <v>844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17"/>
    </row>
    <row r="3403" spans="1:27" ht="15.75" hidden="1" customHeight="1">
      <c r="A3403" s="818" t="str">
        <f>IF(B3403&lt;&gt;"",IF(AND(B3403&gt;=_TM1,B3403&lt;=_TM2,OR(TH!L3403="1111",TH!M3403="1111")),TH!D3403,""),"")</f>
        <v/>
      </c>
      <c r="B3403" s="36">
        <f t="shared" si="410"/>
        <v>8</v>
      </c>
      <c r="C3403" s="190">
        <f t="shared" si="408"/>
        <v>42612</v>
      </c>
      <c r="D3403" s="842" t="s">
        <v>1649</v>
      </c>
      <c r="E3403" s="891">
        <v>42612</v>
      </c>
      <c r="F3403" s="49" t="s">
        <v>529</v>
      </c>
      <c r="G3403" s="822" t="s">
        <v>1524</v>
      </c>
      <c r="H3403" s="845" t="s">
        <v>1297</v>
      </c>
      <c r="I3403" s="246">
        <v>8</v>
      </c>
      <c r="J3403" s="246">
        <v>46000</v>
      </c>
      <c r="K3403" s="846">
        <f t="shared" si="409"/>
        <v>368000</v>
      </c>
      <c r="L3403" s="847" t="s">
        <v>162</v>
      </c>
      <c r="M3403" s="847" t="s">
        <v>844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17"/>
    </row>
    <row r="3404" spans="1:27" ht="15.75" hidden="1" customHeight="1">
      <c r="A3404" s="818" t="str">
        <f>IF(B3404&lt;&gt;"",IF(AND(B3404&gt;=_TM1,B3404&lt;=_TM2,OR(TH!L3404="1111",TH!M3404="1111")),TH!D3404,""),"")</f>
        <v/>
      </c>
      <c r="B3404" s="36">
        <f t="shared" si="410"/>
        <v>8</v>
      </c>
      <c r="C3404" s="190">
        <f t="shared" si="408"/>
        <v>42612</v>
      </c>
      <c r="D3404" s="842" t="s">
        <v>1649</v>
      </c>
      <c r="E3404" s="891">
        <v>42612</v>
      </c>
      <c r="F3404" s="49" t="s">
        <v>1557</v>
      </c>
      <c r="G3404" s="822" t="s">
        <v>1524</v>
      </c>
      <c r="H3404" s="845" t="s">
        <v>1297</v>
      </c>
      <c r="I3404" s="246">
        <v>8</v>
      </c>
      <c r="J3404" s="246">
        <v>43200</v>
      </c>
      <c r="K3404" s="846">
        <f t="shared" si="409"/>
        <v>345600</v>
      </c>
      <c r="L3404" s="847" t="s">
        <v>162</v>
      </c>
      <c r="M3404" s="847" t="s">
        <v>844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17"/>
    </row>
    <row r="3405" spans="1:27" ht="15.75" hidden="1" customHeight="1">
      <c r="A3405" s="818" t="str">
        <f>IF(B3405&lt;&gt;"",IF(AND(B3405&gt;=_TM1,B3405&lt;=_TM2,OR(TH!L3405="1111",TH!M3405="1111")),TH!D3405,""),"")</f>
        <v/>
      </c>
      <c r="B3405" s="36">
        <f t="shared" ref="B3405:B3426" si="417">IF(C3405&lt;&gt;"",MONTH(C3405),"")</f>
        <v>8</v>
      </c>
      <c r="C3405" s="190">
        <f t="shared" ref="C3405:C3426" si="418">E3405</f>
        <v>42612</v>
      </c>
      <c r="D3405" s="842" t="s">
        <v>1649</v>
      </c>
      <c r="E3405" s="891">
        <v>42612</v>
      </c>
      <c r="F3405" s="854" t="s">
        <v>1558</v>
      </c>
      <c r="G3405" s="822" t="s">
        <v>1524</v>
      </c>
      <c r="H3405" s="845" t="s">
        <v>1297</v>
      </c>
      <c r="I3405" s="246">
        <v>14</v>
      </c>
      <c r="J3405" s="246">
        <v>43000</v>
      </c>
      <c r="K3405" s="846">
        <f t="shared" ref="K3405:K3426" si="419">ROUND(I3405*J3405,0)</f>
        <v>602000</v>
      </c>
      <c r="L3405" s="847" t="s">
        <v>162</v>
      </c>
      <c r="M3405" s="847" t="s">
        <v>844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17"/>
    </row>
    <row r="3406" spans="1:27" ht="15.75" hidden="1" customHeight="1">
      <c r="A3406" s="818" t="str">
        <f>IF(B3406&lt;&gt;"",IF(AND(B3406&gt;=_TM1,B3406&lt;=_TM2,OR(TH!L3406="1111",TH!M3406="1111")),TH!D3406,""),"")</f>
        <v/>
      </c>
      <c r="B3406" s="36">
        <f t="shared" si="417"/>
        <v>8</v>
      </c>
      <c r="C3406" s="190">
        <f t="shared" si="418"/>
        <v>42612</v>
      </c>
      <c r="D3406" s="842" t="s">
        <v>1649</v>
      </c>
      <c r="E3406" s="891">
        <v>42612</v>
      </c>
      <c r="F3406" s="49" t="s">
        <v>1558</v>
      </c>
      <c r="G3406" s="822" t="s">
        <v>1524</v>
      </c>
      <c r="H3406" s="845" t="s">
        <v>1297</v>
      </c>
      <c r="I3406" s="246">
        <v>40</v>
      </c>
      <c r="J3406" s="246">
        <v>43000</v>
      </c>
      <c r="K3406" s="846">
        <f t="shared" si="419"/>
        <v>1720000</v>
      </c>
      <c r="L3406" s="847" t="s">
        <v>162</v>
      </c>
      <c r="M3406" s="847" t="s">
        <v>844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17"/>
    </row>
    <row r="3407" spans="1:27" ht="15.75" hidden="1" customHeight="1">
      <c r="A3407" s="818" t="str">
        <f>IF(B3407&lt;&gt;"",IF(AND(B3407&gt;=_TM1,B3407&lt;=_TM2,OR(TH!L3407="1111",TH!M3407="1111")),TH!D3407,""),"")</f>
        <v/>
      </c>
      <c r="B3407" s="36">
        <f t="shared" si="417"/>
        <v>8</v>
      </c>
      <c r="C3407" s="190">
        <f t="shared" si="418"/>
        <v>42612</v>
      </c>
      <c r="D3407" s="842" t="s">
        <v>1649</v>
      </c>
      <c r="E3407" s="891">
        <v>42612</v>
      </c>
      <c r="F3407" s="49" t="s">
        <v>1559</v>
      </c>
      <c r="G3407" s="822" t="s">
        <v>1524</v>
      </c>
      <c r="H3407" s="845" t="s">
        <v>1297</v>
      </c>
      <c r="I3407" s="246">
        <v>4</v>
      </c>
      <c r="J3407" s="246">
        <v>71500</v>
      </c>
      <c r="K3407" s="846">
        <f t="shared" si="419"/>
        <v>286000</v>
      </c>
      <c r="L3407" s="847" t="s">
        <v>162</v>
      </c>
      <c r="M3407" s="847" t="s">
        <v>844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17"/>
    </row>
    <row r="3408" spans="1:27" ht="15.75" hidden="1" customHeight="1">
      <c r="A3408" s="818" t="str">
        <f>IF(B3408&lt;&gt;"",IF(AND(B3408&gt;=_TM1,B3408&lt;=_TM2,OR(TH!L3408="1111",TH!M3408="1111")),TH!D3408,""),"")</f>
        <v/>
      </c>
      <c r="B3408" s="36">
        <f t="shared" si="417"/>
        <v>8</v>
      </c>
      <c r="C3408" s="190">
        <f t="shared" si="418"/>
        <v>42612</v>
      </c>
      <c r="D3408" s="842" t="s">
        <v>1649</v>
      </c>
      <c r="E3408" s="891">
        <v>42612</v>
      </c>
      <c r="F3408" s="49" t="s">
        <v>1560</v>
      </c>
      <c r="G3408" s="822" t="s">
        <v>1524</v>
      </c>
      <c r="H3408" s="845" t="s">
        <v>1297</v>
      </c>
      <c r="I3408" s="246">
        <v>6</v>
      </c>
      <c r="J3408" s="246">
        <v>94300</v>
      </c>
      <c r="K3408" s="846">
        <f t="shared" si="419"/>
        <v>565800</v>
      </c>
      <c r="L3408" s="847" t="s">
        <v>162</v>
      </c>
      <c r="M3408" s="847" t="s">
        <v>844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17"/>
    </row>
    <row r="3409" spans="1:27" ht="15.75" hidden="1" customHeight="1">
      <c r="A3409" s="818" t="str">
        <f>IF(B3409&lt;&gt;"",IF(AND(B3409&gt;=_TM1,B3409&lt;=_TM2,OR(TH!L3409="1111",TH!M3409="1111")),TH!D3409,""),"")</f>
        <v/>
      </c>
      <c r="B3409" s="36">
        <f t="shared" si="417"/>
        <v>8</v>
      </c>
      <c r="C3409" s="190">
        <f t="shared" si="418"/>
        <v>42612</v>
      </c>
      <c r="D3409" s="842" t="s">
        <v>1649</v>
      </c>
      <c r="E3409" s="891">
        <v>42612</v>
      </c>
      <c r="F3409" s="854" t="s">
        <v>1561</v>
      </c>
      <c r="G3409" s="822" t="s">
        <v>1524</v>
      </c>
      <c r="H3409" s="845" t="s">
        <v>1297</v>
      </c>
      <c r="I3409" s="246">
        <v>8</v>
      </c>
      <c r="J3409" s="246">
        <v>24700</v>
      </c>
      <c r="K3409" s="846">
        <f t="shared" si="419"/>
        <v>197600</v>
      </c>
      <c r="L3409" s="847" t="s">
        <v>162</v>
      </c>
      <c r="M3409" s="847" t="s">
        <v>844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17"/>
    </row>
    <row r="3410" spans="1:27" ht="15.75" hidden="1" customHeight="1">
      <c r="A3410" s="818" t="str">
        <f>IF(B3410&lt;&gt;"",IF(AND(B3410&gt;=_TM1,B3410&lt;=_TM2,OR(TH!L3410="1111",TH!M3410="1111")),TH!D3410,""),"")</f>
        <v/>
      </c>
      <c r="B3410" s="36">
        <f t="shared" si="417"/>
        <v>8</v>
      </c>
      <c r="C3410" s="190">
        <f t="shared" si="418"/>
        <v>42612</v>
      </c>
      <c r="D3410" s="842" t="s">
        <v>1649</v>
      </c>
      <c r="E3410" s="891">
        <v>42612</v>
      </c>
      <c r="F3410" s="49" t="s">
        <v>712</v>
      </c>
      <c r="G3410" s="822" t="s">
        <v>1524</v>
      </c>
      <c r="H3410" s="845" t="s">
        <v>1297</v>
      </c>
      <c r="I3410" s="246">
        <v>16</v>
      </c>
      <c r="J3410" s="246">
        <v>21200</v>
      </c>
      <c r="K3410" s="846">
        <f t="shared" si="419"/>
        <v>339200</v>
      </c>
      <c r="L3410" s="847" t="s">
        <v>162</v>
      </c>
      <c r="M3410" s="847" t="s">
        <v>844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17"/>
    </row>
    <row r="3411" spans="1:27" ht="15.75" hidden="1" customHeight="1">
      <c r="A3411" s="818" t="str">
        <f>IF(B3411&lt;&gt;"",IF(AND(B3411&gt;=_TM1,B3411&lt;=_TM2,OR(TH!L3411="1111",TH!M3411="1111")),TH!D3411,""),"")</f>
        <v/>
      </c>
      <c r="B3411" s="36">
        <f t="shared" si="417"/>
        <v>8</v>
      </c>
      <c r="C3411" s="190">
        <f t="shared" si="418"/>
        <v>42612</v>
      </c>
      <c r="D3411" s="842" t="s">
        <v>1649</v>
      </c>
      <c r="E3411" s="891">
        <v>42612</v>
      </c>
      <c r="F3411" s="49" t="s">
        <v>463</v>
      </c>
      <c r="G3411" s="822" t="s">
        <v>1524</v>
      </c>
      <c r="H3411" s="845" t="s">
        <v>1297</v>
      </c>
      <c r="I3411" s="246">
        <v>13</v>
      </c>
      <c r="J3411" s="246">
        <v>40000</v>
      </c>
      <c r="K3411" s="846">
        <f t="shared" si="419"/>
        <v>520000</v>
      </c>
      <c r="L3411" s="847" t="s">
        <v>162</v>
      </c>
      <c r="M3411" s="847" t="s">
        <v>844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17"/>
    </row>
    <row r="3412" spans="1:27" ht="15.75" hidden="1" customHeight="1">
      <c r="A3412" s="818" t="str">
        <f>IF(B3412&lt;&gt;"",IF(AND(B3412&gt;=_TM1,B3412&lt;=_TM2,OR(TH!L3412="1111",TH!M3412="1111")),TH!D3412,""),"")</f>
        <v/>
      </c>
      <c r="B3412" s="36">
        <f t="shared" si="417"/>
        <v>8</v>
      </c>
      <c r="C3412" s="190">
        <f t="shared" si="418"/>
        <v>42612</v>
      </c>
      <c r="D3412" s="842" t="s">
        <v>1649</v>
      </c>
      <c r="E3412" s="891">
        <v>42612</v>
      </c>
      <c r="F3412" s="893" t="s">
        <v>451</v>
      </c>
      <c r="G3412" s="822" t="s">
        <v>1524</v>
      </c>
      <c r="H3412" s="845" t="s">
        <v>1297</v>
      </c>
      <c r="I3412" s="246">
        <v>10</v>
      </c>
      <c r="J3412" s="246">
        <v>137835</v>
      </c>
      <c r="K3412" s="846">
        <f t="shared" si="419"/>
        <v>1378350</v>
      </c>
      <c r="L3412" s="847" t="s">
        <v>162</v>
      </c>
      <c r="M3412" s="847" t="s">
        <v>844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17"/>
    </row>
    <row r="3413" spans="1:27" ht="15.75" hidden="1" customHeight="1">
      <c r="A3413" s="818" t="str">
        <f>IF(B3413&lt;&gt;"",IF(AND(B3413&gt;=_TM1,B3413&lt;=_TM2,OR(TH!L3413="1111",TH!M3413="1111")),TH!D3413,""),"")</f>
        <v/>
      </c>
      <c r="B3413" s="36">
        <f t="shared" si="417"/>
        <v>8</v>
      </c>
      <c r="C3413" s="190">
        <f t="shared" si="418"/>
        <v>42612</v>
      </c>
      <c r="D3413" s="842" t="s">
        <v>1649</v>
      </c>
      <c r="E3413" s="891">
        <v>42612</v>
      </c>
      <c r="F3413" s="854" t="s">
        <v>472</v>
      </c>
      <c r="G3413" s="822" t="s">
        <v>1524</v>
      </c>
      <c r="H3413" s="845" t="s">
        <v>1297</v>
      </c>
      <c r="I3413" s="246">
        <v>10</v>
      </c>
      <c r="J3413" s="246">
        <v>51500</v>
      </c>
      <c r="K3413" s="846">
        <f t="shared" si="419"/>
        <v>515000</v>
      </c>
      <c r="L3413" s="847" t="s">
        <v>162</v>
      </c>
      <c r="M3413" s="847" t="s">
        <v>844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17"/>
    </row>
    <row r="3414" spans="1:27" ht="15.75" hidden="1" customHeight="1">
      <c r="A3414" s="818" t="str">
        <f>IF(B3414&lt;&gt;"",IF(AND(B3414&gt;=_TM1,B3414&lt;=_TM2,OR(TH!L3414="1111",TH!M3414="1111")),TH!D3414,""),"")</f>
        <v/>
      </c>
      <c r="B3414" s="36">
        <f t="shared" si="417"/>
        <v>8</v>
      </c>
      <c r="C3414" s="190">
        <f t="shared" si="418"/>
        <v>42612</v>
      </c>
      <c r="D3414" s="842" t="s">
        <v>1649</v>
      </c>
      <c r="E3414" s="891">
        <v>42612</v>
      </c>
      <c r="F3414" s="49" t="s">
        <v>707</v>
      </c>
      <c r="G3414" s="822" t="s">
        <v>1524</v>
      </c>
      <c r="H3414" s="845" t="s">
        <v>1297</v>
      </c>
      <c r="I3414" s="246">
        <v>16</v>
      </c>
      <c r="J3414" s="246">
        <v>87000</v>
      </c>
      <c r="K3414" s="846">
        <f t="shared" si="419"/>
        <v>1392000</v>
      </c>
      <c r="L3414" s="847" t="s">
        <v>162</v>
      </c>
      <c r="M3414" s="847" t="s">
        <v>844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17"/>
    </row>
    <row r="3415" spans="1:27" ht="15.75" hidden="1" customHeight="1">
      <c r="A3415" s="818" t="str">
        <f>IF(B3415&lt;&gt;"",IF(AND(B3415&gt;=_TM1,B3415&lt;=_TM2,OR(TH!L3415="1111",TH!M3415="1111")),TH!D3415,""),"")</f>
        <v/>
      </c>
      <c r="B3415" s="36">
        <f t="shared" si="417"/>
        <v>8</v>
      </c>
      <c r="C3415" s="190">
        <f t="shared" si="418"/>
        <v>42612</v>
      </c>
      <c r="D3415" s="842" t="s">
        <v>1649</v>
      </c>
      <c r="E3415" s="891">
        <v>42612</v>
      </c>
      <c r="F3415" s="854" t="s">
        <v>498</v>
      </c>
      <c r="G3415" s="822" t="s">
        <v>1524</v>
      </c>
      <c r="H3415" s="845" t="s">
        <v>1297</v>
      </c>
      <c r="I3415" s="246">
        <v>60</v>
      </c>
      <c r="J3415" s="246">
        <v>25000</v>
      </c>
      <c r="K3415" s="846">
        <f t="shared" si="419"/>
        <v>1500000</v>
      </c>
      <c r="L3415" s="847" t="s">
        <v>162</v>
      </c>
      <c r="M3415" s="847" t="s">
        <v>844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17"/>
    </row>
    <row r="3416" spans="1:27" ht="15.75" hidden="1" customHeight="1">
      <c r="A3416" s="818" t="str">
        <f>IF(B3416&lt;&gt;"",IF(AND(B3416&gt;=_TM1,B3416&lt;=_TM2,OR(TH!L3416="1111",TH!M3416="1111")),TH!D3416,""),"")</f>
        <v/>
      </c>
      <c r="B3416" s="36">
        <f t="shared" si="417"/>
        <v>8</v>
      </c>
      <c r="C3416" s="190">
        <f t="shared" si="418"/>
        <v>42612</v>
      </c>
      <c r="D3416" s="842" t="s">
        <v>1649</v>
      </c>
      <c r="E3416" s="891">
        <v>42612</v>
      </c>
      <c r="F3416" s="49" t="s">
        <v>455</v>
      </c>
      <c r="G3416" s="822" t="s">
        <v>1524</v>
      </c>
      <c r="H3416" s="845" t="s">
        <v>1297</v>
      </c>
      <c r="I3416" s="246">
        <v>25</v>
      </c>
      <c r="J3416" s="246">
        <v>82100</v>
      </c>
      <c r="K3416" s="846">
        <f t="shared" si="419"/>
        <v>2052500</v>
      </c>
      <c r="L3416" s="847" t="s">
        <v>162</v>
      </c>
      <c r="M3416" s="847" t="s">
        <v>844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17"/>
    </row>
    <row r="3417" spans="1:27" ht="15.75" hidden="1" customHeight="1">
      <c r="A3417" s="818" t="str">
        <f>IF(B3417&lt;&gt;"",IF(AND(B3417&gt;=_TM1,B3417&lt;=_TM2,OR(TH!L3417="1111",TH!M3417="1111")),TH!D3417,""),"")</f>
        <v/>
      </c>
      <c r="B3417" s="36">
        <f t="shared" si="417"/>
        <v>8</v>
      </c>
      <c r="C3417" s="190">
        <f t="shared" si="418"/>
        <v>42612</v>
      </c>
      <c r="D3417" s="842" t="s">
        <v>1649</v>
      </c>
      <c r="E3417" s="891">
        <v>42612</v>
      </c>
      <c r="F3417" s="854" t="s">
        <v>462</v>
      </c>
      <c r="G3417" s="822" t="s">
        <v>1524</v>
      </c>
      <c r="H3417" s="845" t="s">
        <v>1297</v>
      </c>
      <c r="I3417" s="246">
        <v>8</v>
      </c>
      <c r="J3417" s="246">
        <v>84590</v>
      </c>
      <c r="K3417" s="846">
        <f t="shared" si="419"/>
        <v>676720</v>
      </c>
      <c r="L3417" s="847" t="s">
        <v>162</v>
      </c>
      <c r="M3417" s="847" t="s">
        <v>844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17"/>
    </row>
    <row r="3418" spans="1:27" ht="15.75" hidden="1" customHeight="1">
      <c r="A3418" s="818" t="str">
        <f>IF(B3418&lt;&gt;"",IF(AND(B3418&gt;=_TM1,B3418&lt;=_TM2,OR(TH!L3418="1111",TH!M3418="1111")),TH!D3418,""),"")</f>
        <v/>
      </c>
      <c r="B3418" s="36">
        <f t="shared" si="417"/>
        <v>8</v>
      </c>
      <c r="C3418" s="190">
        <f t="shared" si="418"/>
        <v>42612</v>
      </c>
      <c r="D3418" s="842" t="s">
        <v>1649</v>
      </c>
      <c r="E3418" s="891">
        <v>42612</v>
      </c>
      <c r="F3418" s="49" t="s">
        <v>856</v>
      </c>
      <c r="G3418" s="822" t="s">
        <v>1524</v>
      </c>
      <c r="H3418" s="845" t="s">
        <v>1297</v>
      </c>
      <c r="I3418" s="246">
        <v>40</v>
      </c>
      <c r="J3418" s="246">
        <v>19400</v>
      </c>
      <c r="K3418" s="846">
        <f t="shared" si="419"/>
        <v>776000</v>
      </c>
      <c r="L3418" s="847" t="s">
        <v>162</v>
      </c>
      <c r="M3418" s="847" t="s">
        <v>844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17"/>
    </row>
    <row r="3419" spans="1:27" ht="15.75" hidden="1" customHeight="1">
      <c r="A3419" s="818" t="str">
        <f>IF(B3419&lt;&gt;"",IF(AND(B3419&gt;=_TM1,B3419&lt;=_TM2,OR(TH!L3419="1111",TH!M3419="1111")),TH!D3419,""),"")</f>
        <v/>
      </c>
      <c r="B3419" s="36">
        <f t="shared" si="417"/>
        <v>8</v>
      </c>
      <c r="C3419" s="190">
        <f t="shared" si="418"/>
        <v>42612</v>
      </c>
      <c r="D3419" s="842" t="s">
        <v>1649</v>
      </c>
      <c r="E3419" s="891">
        <v>42612</v>
      </c>
      <c r="F3419" s="854" t="s">
        <v>850</v>
      </c>
      <c r="G3419" s="822" t="s">
        <v>1524</v>
      </c>
      <c r="H3419" s="845" t="s">
        <v>1297</v>
      </c>
      <c r="I3419" s="246">
        <v>40</v>
      </c>
      <c r="J3419" s="246">
        <v>20200</v>
      </c>
      <c r="K3419" s="846">
        <f t="shared" si="419"/>
        <v>808000</v>
      </c>
      <c r="L3419" s="847" t="s">
        <v>162</v>
      </c>
      <c r="M3419" s="847" t="s">
        <v>844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7"/>
    </row>
    <row r="3420" spans="1:27" ht="15.75" hidden="1" customHeight="1">
      <c r="A3420" s="818" t="str">
        <f>IF(B3420&lt;&gt;"",IF(AND(B3420&gt;=_TM1,B3420&lt;=_TM2,OR(TH!L3420="1111",TH!M3420="1111")),TH!D3420,""),"")</f>
        <v/>
      </c>
      <c r="B3420" s="36">
        <f t="shared" si="417"/>
        <v>8</v>
      </c>
      <c r="C3420" s="190">
        <f t="shared" si="418"/>
        <v>42612</v>
      </c>
      <c r="D3420" s="842" t="s">
        <v>1649</v>
      </c>
      <c r="E3420" s="891">
        <v>42612</v>
      </c>
      <c r="F3420" s="49" t="s">
        <v>501</v>
      </c>
      <c r="G3420" s="822" t="s">
        <v>1524</v>
      </c>
      <c r="H3420" s="845" t="s">
        <v>1297</v>
      </c>
      <c r="I3420" s="246">
        <v>30</v>
      </c>
      <c r="J3420" s="246">
        <v>29000</v>
      </c>
      <c r="K3420" s="846">
        <f t="shared" si="419"/>
        <v>870000</v>
      </c>
      <c r="L3420" s="847" t="s">
        <v>162</v>
      </c>
      <c r="M3420" s="847" t="s">
        <v>844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7"/>
    </row>
    <row r="3421" spans="1:27" ht="15.75" hidden="1" customHeight="1">
      <c r="A3421" s="818" t="str">
        <f>IF(B3421&lt;&gt;"",IF(AND(B3421&gt;=_TM1,B3421&lt;=_TM2,OR(TH!L3421="1111",TH!M3421="1111")),TH!D3421,""),"")</f>
        <v/>
      </c>
      <c r="B3421" s="36">
        <f t="shared" si="417"/>
        <v>8</v>
      </c>
      <c r="C3421" s="190">
        <f t="shared" si="418"/>
        <v>42612</v>
      </c>
      <c r="D3421" s="842" t="s">
        <v>1649</v>
      </c>
      <c r="E3421" s="891">
        <v>42612</v>
      </c>
      <c r="F3421" s="49" t="s">
        <v>800</v>
      </c>
      <c r="G3421" s="822" t="s">
        <v>1524</v>
      </c>
      <c r="H3421" s="845" t="s">
        <v>1297</v>
      </c>
      <c r="I3421" s="246">
        <v>50</v>
      </c>
      <c r="J3421" s="246">
        <v>49100</v>
      </c>
      <c r="K3421" s="846">
        <f t="shared" si="419"/>
        <v>2455000</v>
      </c>
      <c r="L3421" s="847" t="s">
        <v>162</v>
      </c>
      <c r="M3421" s="847" t="s">
        <v>844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7"/>
    </row>
    <row r="3422" spans="1:27" ht="15.75" hidden="1" customHeight="1">
      <c r="A3422" s="818" t="str">
        <f>IF(B3422&lt;&gt;"",IF(AND(B3422&gt;=_TM1,B3422&lt;=_TM2,OR(TH!L3422="1111",TH!M3422="1111")),TH!D3422,""),"")</f>
        <v/>
      </c>
      <c r="B3422" s="36">
        <f t="shared" si="417"/>
        <v>8</v>
      </c>
      <c r="C3422" s="190">
        <f t="shared" si="418"/>
        <v>42612</v>
      </c>
      <c r="D3422" s="842" t="s">
        <v>1649</v>
      </c>
      <c r="E3422" s="891">
        <v>42612</v>
      </c>
      <c r="F3422" s="854" t="s">
        <v>1562</v>
      </c>
      <c r="G3422" s="822" t="s">
        <v>1524</v>
      </c>
      <c r="H3422" s="845" t="s">
        <v>1297</v>
      </c>
      <c r="I3422" s="246">
        <v>8</v>
      </c>
      <c r="J3422" s="246">
        <v>51300</v>
      </c>
      <c r="K3422" s="846">
        <f t="shared" si="419"/>
        <v>410400</v>
      </c>
      <c r="L3422" s="847" t="s">
        <v>162</v>
      </c>
      <c r="M3422" s="847" t="s">
        <v>844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7"/>
    </row>
    <row r="3423" spans="1:27" ht="15.75" hidden="1" customHeight="1">
      <c r="A3423" s="818" t="str">
        <f>IF(B3423&lt;&gt;"",IF(AND(B3423&gt;=_TM1,B3423&lt;=_TM2,OR(TH!L3423="1111",TH!M3423="1111")),TH!D3423,""),"")</f>
        <v/>
      </c>
      <c r="B3423" s="36">
        <f t="shared" si="417"/>
        <v>8</v>
      </c>
      <c r="C3423" s="190">
        <f t="shared" si="418"/>
        <v>42612</v>
      </c>
      <c r="D3423" s="842" t="s">
        <v>1649</v>
      </c>
      <c r="E3423" s="891">
        <v>42612</v>
      </c>
      <c r="F3423" s="49" t="s">
        <v>1563</v>
      </c>
      <c r="G3423" s="822" t="s">
        <v>1524</v>
      </c>
      <c r="H3423" s="845" t="s">
        <v>1297</v>
      </c>
      <c r="I3423" s="246">
        <v>8</v>
      </c>
      <c r="J3423" s="246">
        <v>47300</v>
      </c>
      <c r="K3423" s="846">
        <f t="shared" si="419"/>
        <v>378400</v>
      </c>
      <c r="L3423" s="847" t="s">
        <v>162</v>
      </c>
      <c r="M3423" s="847" t="s">
        <v>844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7"/>
    </row>
    <row r="3424" spans="1:27" ht="15.75" hidden="1" customHeight="1">
      <c r="A3424" s="818" t="str">
        <f>IF(B3424&lt;&gt;"",IF(AND(B3424&gt;=_TM1,B3424&lt;=_TM2,OR(TH!L3424="1111",TH!M3424="1111")),TH!D3424,""),"")</f>
        <v/>
      </c>
      <c r="B3424" s="36">
        <f t="shared" si="417"/>
        <v>8</v>
      </c>
      <c r="C3424" s="190">
        <f t="shared" si="418"/>
        <v>42612</v>
      </c>
      <c r="D3424" s="842" t="s">
        <v>1649</v>
      </c>
      <c r="E3424" s="891">
        <v>42612</v>
      </c>
      <c r="F3424" s="854" t="s">
        <v>1564</v>
      </c>
      <c r="G3424" s="822" t="s">
        <v>1524</v>
      </c>
      <c r="H3424" s="845" t="s">
        <v>1297</v>
      </c>
      <c r="I3424" s="246">
        <v>8</v>
      </c>
      <c r="J3424" s="246">
        <v>131100</v>
      </c>
      <c r="K3424" s="846">
        <f t="shared" si="419"/>
        <v>1048800</v>
      </c>
      <c r="L3424" s="847" t="s">
        <v>162</v>
      </c>
      <c r="M3424" s="847" t="s">
        <v>844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7"/>
    </row>
    <row r="3425" spans="1:27" ht="15.75" hidden="1" customHeight="1">
      <c r="A3425" s="818" t="str">
        <f>IF(B3425&lt;&gt;"",IF(AND(B3425&gt;=_TM1,B3425&lt;=_TM2,OR(TH!L3425="1111",TH!M3425="1111")),TH!D3425,""),"")</f>
        <v/>
      </c>
      <c r="B3425" s="36">
        <f t="shared" si="417"/>
        <v>8</v>
      </c>
      <c r="C3425" s="190">
        <f t="shared" si="418"/>
        <v>42612</v>
      </c>
      <c r="D3425" s="842" t="s">
        <v>1649</v>
      </c>
      <c r="E3425" s="891">
        <v>42612</v>
      </c>
      <c r="F3425" s="49" t="s">
        <v>850</v>
      </c>
      <c r="G3425" s="822" t="s">
        <v>1524</v>
      </c>
      <c r="H3425" s="845" t="s">
        <v>1297</v>
      </c>
      <c r="I3425" s="246">
        <v>16</v>
      </c>
      <c r="J3425" s="246">
        <v>20200</v>
      </c>
      <c r="K3425" s="846">
        <f t="shared" si="419"/>
        <v>323200</v>
      </c>
      <c r="L3425" s="847" t="s">
        <v>162</v>
      </c>
      <c r="M3425" s="847" t="s">
        <v>844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7"/>
    </row>
    <row r="3426" spans="1:27" ht="15.75" hidden="1" customHeight="1">
      <c r="A3426" s="818" t="str">
        <f>IF(B3426&lt;&gt;"",IF(AND(B3426&gt;=_TM1,B3426&lt;=_TM2,OR(TH!L3426="1111",TH!M3426="1111")),TH!D3426,""),"")</f>
        <v/>
      </c>
      <c r="B3426" s="36">
        <f t="shared" si="417"/>
        <v>8</v>
      </c>
      <c r="C3426" s="190">
        <f t="shared" si="418"/>
        <v>42612</v>
      </c>
      <c r="D3426" s="842" t="s">
        <v>1649</v>
      </c>
      <c r="E3426" s="891">
        <v>42612</v>
      </c>
      <c r="F3426" s="49" t="s">
        <v>1552</v>
      </c>
      <c r="G3426" s="822" t="s">
        <v>1524</v>
      </c>
      <c r="H3426" s="845" t="s">
        <v>1297</v>
      </c>
      <c r="I3426" s="246">
        <v>10</v>
      </c>
      <c r="J3426" s="246">
        <v>75000</v>
      </c>
      <c r="K3426" s="846">
        <f t="shared" si="419"/>
        <v>750000</v>
      </c>
      <c r="L3426" s="847" t="s">
        <v>162</v>
      </c>
      <c r="M3426" s="847" t="s">
        <v>844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7"/>
    </row>
    <row r="3427" spans="1:27" ht="15.75" hidden="1" customHeight="1">
      <c r="A3427" s="818" t="str">
        <f>IF(B3427&lt;&gt;"",IF(AND(B3427&gt;=_TM1,B3427&lt;=_TM2,OR(TH!L3427="1111",TH!M3427="1111")),TH!D3427,""),"")</f>
        <v/>
      </c>
      <c r="B3427" s="36">
        <f t="shared" ref="B3427:B3448" si="420">IF(C3427&lt;&gt;"",MONTH(C3427),"")</f>
        <v>8</v>
      </c>
      <c r="C3427" s="190">
        <f t="shared" ref="C3427:C3448" si="421">E3427</f>
        <v>42612</v>
      </c>
      <c r="D3427" s="842" t="s">
        <v>1649</v>
      </c>
      <c r="E3427" s="891">
        <v>42612</v>
      </c>
      <c r="F3427" s="854" t="s">
        <v>486</v>
      </c>
      <c r="G3427" s="822" t="s">
        <v>1524</v>
      </c>
      <c r="H3427" s="845" t="s">
        <v>1297</v>
      </c>
      <c r="I3427" s="246">
        <v>24</v>
      </c>
      <c r="J3427" s="246">
        <v>35000</v>
      </c>
      <c r="K3427" s="846">
        <f t="shared" ref="K3427:K3448" si="422">ROUND(I3427*J3427,0)</f>
        <v>840000</v>
      </c>
      <c r="L3427" s="847" t="s">
        <v>162</v>
      </c>
      <c r="M3427" s="847" t="s">
        <v>844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7"/>
    </row>
    <row r="3428" spans="1:27" ht="15.75" hidden="1" customHeight="1">
      <c r="A3428" s="818" t="str">
        <f>IF(B3428&lt;&gt;"",IF(AND(B3428&gt;=_TM1,B3428&lt;=_TM2,OR(TH!L3428="1111",TH!M3428="1111")),TH!D3428,""),"")</f>
        <v/>
      </c>
      <c r="B3428" s="36">
        <f t="shared" si="420"/>
        <v>8</v>
      </c>
      <c r="C3428" s="190">
        <f t="shared" si="421"/>
        <v>42612</v>
      </c>
      <c r="D3428" s="842" t="s">
        <v>1649</v>
      </c>
      <c r="E3428" s="891">
        <v>42612</v>
      </c>
      <c r="F3428" s="49" t="s">
        <v>521</v>
      </c>
      <c r="G3428" s="822" t="s">
        <v>1524</v>
      </c>
      <c r="H3428" s="845" t="s">
        <v>1297</v>
      </c>
      <c r="I3428" s="246">
        <v>16</v>
      </c>
      <c r="J3428" s="246">
        <v>98560</v>
      </c>
      <c r="K3428" s="846">
        <f t="shared" si="422"/>
        <v>1576960</v>
      </c>
      <c r="L3428" s="847" t="s">
        <v>162</v>
      </c>
      <c r="M3428" s="847" t="s">
        <v>844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7"/>
    </row>
    <row r="3429" spans="1:27" s="872" customFormat="1" ht="15.75" hidden="1" customHeight="1">
      <c r="A3429" s="818" t="str">
        <f>IF(B3429&lt;&gt;"",IF(AND(B3429&gt;=_TM1,B3429&lt;=_TM2,OR(TH!L3429="1111",TH!M3429="1111")),TH!D3429,""),"")</f>
        <v/>
      </c>
      <c r="B3429" s="861">
        <f t="shared" si="420"/>
        <v>7</v>
      </c>
      <c r="C3429" s="862">
        <f t="shared" si="421"/>
        <v>42566</v>
      </c>
      <c r="D3429" s="862" t="s">
        <v>1649</v>
      </c>
      <c r="E3429" s="897">
        <v>42566</v>
      </c>
      <c r="F3429" s="876" t="s">
        <v>1427</v>
      </c>
      <c r="G3429" s="898" t="s">
        <v>1423</v>
      </c>
      <c r="H3429" s="845" t="s">
        <v>1297</v>
      </c>
      <c r="I3429" s="867">
        <v>81</v>
      </c>
      <c r="J3429" s="867">
        <v>114700.27147371446</v>
      </c>
      <c r="K3429" s="868">
        <f t="shared" si="422"/>
        <v>9290722</v>
      </c>
      <c r="L3429" s="869" t="s">
        <v>162</v>
      </c>
      <c r="M3429" s="869" t="s">
        <v>844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70"/>
    </row>
    <row r="3430" spans="1:27" ht="15.75" hidden="1" customHeight="1">
      <c r="A3430" s="818" t="str">
        <f>IF(B3430&lt;&gt;"",IF(AND(B3430&gt;=_TM1,B3430&lt;=_TM2,OR(TH!L3430="1111",TH!M3430="1111")),TH!D3430,""),"")</f>
        <v/>
      </c>
      <c r="B3430" s="36">
        <f t="shared" si="420"/>
        <v>7</v>
      </c>
      <c r="C3430" s="190">
        <f t="shared" si="421"/>
        <v>42576</v>
      </c>
      <c r="D3430" s="842" t="s">
        <v>1649</v>
      </c>
      <c r="E3430" s="891">
        <v>42576</v>
      </c>
      <c r="F3430" s="49" t="s">
        <v>908</v>
      </c>
      <c r="G3430" s="822" t="s">
        <v>1432</v>
      </c>
      <c r="H3430" s="845" t="s">
        <v>1297</v>
      </c>
      <c r="I3430" s="246">
        <v>5000</v>
      </c>
      <c r="J3430" s="246">
        <v>9211.7634737144508</v>
      </c>
      <c r="K3430" s="846">
        <f t="shared" si="422"/>
        <v>46058817</v>
      </c>
      <c r="L3430" s="847" t="s">
        <v>162</v>
      </c>
      <c r="M3430" s="847" t="s">
        <v>844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7"/>
    </row>
    <row r="3431" spans="1:27" ht="15.75" hidden="1" customHeight="1">
      <c r="A3431" s="818" t="str">
        <f>IF(B3431&lt;&gt;"",IF(AND(B3431&gt;=_TM1,B3431&lt;=_TM2,OR(TH!L3431="1111",TH!M3431="1111")),TH!D3431,""),"")</f>
        <v/>
      </c>
      <c r="B3431" s="36">
        <f t="shared" si="420"/>
        <v>7</v>
      </c>
      <c r="C3431" s="190">
        <f t="shared" si="421"/>
        <v>42576</v>
      </c>
      <c r="D3431" s="842" t="s">
        <v>1649</v>
      </c>
      <c r="E3431" s="891">
        <v>42576</v>
      </c>
      <c r="F3431" s="854" t="s">
        <v>1434</v>
      </c>
      <c r="G3431" s="822" t="s">
        <v>1433</v>
      </c>
      <c r="H3431" s="845" t="s">
        <v>1297</v>
      </c>
      <c r="I3431" s="246">
        <v>500</v>
      </c>
      <c r="J3431" s="246">
        <v>20384.111473714449</v>
      </c>
      <c r="K3431" s="846">
        <f t="shared" si="422"/>
        <v>10192056</v>
      </c>
      <c r="L3431" s="847" t="s">
        <v>162</v>
      </c>
      <c r="M3431" s="847" t="s">
        <v>844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7"/>
    </row>
    <row r="3432" spans="1:27" ht="15.75" hidden="1" customHeight="1">
      <c r="A3432" s="818" t="str">
        <f>IF(B3432&lt;&gt;"",IF(AND(B3432&gt;=_TM1,B3432&lt;=_TM2,OR(TH!L3432="1111",TH!M3432="1111")),TH!D3432,""),"")</f>
        <v/>
      </c>
      <c r="B3432" s="36">
        <f t="shared" si="420"/>
        <v>7</v>
      </c>
      <c r="C3432" s="190">
        <f t="shared" si="421"/>
        <v>42580</v>
      </c>
      <c r="D3432" s="842" t="s">
        <v>1649</v>
      </c>
      <c r="E3432" s="891">
        <v>42580</v>
      </c>
      <c r="F3432" s="49" t="s">
        <v>1165</v>
      </c>
      <c r="G3432" s="822" t="s">
        <v>1439</v>
      </c>
      <c r="H3432" s="845" t="s">
        <v>1297</v>
      </c>
      <c r="I3432" s="246">
        <v>1450</v>
      </c>
      <c r="J3432" s="246">
        <v>35139.374921990311</v>
      </c>
      <c r="K3432" s="846">
        <f t="shared" si="422"/>
        <v>50952094</v>
      </c>
      <c r="L3432" s="847" t="s">
        <v>162</v>
      </c>
      <c r="M3432" s="847" t="s">
        <v>844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7"/>
    </row>
    <row r="3433" spans="1:27" ht="15.75" hidden="1" customHeight="1">
      <c r="A3433" s="818" t="str">
        <f>IF(B3433&lt;&gt;"",IF(AND(B3433&gt;=_TM1,B3433&lt;=_TM2,OR(TH!L3433="1111",TH!M3433="1111")),TH!D3433,""),"")</f>
        <v/>
      </c>
      <c r="B3433" s="36">
        <f t="shared" si="420"/>
        <v>7</v>
      </c>
      <c r="C3433" s="190">
        <f t="shared" si="421"/>
        <v>42580</v>
      </c>
      <c r="D3433" s="842" t="s">
        <v>1649</v>
      </c>
      <c r="E3433" s="891">
        <v>42580</v>
      </c>
      <c r="F3433" s="49" t="s">
        <v>1166</v>
      </c>
      <c r="G3433" s="822" t="s">
        <v>1439</v>
      </c>
      <c r="H3433" s="845" t="s">
        <v>1297</v>
      </c>
      <c r="I3433" s="246">
        <v>1500</v>
      </c>
      <c r="J3433" s="246">
        <v>32665.978140381118</v>
      </c>
      <c r="K3433" s="846">
        <f t="shared" si="422"/>
        <v>48998967</v>
      </c>
      <c r="L3433" s="847" t="s">
        <v>162</v>
      </c>
      <c r="M3433" s="847" t="s">
        <v>844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7"/>
    </row>
    <row r="3434" spans="1:27" ht="15.75" hidden="1" customHeight="1">
      <c r="A3434" s="818" t="str">
        <f>IF(B3434&lt;&gt;"",IF(AND(B3434&gt;=_TM1,B3434&lt;=_TM2,OR(TH!L3434="1111",TH!M3434="1111")),TH!D3434,""),"")</f>
        <v/>
      </c>
      <c r="B3434" s="36">
        <f t="shared" si="420"/>
        <v>7</v>
      </c>
      <c r="C3434" s="190">
        <f t="shared" si="421"/>
        <v>42581</v>
      </c>
      <c r="D3434" s="842" t="s">
        <v>1649</v>
      </c>
      <c r="E3434" s="891">
        <v>42581</v>
      </c>
      <c r="F3434" s="893" t="s">
        <v>807</v>
      </c>
      <c r="G3434" s="822" t="s">
        <v>1457</v>
      </c>
      <c r="H3434" s="845" t="s">
        <v>1297</v>
      </c>
      <c r="I3434" s="246">
        <v>6</v>
      </c>
      <c r="J3434" s="246">
        <v>89757.271473714442</v>
      </c>
      <c r="K3434" s="846">
        <f t="shared" si="422"/>
        <v>538544</v>
      </c>
      <c r="L3434" s="847" t="s">
        <v>162</v>
      </c>
      <c r="M3434" s="847" t="s">
        <v>844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7"/>
    </row>
    <row r="3435" spans="1:27" ht="15.75" hidden="1" customHeight="1">
      <c r="A3435" s="818" t="str">
        <f>IF(B3435&lt;&gt;"",IF(AND(B3435&gt;=_TM1,B3435&lt;=_TM2,OR(TH!L3435="1111",TH!M3435="1111")),TH!D3435,""),"")</f>
        <v/>
      </c>
      <c r="B3435" s="36">
        <f t="shared" si="420"/>
        <v>8</v>
      </c>
      <c r="C3435" s="190">
        <f t="shared" si="421"/>
        <v>42587</v>
      </c>
      <c r="D3435" s="842" t="s">
        <v>1649</v>
      </c>
      <c r="E3435" s="891">
        <v>42587</v>
      </c>
      <c r="F3435" s="854" t="s">
        <v>1466</v>
      </c>
      <c r="G3435" s="822" t="s">
        <v>1475</v>
      </c>
      <c r="H3435" s="845" t="s">
        <v>1297</v>
      </c>
      <c r="I3435" s="246">
        <v>200</v>
      </c>
      <c r="J3435" s="246">
        <v>12591.42147371445</v>
      </c>
      <c r="K3435" s="846">
        <f t="shared" si="422"/>
        <v>2518284</v>
      </c>
      <c r="L3435" s="847" t="s">
        <v>162</v>
      </c>
      <c r="M3435" s="847" t="s">
        <v>844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7"/>
    </row>
    <row r="3436" spans="1:27" ht="15.75" hidden="1" customHeight="1">
      <c r="A3436" s="818" t="str">
        <f>IF(B3436&lt;&gt;"",IF(AND(B3436&gt;=_TM1,B3436&lt;=_TM2,OR(TH!L3436="1111",TH!M3436="1111")),TH!D3436,""),"")</f>
        <v/>
      </c>
      <c r="B3436" s="36">
        <f t="shared" si="420"/>
        <v>8</v>
      </c>
      <c r="C3436" s="190">
        <f t="shared" si="421"/>
        <v>42598</v>
      </c>
      <c r="D3436" s="842" t="s">
        <v>1649</v>
      </c>
      <c r="E3436" s="891">
        <v>42598</v>
      </c>
      <c r="F3436" s="49" t="s">
        <v>1471</v>
      </c>
      <c r="G3436" s="822" t="s">
        <v>1501</v>
      </c>
      <c r="H3436" s="845" t="s">
        <v>1297</v>
      </c>
      <c r="I3436" s="246">
        <v>150</v>
      </c>
      <c r="J3436" s="246">
        <v>49742.604807047785</v>
      </c>
      <c r="K3436" s="846">
        <f t="shared" si="422"/>
        <v>7461391</v>
      </c>
      <c r="L3436" s="847" t="s">
        <v>162</v>
      </c>
      <c r="M3436" s="847" t="s">
        <v>844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7"/>
    </row>
    <row r="3437" spans="1:27" ht="15.75" hidden="1" customHeight="1">
      <c r="A3437" s="818" t="str">
        <f>IF(B3437&lt;&gt;"",IF(AND(B3437&gt;=_TM1,B3437&lt;=_TM2,OR(TH!L3437="1111",TH!M3437="1111")),TH!D3437,""),"")</f>
        <v/>
      </c>
      <c r="B3437" s="36">
        <f t="shared" si="420"/>
        <v>8</v>
      </c>
      <c r="C3437" s="190">
        <f t="shared" si="421"/>
        <v>42598</v>
      </c>
      <c r="D3437" s="842" t="s">
        <v>1649</v>
      </c>
      <c r="E3437" s="891">
        <v>42598</v>
      </c>
      <c r="F3437" s="854" t="s">
        <v>1472</v>
      </c>
      <c r="G3437" s="822" t="s">
        <v>1501</v>
      </c>
      <c r="H3437" s="845" t="s">
        <v>1297</v>
      </c>
      <c r="I3437" s="246">
        <v>210</v>
      </c>
      <c r="J3437" s="246">
        <v>39518.319092762074</v>
      </c>
      <c r="K3437" s="846">
        <f t="shared" si="422"/>
        <v>8298847</v>
      </c>
      <c r="L3437" s="847" t="s">
        <v>162</v>
      </c>
      <c r="M3437" s="847" t="s">
        <v>844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7"/>
    </row>
    <row r="3438" spans="1:27" ht="15.75" hidden="1" customHeight="1">
      <c r="A3438" s="818" t="str">
        <f>IF(B3438&lt;&gt;"",IF(AND(B3438&gt;=_TM1,B3438&lt;=_TM2,OR(TH!L3438="1111",TH!M3438="1111")),TH!D3438,""),"")</f>
        <v/>
      </c>
      <c r="B3438" s="36">
        <f t="shared" si="420"/>
        <v>8</v>
      </c>
      <c r="C3438" s="190">
        <f t="shared" si="421"/>
        <v>42598</v>
      </c>
      <c r="D3438" s="842" t="s">
        <v>1649</v>
      </c>
      <c r="E3438" s="891">
        <v>42598</v>
      </c>
      <c r="F3438" s="49" t="s">
        <v>1504</v>
      </c>
      <c r="G3438" s="822" t="s">
        <v>1503</v>
      </c>
      <c r="H3438" s="845" t="s">
        <v>1297</v>
      </c>
      <c r="I3438" s="246">
        <v>700</v>
      </c>
      <c r="J3438" s="246">
        <v>4751.6857594287358</v>
      </c>
      <c r="K3438" s="846">
        <f t="shared" si="422"/>
        <v>3326180</v>
      </c>
      <c r="L3438" s="847" t="s">
        <v>162</v>
      </c>
      <c r="M3438" s="847" t="s">
        <v>844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7"/>
    </row>
    <row r="3439" spans="1:27" ht="15.75" hidden="1" customHeight="1">
      <c r="A3439" s="818" t="str">
        <f>IF(B3439&lt;&gt;"",IF(AND(B3439&gt;=_TM1,B3439&lt;=_TM2,OR(TH!L3439="1111",TH!M3439="1111")),TH!D3439,""),"")</f>
        <v/>
      </c>
      <c r="B3439" s="36">
        <f t="shared" si="420"/>
        <v>8</v>
      </c>
      <c r="C3439" s="190">
        <f t="shared" si="421"/>
        <v>42601</v>
      </c>
      <c r="D3439" s="842" t="s">
        <v>1649</v>
      </c>
      <c r="E3439" s="891">
        <v>42601</v>
      </c>
      <c r="F3439" s="854" t="s">
        <v>799</v>
      </c>
      <c r="G3439" s="822" t="s">
        <v>1509</v>
      </c>
      <c r="H3439" s="845" t="s">
        <v>1297</v>
      </c>
      <c r="I3439" s="246">
        <v>1990</v>
      </c>
      <c r="J3439" s="246">
        <v>25286.457403362692</v>
      </c>
      <c r="K3439" s="846">
        <f t="shared" si="422"/>
        <v>50320050</v>
      </c>
      <c r="L3439" s="847" t="s">
        <v>162</v>
      </c>
      <c r="M3439" s="847" t="s">
        <v>844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7"/>
    </row>
    <row r="3440" spans="1:27" ht="15.75" hidden="1" customHeight="1">
      <c r="A3440" s="818" t="str">
        <f>IF(B3440&lt;&gt;"",IF(AND(B3440&gt;=_TM1,B3440&lt;=_TM2,OR(TH!L3440="1111",TH!M3440="1111")),TH!D3440,""),"")</f>
        <v/>
      </c>
      <c r="B3440" s="36">
        <f t="shared" si="420"/>
        <v>8</v>
      </c>
      <c r="C3440" s="190">
        <f t="shared" si="421"/>
        <v>42602</v>
      </c>
      <c r="D3440" s="842" t="s">
        <v>1649</v>
      </c>
      <c r="E3440" s="891">
        <v>42602</v>
      </c>
      <c r="F3440" s="49" t="s">
        <v>1468</v>
      </c>
      <c r="G3440" s="822" t="s">
        <v>1512</v>
      </c>
      <c r="H3440" s="845" t="s">
        <v>1297</v>
      </c>
      <c r="I3440" s="246">
        <v>5000</v>
      </c>
      <c r="J3440" s="246">
        <v>9054.5614737144497</v>
      </c>
      <c r="K3440" s="846">
        <f t="shared" si="422"/>
        <v>45272807</v>
      </c>
      <c r="L3440" s="847" t="s">
        <v>162</v>
      </c>
      <c r="M3440" s="847" t="s">
        <v>844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7"/>
    </row>
    <row r="3441" spans="1:27" ht="15.75" hidden="1" customHeight="1">
      <c r="A3441" s="818" t="str">
        <f>IF(B3441&lt;&gt;"",IF(AND(B3441&gt;=_TM1,B3441&lt;=_TM2,OR(TH!L3441="1111",TH!M3441="1111")),TH!D3441,""),"")</f>
        <v/>
      </c>
      <c r="B3441" s="36">
        <f t="shared" si="420"/>
        <v>8</v>
      </c>
      <c r="C3441" s="190">
        <f t="shared" si="421"/>
        <v>42604</v>
      </c>
      <c r="D3441" s="842" t="s">
        <v>1649</v>
      </c>
      <c r="E3441" s="891">
        <v>42604</v>
      </c>
      <c r="F3441" s="854" t="s">
        <v>1165</v>
      </c>
      <c r="G3441" s="822" t="s">
        <v>1513</v>
      </c>
      <c r="H3441" s="845" t="s">
        <v>1297</v>
      </c>
      <c r="I3441" s="246">
        <v>1500</v>
      </c>
      <c r="J3441" s="246">
        <v>34634.005473714453</v>
      </c>
      <c r="K3441" s="846">
        <f t="shared" si="422"/>
        <v>51951008</v>
      </c>
      <c r="L3441" s="847" t="s">
        <v>162</v>
      </c>
      <c r="M3441" s="847" t="s">
        <v>844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7"/>
    </row>
    <row r="3442" spans="1:27" ht="15.75" hidden="1" customHeight="1">
      <c r="A3442" s="818" t="str">
        <f>IF(B3442&lt;&gt;"",IF(AND(B3442&gt;=_TM1,B3442&lt;=_TM2,OR(TH!L3442="1111",TH!M3442="1111")),TH!D3442,""),"")</f>
        <v/>
      </c>
      <c r="B3442" s="36">
        <f t="shared" si="420"/>
        <v>8</v>
      </c>
      <c r="C3442" s="190">
        <f t="shared" si="421"/>
        <v>42604</v>
      </c>
      <c r="D3442" s="842" t="s">
        <v>1649</v>
      </c>
      <c r="E3442" s="891">
        <v>42604</v>
      </c>
      <c r="F3442" s="49" t="s">
        <v>1166</v>
      </c>
      <c r="G3442" s="822" t="s">
        <v>1513</v>
      </c>
      <c r="H3442" s="845" t="s">
        <v>1297</v>
      </c>
      <c r="I3442" s="246">
        <v>1500</v>
      </c>
      <c r="J3442" s="246">
        <v>32010.711473714451</v>
      </c>
      <c r="K3442" s="846">
        <f t="shared" si="422"/>
        <v>48016067</v>
      </c>
      <c r="L3442" s="847" t="s">
        <v>162</v>
      </c>
      <c r="M3442" s="847" t="s">
        <v>844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7"/>
    </row>
    <row r="3443" spans="1:27" ht="15.75" hidden="1" customHeight="1">
      <c r="A3443" s="818" t="str">
        <f>IF(B3443&lt;&gt;"",IF(AND(B3443&gt;=_TM1,B3443&lt;=_TM2,OR(TH!L3443="1111",TH!M3443="1111")),TH!D3443,""),"")</f>
        <v/>
      </c>
      <c r="B3443" s="36">
        <f t="shared" si="420"/>
        <v>8</v>
      </c>
      <c r="C3443" s="190">
        <f t="shared" si="421"/>
        <v>42612</v>
      </c>
      <c r="D3443" s="842" t="s">
        <v>1649</v>
      </c>
      <c r="E3443" s="891">
        <v>42612</v>
      </c>
      <c r="F3443" s="49" t="s">
        <v>539</v>
      </c>
      <c r="G3443" s="822" t="s">
        <v>1524</v>
      </c>
      <c r="H3443" s="845" t="s">
        <v>1297</v>
      </c>
      <c r="I3443" s="246">
        <v>24</v>
      </c>
      <c r="J3443" s="246">
        <v>36371.93814038112</v>
      </c>
      <c r="K3443" s="846">
        <f t="shared" si="422"/>
        <v>872927</v>
      </c>
      <c r="L3443" s="847" t="s">
        <v>162</v>
      </c>
      <c r="M3443" s="847" t="s">
        <v>844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7"/>
    </row>
    <row r="3444" spans="1:27" ht="15.75" hidden="1" customHeight="1">
      <c r="A3444" s="818" t="str">
        <f>IF(B3444&lt;&gt;"",IF(AND(B3444&gt;=_TM1,B3444&lt;=_TM2,OR(TH!L3444="1111",TH!M3444="1111")),TH!D3444,""),"")</f>
        <v/>
      </c>
      <c r="B3444" s="36">
        <f t="shared" si="420"/>
        <v>9</v>
      </c>
      <c r="C3444" s="190">
        <f t="shared" si="421"/>
        <v>42619</v>
      </c>
      <c r="D3444" s="842" t="s">
        <v>1649</v>
      </c>
      <c r="E3444" s="891">
        <v>42619</v>
      </c>
      <c r="F3444" s="854" t="s">
        <v>1656</v>
      </c>
      <c r="G3444" s="822" t="s">
        <v>1655</v>
      </c>
      <c r="H3444" s="845" t="s">
        <v>1297</v>
      </c>
      <c r="I3444" s="246">
        <v>500</v>
      </c>
      <c r="J3444" s="246">
        <v>16102</v>
      </c>
      <c r="K3444" s="846">
        <f t="shared" si="422"/>
        <v>8051000</v>
      </c>
      <c r="L3444" s="847" t="s">
        <v>162</v>
      </c>
      <c r="M3444" s="847" t="s">
        <v>844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7"/>
    </row>
    <row r="3445" spans="1:27" ht="15.75" hidden="1" customHeight="1">
      <c r="A3445" s="818" t="str">
        <f>IF(B3445&lt;&gt;"",IF(AND(B3445&gt;=_TM1,B3445&lt;=_TM2,OR(TH!L3445="1111",TH!M3445="1111")),TH!D3445,""),"")</f>
        <v/>
      </c>
      <c r="B3445" s="36">
        <f t="shared" si="420"/>
        <v>9</v>
      </c>
      <c r="C3445" s="190">
        <f t="shared" si="421"/>
        <v>42622</v>
      </c>
      <c r="D3445" s="842" t="s">
        <v>1649</v>
      </c>
      <c r="E3445" s="891">
        <v>42622</v>
      </c>
      <c r="F3445" s="49" t="s">
        <v>438</v>
      </c>
      <c r="G3445" s="822" t="s">
        <v>1658</v>
      </c>
      <c r="H3445" s="845" t="s">
        <v>1297</v>
      </c>
      <c r="I3445" s="246">
        <v>1000</v>
      </c>
      <c r="J3445" s="246">
        <v>9975</v>
      </c>
      <c r="K3445" s="846">
        <f t="shared" si="422"/>
        <v>9975000</v>
      </c>
      <c r="L3445" s="847" t="s">
        <v>162</v>
      </c>
      <c r="M3445" s="847" t="s">
        <v>844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>x</v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7"/>
    </row>
    <row r="3446" spans="1:27" ht="15.75" hidden="1" customHeight="1">
      <c r="A3446" s="818" t="str">
        <f>IF(B3446&lt;&gt;"",IF(AND(B3446&gt;=_TM1,B3446&lt;=_TM2,OR(TH!L3446="1111",TH!M3446="1111")),TH!D3446,""),"")</f>
        <v/>
      </c>
      <c r="B3446" s="36">
        <f t="shared" si="420"/>
        <v>9</v>
      </c>
      <c r="C3446" s="190">
        <f t="shared" si="421"/>
        <v>42625</v>
      </c>
      <c r="D3446" s="842" t="s">
        <v>1649</v>
      </c>
      <c r="E3446" s="891">
        <v>42625</v>
      </c>
      <c r="F3446" s="854" t="s">
        <v>1663</v>
      </c>
      <c r="G3446" s="822" t="s">
        <v>1662</v>
      </c>
      <c r="H3446" s="845" t="s">
        <v>1297</v>
      </c>
      <c r="I3446" s="246">
        <v>1000</v>
      </c>
      <c r="J3446" s="246">
        <v>16806</v>
      </c>
      <c r="K3446" s="846">
        <f t="shared" si="422"/>
        <v>16806000</v>
      </c>
      <c r="L3446" s="847" t="s">
        <v>162</v>
      </c>
      <c r="M3446" s="847" t="s">
        <v>844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7"/>
    </row>
    <row r="3447" spans="1:27" ht="15.75" hidden="1" customHeight="1">
      <c r="A3447" s="818" t="str">
        <f>IF(B3447&lt;&gt;"",IF(AND(B3447&gt;=_TM1,B3447&lt;=_TM2,OR(TH!L3447="1111",TH!M3447="1111")),TH!D3447,""),"")</f>
        <v/>
      </c>
      <c r="B3447" s="36">
        <f t="shared" si="420"/>
        <v>9</v>
      </c>
      <c r="C3447" s="190">
        <f t="shared" si="421"/>
        <v>42626</v>
      </c>
      <c r="D3447" s="842" t="s">
        <v>1649</v>
      </c>
      <c r="E3447" s="891">
        <v>42626</v>
      </c>
      <c r="F3447" s="49" t="s">
        <v>438</v>
      </c>
      <c r="G3447" s="822" t="s">
        <v>1664</v>
      </c>
      <c r="H3447" s="845" t="s">
        <v>1297</v>
      </c>
      <c r="I3447" s="246">
        <v>490</v>
      </c>
      <c r="J3447" s="246">
        <v>9975</v>
      </c>
      <c r="K3447" s="846">
        <f t="shared" si="422"/>
        <v>4887750</v>
      </c>
      <c r="L3447" s="847" t="s">
        <v>162</v>
      </c>
      <c r="M3447" s="847" t="s">
        <v>844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>x</v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7"/>
    </row>
    <row r="3448" spans="1:27" ht="15.75" hidden="1" customHeight="1">
      <c r="A3448" s="818" t="str">
        <f>IF(B3448&lt;&gt;"",IF(AND(B3448&gt;=_TM1,B3448&lt;=_TM2,OR(TH!L3448="1111",TH!M3448="1111")),TH!D3448,""),"")</f>
        <v/>
      </c>
      <c r="B3448" s="36">
        <f t="shared" si="420"/>
        <v>9</v>
      </c>
      <c r="C3448" s="190">
        <f t="shared" si="421"/>
        <v>42629</v>
      </c>
      <c r="D3448" s="842" t="s">
        <v>1649</v>
      </c>
      <c r="E3448" s="891">
        <v>42629</v>
      </c>
      <c r="F3448" s="49" t="s">
        <v>1668</v>
      </c>
      <c r="G3448" s="822" t="s">
        <v>1665</v>
      </c>
      <c r="H3448" s="845" t="s">
        <v>1297</v>
      </c>
      <c r="I3448" s="246">
        <v>6</v>
      </c>
      <c r="J3448" s="246">
        <v>42719</v>
      </c>
      <c r="K3448" s="846">
        <f t="shared" si="422"/>
        <v>256314</v>
      </c>
      <c r="L3448" s="847" t="s">
        <v>162</v>
      </c>
      <c r="M3448" s="847" t="s">
        <v>844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7"/>
    </row>
    <row r="3449" spans="1:27" ht="15.75" hidden="1" customHeight="1">
      <c r="A3449" s="818" t="str">
        <f>IF(B3449&lt;&gt;"",IF(AND(B3449&gt;=_TM1,B3449&lt;=_TM2,OR(TH!L3449="1111",TH!M3449="1111")),TH!D3449,""),"")</f>
        <v/>
      </c>
      <c r="B3449" s="36">
        <f t="shared" si="410"/>
        <v>9</v>
      </c>
      <c r="C3449" s="190">
        <f t="shared" si="408"/>
        <v>42629</v>
      </c>
      <c r="D3449" s="842" t="s">
        <v>1649</v>
      </c>
      <c r="E3449" s="891">
        <v>42629</v>
      </c>
      <c r="F3449" s="854" t="s">
        <v>1669</v>
      </c>
      <c r="G3449" s="822" t="s">
        <v>1665</v>
      </c>
      <c r="H3449" s="845" t="s">
        <v>1297</v>
      </c>
      <c r="I3449" s="246">
        <v>1</v>
      </c>
      <c r="J3449" s="246">
        <v>61456</v>
      </c>
      <c r="K3449" s="846">
        <f t="shared" si="409"/>
        <v>61456</v>
      </c>
      <c r="L3449" s="847" t="s">
        <v>162</v>
      </c>
      <c r="M3449" s="847" t="s">
        <v>844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7"/>
    </row>
    <row r="3450" spans="1:27" ht="15.75" hidden="1" customHeight="1">
      <c r="A3450" s="818" t="str">
        <f>IF(B3450&lt;&gt;"",IF(AND(B3450&gt;=_TM1,B3450&lt;=_TM2,OR(TH!L3450="1111",TH!M3450="1111")),TH!D3450,""),"")</f>
        <v/>
      </c>
      <c r="B3450" s="36">
        <f t="shared" si="410"/>
        <v>9</v>
      </c>
      <c r="C3450" s="190">
        <f t="shared" si="408"/>
        <v>42629</v>
      </c>
      <c r="D3450" s="842" t="s">
        <v>1649</v>
      </c>
      <c r="E3450" s="891">
        <v>42629</v>
      </c>
      <c r="F3450" s="49" t="s">
        <v>1670</v>
      </c>
      <c r="G3450" s="822" t="s">
        <v>1665</v>
      </c>
      <c r="H3450" s="845" t="s">
        <v>1297</v>
      </c>
      <c r="I3450" s="246">
        <v>1</v>
      </c>
      <c r="J3450" s="246">
        <v>92950</v>
      </c>
      <c r="K3450" s="846">
        <f t="shared" si="409"/>
        <v>92950</v>
      </c>
      <c r="L3450" s="847" t="s">
        <v>162</v>
      </c>
      <c r="M3450" s="847" t="s">
        <v>844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7"/>
    </row>
    <row r="3451" spans="1:27" ht="15.75" hidden="1" customHeight="1">
      <c r="A3451" s="818" t="str">
        <f>IF(B3451&lt;&gt;"",IF(AND(B3451&gt;=_TM1,B3451&lt;=_TM2,OR(TH!L3451="1111",TH!M3451="1111")),TH!D3451,""),"")</f>
        <v/>
      </c>
      <c r="B3451" s="36">
        <f t="shared" si="410"/>
        <v>9</v>
      </c>
      <c r="C3451" s="190">
        <f t="shared" si="408"/>
        <v>42629</v>
      </c>
      <c r="D3451" s="842" t="s">
        <v>1649</v>
      </c>
      <c r="E3451" s="891">
        <v>42629</v>
      </c>
      <c r="F3451" s="49" t="s">
        <v>706</v>
      </c>
      <c r="G3451" s="822" t="s">
        <v>1665</v>
      </c>
      <c r="H3451" s="845" t="s">
        <v>1297</v>
      </c>
      <c r="I3451" s="246">
        <v>4</v>
      </c>
      <c r="J3451" s="246">
        <v>26468</v>
      </c>
      <c r="K3451" s="846">
        <f t="shared" si="409"/>
        <v>105872</v>
      </c>
      <c r="L3451" s="847" t="s">
        <v>162</v>
      </c>
      <c r="M3451" s="847" t="s">
        <v>844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7"/>
    </row>
    <row r="3452" spans="1:27" ht="15.75" hidden="1" customHeight="1">
      <c r="A3452" s="818" t="str">
        <f>IF(B3452&lt;&gt;"",IF(AND(B3452&gt;=_TM1,B3452&lt;=_TM2,OR(TH!L3452="1111",TH!M3452="1111")),TH!D3452,""),"")</f>
        <v/>
      </c>
      <c r="B3452" s="36">
        <f t="shared" si="410"/>
        <v>9</v>
      </c>
      <c r="C3452" s="190">
        <f t="shared" ref="C3452:C3539" si="423">E3452</f>
        <v>42629</v>
      </c>
      <c r="D3452" s="842" t="s">
        <v>1649</v>
      </c>
      <c r="E3452" s="891">
        <v>42629</v>
      </c>
      <c r="F3452" s="49" t="s">
        <v>1671</v>
      </c>
      <c r="G3452" s="822" t="s">
        <v>1665</v>
      </c>
      <c r="H3452" s="845" t="s">
        <v>1297</v>
      </c>
      <c r="I3452" s="246">
        <v>1</v>
      </c>
      <c r="J3452" s="246">
        <v>74374</v>
      </c>
      <c r="K3452" s="846">
        <f t="shared" si="409"/>
        <v>74374</v>
      </c>
      <c r="L3452" s="847" t="s">
        <v>162</v>
      </c>
      <c r="M3452" s="847" t="s">
        <v>844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7"/>
    </row>
    <row r="3453" spans="1:27" ht="15.75" hidden="1" customHeight="1">
      <c r="A3453" s="818" t="str">
        <f>IF(B3453&lt;&gt;"",IF(AND(B3453&gt;=_TM1,B3453&lt;=_TM2,OR(TH!L3453="1111",TH!M3453="1111")),TH!D3453,""),"")</f>
        <v/>
      </c>
      <c r="B3453" s="36">
        <f t="shared" si="410"/>
        <v>9</v>
      </c>
      <c r="C3453" s="190">
        <f t="shared" si="423"/>
        <v>42634</v>
      </c>
      <c r="D3453" s="842" t="s">
        <v>1649</v>
      </c>
      <c r="E3453" s="891">
        <v>42634</v>
      </c>
      <c r="F3453" s="854" t="s">
        <v>438</v>
      </c>
      <c r="G3453" s="822" t="s">
        <v>1674</v>
      </c>
      <c r="H3453" s="845" t="s">
        <v>1297</v>
      </c>
      <c r="I3453" s="246">
        <v>4400</v>
      </c>
      <c r="J3453" s="246">
        <v>17575</v>
      </c>
      <c r="K3453" s="846">
        <f t="shared" si="409"/>
        <v>77330000</v>
      </c>
      <c r="L3453" s="847" t="s">
        <v>162</v>
      </c>
      <c r="M3453" s="847" t="s">
        <v>844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>x</v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7"/>
    </row>
    <row r="3454" spans="1:27" ht="15.75" hidden="1" customHeight="1">
      <c r="A3454" s="818" t="str">
        <f>IF(B3454&lt;&gt;"",IF(AND(B3454&gt;=_TM1,B3454&lt;=_TM2,OR(TH!L3454="1111",TH!M3454="1111")),TH!D3454,""),"")</f>
        <v/>
      </c>
      <c r="B3454" s="36">
        <f t="shared" si="410"/>
        <v>9</v>
      </c>
      <c r="C3454" s="190">
        <f t="shared" si="423"/>
        <v>42634</v>
      </c>
      <c r="D3454" s="842" t="s">
        <v>1649</v>
      </c>
      <c r="E3454" s="891">
        <v>42634</v>
      </c>
      <c r="F3454" s="49" t="s">
        <v>437</v>
      </c>
      <c r="G3454" s="822" t="s">
        <v>1674</v>
      </c>
      <c r="H3454" s="845" t="s">
        <v>1297</v>
      </c>
      <c r="I3454" s="246">
        <v>4200</v>
      </c>
      <c r="J3454" s="246">
        <v>17575</v>
      </c>
      <c r="K3454" s="846">
        <f t="shared" si="409"/>
        <v>73815000</v>
      </c>
      <c r="L3454" s="847" t="s">
        <v>162</v>
      </c>
      <c r="M3454" s="847" t="s">
        <v>844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7"/>
    </row>
    <row r="3455" spans="1:27" ht="15.75" hidden="1" customHeight="1">
      <c r="A3455" s="818" t="str">
        <f>IF(B3455&lt;&gt;"",IF(AND(B3455&gt;=_TM1,B3455&lt;=_TM2,OR(TH!L3455="1111",TH!M3455="1111")),TH!D3455,""),"")</f>
        <v/>
      </c>
      <c r="B3455" s="36">
        <f t="shared" si="410"/>
        <v>9</v>
      </c>
      <c r="C3455" s="190">
        <f t="shared" si="423"/>
        <v>42636</v>
      </c>
      <c r="D3455" s="842" t="s">
        <v>1649</v>
      </c>
      <c r="E3455" s="891">
        <v>42636</v>
      </c>
      <c r="F3455" s="49" t="s">
        <v>1676</v>
      </c>
      <c r="G3455" s="822" t="s">
        <v>1675</v>
      </c>
      <c r="H3455" s="845" t="s">
        <v>1297</v>
      </c>
      <c r="I3455" s="246">
        <v>4100</v>
      </c>
      <c r="J3455" s="246">
        <v>7300</v>
      </c>
      <c r="K3455" s="846">
        <f t="shared" si="409"/>
        <v>29930000</v>
      </c>
      <c r="L3455" s="847" t="s">
        <v>162</v>
      </c>
      <c r="M3455" s="847" t="s">
        <v>844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7"/>
    </row>
    <row r="3456" spans="1:27" ht="15.75" hidden="1" customHeight="1">
      <c r="A3456" s="818" t="str">
        <f>IF(B3456&lt;&gt;"",IF(AND(B3456&gt;=_TM1,B3456&lt;=_TM2,OR(TH!L3456="1111",TH!M3456="1111")),TH!D3456,""),"")</f>
        <v/>
      </c>
      <c r="B3456" s="36">
        <f t="shared" si="410"/>
        <v>9</v>
      </c>
      <c r="C3456" s="190">
        <f t="shared" si="423"/>
        <v>42642</v>
      </c>
      <c r="D3456" s="842" t="s">
        <v>1649</v>
      </c>
      <c r="E3456" s="891">
        <v>42642</v>
      </c>
      <c r="F3456" s="893" t="s">
        <v>1679</v>
      </c>
      <c r="G3456" s="822" t="s">
        <v>1677</v>
      </c>
      <c r="H3456" s="845" t="s">
        <v>1297</v>
      </c>
      <c r="I3456" s="246">
        <v>300</v>
      </c>
      <c r="J3456" s="246">
        <v>7900</v>
      </c>
      <c r="K3456" s="846">
        <f t="shared" si="409"/>
        <v>2370000</v>
      </c>
      <c r="L3456" s="847" t="s">
        <v>162</v>
      </c>
      <c r="M3456" s="847" t="s">
        <v>844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7"/>
    </row>
    <row r="3457" spans="1:27" ht="15.75" hidden="1" customHeight="1">
      <c r="A3457" s="818" t="str">
        <f>IF(B3457&lt;&gt;"",IF(AND(B3457&gt;=_TM1,B3457&lt;=_TM2,OR(TH!L3457="1111",TH!M3457="1111")),TH!D3457,""),"")</f>
        <v/>
      </c>
      <c r="B3457" s="36">
        <f t="shared" si="410"/>
        <v>9</v>
      </c>
      <c r="C3457" s="190">
        <f t="shared" si="423"/>
        <v>42642</v>
      </c>
      <c r="D3457" s="842" t="s">
        <v>1649</v>
      </c>
      <c r="E3457" s="891">
        <v>42642</v>
      </c>
      <c r="F3457" s="854" t="s">
        <v>438</v>
      </c>
      <c r="G3457" s="822" t="s">
        <v>1678</v>
      </c>
      <c r="H3457" s="845" t="s">
        <v>1297</v>
      </c>
      <c r="I3457" s="246">
        <v>120</v>
      </c>
      <c r="J3457" s="246">
        <v>17575</v>
      </c>
      <c r="K3457" s="846">
        <f t="shared" si="409"/>
        <v>2109000</v>
      </c>
      <c r="L3457" s="847" t="s">
        <v>162</v>
      </c>
      <c r="M3457" s="847" t="s">
        <v>844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>x</v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7"/>
    </row>
    <row r="3458" spans="1:27" ht="15.75" hidden="1" customHeight="1">
      <c r="A3458" s="818" t="str">
        <f>IF(B3458&lt;&gt;"",IF(AND(B3458&gt;=_TM1,B3458&lt;=_TM2,OR(TH!L3458="1111",TH!M3458="1111")),TH!D3458,""),"")</f>
        <v/>
      </c>
      <c r="B3458" s="36">
        <f t="shared" si="410"/>
        <v>9</v>
      </c>
      <c r="C3458" s="190">
        <f t="shared" si="423"/>
        <v>42642</v>
      </c>
      <c r="D3458" s="842" t="s">
        <v>1649</v>
      </c>
      <c r="E3458" s="891">
        <v>42642</v>
      </c>
      <c r="F3458" s="49" t="s">
        <v>1683</v>
      </c>
      <c r="G3458" s="822" t="s">
        <v>1681</v>
      </c>
      <c r="H3458" s="845" t="s">
        <v>1297</v>
      </c>
      <c r="I3458" s="246">
        <v>2300</v>
      </c>
      <c r="J3458" s="246">
        <v>5700</v>
      </c>
      <c r="K3458" s="846">
        <f t="shared" si="409"/>
        <v>13110000</v>
      </c>
      <c r="L3458" s="847" t="s">
        <v>162</v>
      </c>
      <c r="M3458" s="847" t="s">
        <v>844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7"/>
    </row>
    <row r="3459" spans="1:27" ht="15.75" hidden="1" customHeight="1">
      <c r="A3459" s="818" t="str">
        <f>IF(B3459&lt;&gt;"",IF(AND(B3459&gt;=_TM1,B3459&lt;=_TM2,OR(TH!L3459="1111",TH!M3459="1111")),TH!D3459,""),"")</f>
        <v/>
      </c>
      <c r="B3459" s="36">
        <f t="shared" si="410"/>
        <v>9</v>
      </c>
      <c r="C3459" s="190">
        <f t="shared" si="423"/>
        <v>42642</v>
      </c>
      <c r="D3459" s="842" t="s">
        <v>1649</v>
      </c>
      <c r="E3459" s="891">
        <v>42642</v>
      </c>
      <c r="F3459" s="854" t="s">
        <v>1685</v>
      </c>
      <c r="G3459" s="822" t="s">
        <v>1681</v>
      </c>
      <c r="H3459" s="845" t="s">
        <v>1297</v>
      </c>
      <c r="I3459" s="246">
        <v>2500</v>
      </c>
      <c r="J3459" s="246">
        <v>8400</v>
      </c>
      <c r="K3459" s="846">
        <f t="shared" si="409"/>
        <v>21000000</v>
      </c>
      <c r="L3459" s="847" t="s">
        <v>162</v>
      </c>
      <c r="M3459" s="847" t="s">
        <v>844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7"/>
    </row>
    <row r="3460" spans="1:27" ht="15.75" hidden="1" customHeight="1">
      <c r="A3460" s="818" t="str">
        <f>IF(B3460&lt;&gt;"",IF(AND(B3460&gt;=_TM1,B3460&lt;=_TM2,OR(TH!L3460="1111",TH!M3460="1111")),TH!D3460,""),"")</f>
        <v/>
      </c>
      <c r="B3460" s="36">
        <f t="shared" si="410"/>
        <v>9</v>
      </c>
      <c r="C3460" s="190">
        <f t="shared" si="423"/>
        <v>42642</v>
      </c>
      <c r="D3460" s="842" t="s">
        <v>1649</v>
      </c>
      <c r="E3460" s="891">
        <v>42642</v>
      </c>
      <c r="F3460" s="49" t="s">
        <v>1687</v>
      </c>
      <c r="G3460" s="822" t="s">
        <v>1686</v>
      </c>
      <c r="H3460" s="845" t="s">
        <v>1297</v>
      </c>
      <c r="I3460" s="246">
        <v>1600</v>
      </c>
      <c r="J3460" s="246">
        <v>5150</v>
      </c>
      <c r="K3460" s="846">
        <f t="shared" si="409"/>
        <v>8240000</v>
      </c>
      <c r="L3460" s="847" t="s">
        <v>162</v>
      </c>
      <c r="M3460" s="847" t="s">
        <v>844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7"/>
    </row>
    <row r="3461" spans="1:27" ht="15.75" hidden="1" customHeight="1">
      <c r="A3461" s="818" t="str">
        <f>IF(B3461&lt;&gt;"",IF(AND(B3461&gt;=_TM1,B3461&lt;=_TM2,OR(TH!L3461="1111",TH!M3461="1111")),TH!D3461,""),"")</f>
        <v/>
      </c>
      <c r="B3461" s="36">
        <f t="shared" si="410"/>
        <v>9</v>
      </c>
      <c r="C3461" s="190">
        <f t="shared" si="423"/>
        <v>42643</v>
      </c>
      <c r="D3461" s="842" t="s">
        <v>1649</v>
      </c>
      <c r="E3461" s="891">
        <v>42643</v>
      </c>
      <c r="F3461" s="854" t="s">
        <v>1714</v>
      </c>
      <c r="G3461" s="857" t="s">
        <v>1759</v>
      </c>
      <c r="H3461" s="845" t="s">
        <v>1297</v>
      </c>
      <c r="I3461" s="246">
        <v>38250</v>
      </c>
      <c r="J3461" s="246">
        <v>7250</v>
      </c>
      <c r="K3461" s="846">
        <f t="shared" ref="K3461:K3539" si="424">ROUND(I3461*J3461,0)</f>
        <v>277312500</v>
      </c>
      <c r="L3461" s="847" t="s">
        <v>162</v>
      </c>
      <c r="M3461" s="847" t="s">
        <v>844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7"/>
    </row>
    <row r="3462" spans="1:27" ht="15.75" hidden="1" customHeight="1">
      <c r="A3462" s="818" t="str">
        <f>IF(B3462&lt;&gt;"",IF(AND(B3462&gt;=_TM1,B3462&lt;=_TM2,OR(TH!L3462="1111",TH!M3462="1111")),TH!D3462,""),"")</f>
        <v/>
      </c>
      <c r="B3462" s="36">
        <f t="shared" ref="B3462:B3480" si="425">IF(C3462&lt;&gt;"",MONTH(C3462),"")</f>
        <v>9</v>
      </c>
      <c r="C3462" s="190">
        <f t="shared" ref="C3462:C3480" si="426">E3462</f>
        <v>42643</v>
      </c>
      <c r="D3462" s="842" t="s">
        <v>1649</v>
      </c>
      <c r="E3462" s="891">
        <v>42643</v>
      </c>
      <c r="F3462" s="49" t="s">
        <v>483</v>
      </c>
      <c r="G3462" s="822" t="s">
        <v>1760</v>
      </c>
      <c r="H3462" s="845" t="s">
        <v>1297</v>
      </c>
      <c r="I3462" s="246">
        <v>140</v>
      </c>
      <c r="J3462" s="246">
        <v>17100</v>
      </c>
      <c r="K3462" s="846">
        <f t="shared" si="424"/>
        <v>2394000</v>
      </c>
      <c r="L3462" s="847" t="s">
        <v>162</v>
      </c>
      <c r="M3462" s="847" t="s">
        <v>844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7"/>
    </row>
    <row r="3463" spans="1:27" ht="15.75" hidden="1" customHeight="1">
      <c r="A3463" s="818" t="str">
        <f>IF(B3463&lt;&gt;"",IF(AND(B3463&gt;=_TM1,B3463&lt;=_TM2,OR(TH!L3463="1111",TH!M3463="1111")),TH!D3463,""),"")</f>
        <v/>
      </c>
      <c r="B3463" s="36">
        <f t="shared" si="425"/>
        <v>9</v>
      </c>
      <c r="C3463" s="190">
        <f t="shared" si="426"/>
        <v>42643</v>
      </c>
      <c r="D3463" s="842" t="s">
        <v>1649</v>
      </c>
      <c r="E3463" s="891">
        <v>42643</v>
      </c>
      <c r="F3463" s="854" t="s">
        <v>1715</v>
      </c>
      <c r="G3463" s="822" t="s">
        <v>1760</v>
      </c>
      <c r="H3463" s="845" t="s">
        <v>1297</v>
      </c>
      <c r="I3463" s="246">
        <v>54</v>
      </c>
      <c r="J3463" s="246">
        <v>19000</v>
      </c>
      <c r="K3463" s="846">
        <f t="shared" si="424"/>
        <v>1026000</v>
      </c>
      <c r="L3463" s="847" t="s">
        <v>162</v>
      </c>
      <c r="M3463" s="847" t="s">
        <v>844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7"/>
    </row>
    <row r="3464" spans="1:27" ht="15.75" hidden="1" customHeight="1">
      <c r="A3464" s="818" t="str">
        <f>IF(B3464&lt;&gt;"",IF(AND(B3464&gt;=_TM1,B3464&lt;=_TM2,OR(TH!L3464="1111",TH!M3464="1111")),TH!D3464,""),"")</f>
        <v/>
      </c>
      <c r="B3464" s="36">
        <f t="shared" si="425"/>
        <v>9</v>
      </c>
      <c r="C3464" s="190">
        <f t="shared" si="426"/>
        <v>42643</v>
      </c>
      <c r="D3464" s="842" t="s">
        <v>1649</v>
      </c>
      <c r="E3464" s="891">
        <v>42643</v>
      </c>
      <c r="F3464" s="49" t="s">
        <v>1716</v>
      </c>
      <c r="G3464" s="822" t="s">
        <v>1760</v>
      </c>
      <c r="H3464" s="845" t="s">
        <v>1297</v>
      </c>
      <c r="I3464" s="246">
        <v>14</v>
      </c>
      <c r="J3464" s="246">
        <v>19100</v>
      </c>
      <c r="K3464" s="846">
        <f t="shared" si="424"/>
        <v>267400</v>
      </c>
      <c r="L3464" s="847" t="s">
        <v>162</v>
      </c>
      <c r="M3464" s="847" t="s">
        <v>844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7"/>
    </row>
    <row r="3465" spans="1:27" ht="15.75" hidden="1" customHeight="1">
      <c r="A3465" s="818" t="str">
        <f>IF(B3465&lt;&gt;"",IF(AND(B3465&gt;=_TM1,B3465&lt;=_TM2,OR(TH!L3465="1111",TH!M3465="1111")),TH!D3465,""),"")</f>
        <v/>
      </c>
      <c r="B3465" s="36">
        <f t="shared" si="425"/>
        <v>9</v>
      </c>
      <c r="C3465" s="190">
        <f t="shared" si="426"/>
        <v>42643</v>
      </c>
      <c r="D3465" s="842" t="s">
        <v>1649</v>
      </c>
      <c r="E3465" s="891">
        <v>42643</v>
      </c>
      <c r="F3465" s="49" t="s">
        <v>1717</v>
      </c>
      <c r="G3465" s="822" t="s">
        <v>1760</v>
      </c>
      <c r="H3465" s="845" t="s">
        <v>1297</v>
      </c>
      <c r="I3465" s="246">
        <v>280</v>
      </c>
      <c r="J3465" s="246">
        <v>20000</v>
      </c>
      <c r="K3465" s="846">
        <f t="shared" si="424"/>
        <v>5600000</v>
      </c>
      <c r="L3465" s="847" t="s">
        <v>162</v>
      </c>
      <c r="M3465" s="847" t="s">
        <v>844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7"/>
    </row>
    <row r="3466" spans="1:27" ht="15.75" hidden="1" customHeight="1">
      <c r="A3466" s="818" t="str">
        <f>IF(B3466&lt;&gt;"",IF(AND(B3466&gt;=_TM1,B3466&lt;=_TM2,OR(TH!L3466="1111",TH!M3466="1111")),TH!D3466,""),"")</f>
        <v/>
      </c>
      <c r="B3466" s="36">
        <f t="shared" si="425"/>
        <v>9</v>
      </c>
      <c r="C3466" s="190">
        <f t="shared" si="426"/>
        <v>42643</v>
      </c>
      <c r="D3466" s="842" t="s">
        <v>1649</v>
      </c>
      <c r="E3466" s="891">
        <v>42643</v>
      </c>
      <c r="F3466" s="854" t="s">
        <v>498</v>
      </c>
      <c r="G3466" s="822" t="s">
        <v>1760</v>
      </c>
      <c r="H3466" s="845" t="s">
        <v>1297</v>
      </c>
      <c r="I3466" s="246">
        <v>115</v>
      </c>
      <c r="J3466" s="246">
        <v>20000</v>
      </c>
      <c r="K3466" s="846">
        <f t="shared" si="424"/>
        <v>2300000</v>
      </c>
      <c r="L3466" s="847" t="s">
        <v>162</v>
      </c>
      <c r="M3466" s="847" t="s">
        <v>844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7"/>
    </row>
    <row r="3467" spans="1:27" ht="15.75" hidden="1" customHeight="1">
      <c r="A3467" s="818" t="str">
        <f>IF(B3467&lt;&gt;"",IF(AND(B3467&gt;=_TM1,B3467&lt;=_TM2,OR(TH!L3467="1111",TH!M3467="1111")),TH!D3467,""),"")</f>
        <v/>
      </c>
      <c r="B3467" s="36">
        <f t="shared" si="425"/>
        <v>9</v>
      </c>
      <c r="C3467" s="190">
        <f t="shared" si="426"/>
        <v>42643</v>
      </c>
      <c r="D3467" s="842" t="s">
        <v>1649</v>
      </c>
      <c r="E3467" s="891">
        <v>42643</v>
      </c>
      <c r="F3467" s="49" t="s">
        <v>1718</v>
      </c>
      <c r="G3467" s="822" t="s">
        <v>1760</v>
      </c>
      <c r="H3467" s="845" t="s">
        <v>1297</v>
      </c>
      <c r="I3467" s="246">
        <v>4</v>
      </c>
      <c r="J3467" s="246">
        <v>20100</v>
      </c>
      <c r="K3467" s="846">
        <f t="shared" si="424"/>
        <v>80400</v>
      </c>
      <c r="L3467" s="847" t="s">
        <v>162</v>
      </c>
      <c r="M3467" s="847" t="s">
        <v>844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7"/>
    </row>
    <row r="3468" spans="1:27" ht="15.75" hidden="1" customHeight="1">
      <c r="A3468" s="818" t="str">
        <f>IF(B3468&lt;&gt;"",IF(AND(B3468&gt;=_TM1,B3468&lt;=_TM2,OR(TH!L3468="1111",TH!M3468="1111")),TH!D3468,""),"")</f>
        <v/>
      </c>
      <c r="B3468" s="36">
        <f t="shared" si="425"/>
        <v>9</v>
      </c>
      <c r="C3468" s="190">
        <f t="shared" si="426"/>
        <v>42643</v>
      </c>
      <c r="D3468" s="842" t="s">
        <v>1649</v>
      </c>
      <c r="E3468" s="891">
        <v>42643</v>
      </c>
      <c r="F3468" s="854" t="s">
        <v>687</v>
      </c>
      <c r="G3468" s="822" t="s">
        <v>1760</v>
      </c>
      <c r="H3468" s="845" t="s">
        <v>1297</v>
      </c>
      <c r="I3468" s="246">
        <v>48</v>
      </c>
      <c r="J3468" s="246">
        <v>20200</v>
      </c>
      <c r="K3468" s="846">
        <f t="shared" si="424"/>
        <v>969600</v>
      </c>
      <c r="L3468" s="847" t="s">
        <v>162</v>
      </c>
      <c r="M3468" s="847" t="s">
        <v>844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7"/>
    </row>
    <row r="3469" spans="1:27" ht="15.75" hidden="1" customHeight="1">
      <c r="A3469" s="818" t="str">
        <f>IF(B3469&lt;&gt;"",IF(AND(B3469&gt;=_TM1,B3469&lt;=_TM2,OR(TH!L3469="1111",TH!M3469="1111")),TH!D3469,""),"")</f>
        <v/>
      </c>
      <c r="B3469" s="36">
        <f t="shared" si="425"/>
        <v>9</v>
      </c>
      <c r="C3469" s="190">
        <f t="shared" si="426"/>
        <v>42643</v>
      </c>
      <c r="D3469" s="842" t="s">
        <v>1649</v>
      </c>
      <c r="E3469" s="891">
        <v>42643</v>
      </c>
      <c r="F3469" s="49" t="s">
        <v>1719</v>
      </c>
      <c r="G3469" s="822" t="s">
        <v>1760</v>
      </c>
      <c r="H3469" s="845" t="s">
        <v>1297</v>
      </c>
      <c r="I3469" s="246">
        <v>30</v>
      </c>
      <c r="J3469" s="246">
        <v>20300</v>
      </c>
      <c r="K3469" s="846">
        <f t="shared" si="424"/>
        <v>609000</v>
      </c>
      <c r="L3469" s="847" t="s">
        <v>162</v>
      </c>
      <c r="M3469" s="847" t="s">
        <v>844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7"/>
    </row>
    <row r="3470" spans="1:27" ht="15.75" hidden="1" customHeight="1">
      <c r="A3470" s="818" t="str">
        <f>IF(B3470&lt;&gt;"",IF(AND(B3470&gt;=_TM1,B3470&lt;=_TM2,OR(TH!L3470="1111",TH!M3470="1111")),TH!D3470,""),"")</f>
        <v/>
      </c>
      <c r="B3470" s="36">
        <f t="shared" si="425"/>
        <v>9</v>
      </c>
      <c r="C3470" s="190">
        <f t="shared" si="426"/>
        <v>42643</v>
      </c>
      <c r="D3470" s="842" t="s">
        <v>1649</v>
      </c>
      <c r="E3470" s="891">
        <v>42643</v>
      </c>
      <c r="F3470" s="49" t="s">
        <v>1720</v>
      </c>
      <c r="G3470" s="822" t="s">
        <v>1760</v>
      </c>
      <c r="H3470" s="845" t="s">
        <v>1297</v>
      </c>
      <c r="I3470" s="246">
        <v>12</v>
      </c>
      <c r="J3470" s="246">
        <v>20500</v>
      </c>
      <c r="K3470" s="846">
        <f t="shared" si="424"/>
        <v>246000</v>
      </c>
      <c r="L3470" s="847" t="s">
        <v>162</v>
      </c>
      <c r="M3470" s="847" t="s">
        <v>844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7"/>
    </row>
    <row r="3471" spans="1:27" ht="15.75" hidden="1" customHeight="1">
      <c r="A3471" s="818" t="str">
        <f>IF(B3471&lt;&gt;"",IF(AND(B3471&gt;=_TM1,B3471&lt;=_TM2,OR(TH!L3471="1111",TH!M3471="1111")),TH!D3471,""),"")</f>
        <v/>
      </c>
      <c r="B3471" s="36">
        <f t="shared" si="425"/>
        <v>9</v>
      </c>
      <c r="C3471" s="190">
        <f t="shared" si="426"/>
        <v>42643</v>
      </c>
      <c r="D3471" s="842" t="s">
        <v>1649</v>
      </c>
      <c r="E3471" s="891">
        <v>42643</v>
      </c>
      <c r="F3471" s="854" t="s">
        <v>1721</v>
      </c>
      <c r="G3471" s="822" t="s">
        <v>1760</v>
      </c>
      <c r="H3471" s="845" t="s">
        <v>1297</v>
      </c>
      <c r="I3471" s="246">
        <v>14</v>
      </c>
      <c r="J3471" s="246">
        <v>20700</v>
      </c>
      <c r="K3471" s="846">
        <f t="shared" si="424"/>
        <v>289800</v>
      </c>
      <c r="L3471" s="847" t="s">
        <v>162</v>
      </c>
      <c r="M3471" s="847" t="s">
        <v>844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7"/>
    </row>
    <row r="3472" spans="1:27" ht="15.75" hidden="1" customHeight="1">
      <c r="A3472" s="818" t="str">
        <f>IF(B3472&lt;&gt;"",IF(AND(B3472&gt;=_TM1,B3472&lt;=_TM2,OR(TH!L3472="1111",TH!M3472="1111")),TH!D3472,""),"")</f>
        <v/>
      </c>
      <c r="B3472" s="36">
        <f t="shared" si="425"/>
        <v>9</v>
      </c>
      <c r="C3472" s="190">
        <f t="shared" si="426"/>
        <v>42643</v>
      </c>
      <c r="D3472" s="842" t="s">
        <v>1649</v>
      </c>
      <c r="E3472" s="891">
        <v>42643</v>
      </c>
      <c r="F3472" s="49" t="s">
        <v>1722</v>
      </c>
      <c r="G3472" s="822" t="s">
        <v>1760</v>
      </c>
      <c r="H3472" s="845" t="s">
        <v>1297</v>
      </c>
      <c r="I3472" s="246">
        <v>14</v>
      </c>
      <c r="J3472" s="246">
        <v>21000</v>
      </c>
      <c r="K3472" s="846">
        <f t="shared" si="424"/>
        <v>294000</v>
      </c>
      <c r="L3472" s="847" t="s">
        <v>162</v>
      </c>
      <c r="M3472" s="847" t="s">
        <v>844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7"/>
    </row>
    <row r="3473" spans="1:27" ht="15.75" hidden="1" customHeight="1">
      <c r="A3473" s="818" t="str">
        <f>IF(B3473&lt;&gt;"",IF(AND(B3473&gt;=_TM1,B3473&lt;=_TM2,OR(TH!L3473="1111",TH!M3473="1111")),TH!D3473,""),"")</f>
        <v/>
      </c>
      <c r="B3473" s="36">
        <f t="shared" si="425"/>
        <v>9</v>
      </c>
      <c r="C3473" s="190">
        <f t="shared" si="426"/>
        <v>42643</v>
      </c>
      <c r="D3473" s="842" t="s">
        <v>1649</v>
      </c>
      <c r="E3473" s="891">
        <v>42643</v>
      </c>
      <c r="F3473" s="854" t="s">
        <v>1723</v>
      </c>
      <c r="G3473" s="822" t="s">
        <v>1760</v>
      </c>
      <c r="H3473" s="845" t="s">
        <v>1297</v>
      </c>
      <c r="I3473" s="246">
        <v>12</v>
      </c>
      <c r="J3473" s="246">
        <v>21000</v>
      </c>
      <c r="K3473" s="846">
        <f t="shared" si="424"/>
        <v>252000</v>
      </c>
      <c r="L3473" s="847" t="s">
        <v>162</v>
      </c>
      <c r="M3473" s="847" t="s">
        <v>844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7"/>
    </row>
    <row r="3474" spans="1:27" ht="15.75" hidden="1" customHeight="1">
      <c r="A3474" s="818" t="str">
        <f>IF(B3474&lt;&gt;"",IF(AND(B3474&gt;=_TM1,B3474&lt;=_TM2,OR(TH!L3474="1111",TH!M3474="1111")),TH!D3474,""),"")</f>
        <v/>
      </c>
      <c r="B3474" s="36">
        <f t="shared" si="425"/>
        <v>9</v>
      </c>
      <c r="C3474" s="190">
        <f t="shared" si="426"/>
        <v>42643</v>
      </c>
      <c r="D3474" s="842" t="s">
        <v>1649</v>
      </c>
      <c r="E3474" s="891">
        <v>42643</v>
      </c>
      <c r="F3474" s="49" t="s">
        <v>1723</v>
      </c>
      <c r="G3474" s="822" t="s">
        <v>1760</v>
      </c>
      <c r="H3474" s="845" t="s">
        <v>1297</v>
      </c>
      <c r="I3474" s="246">
        <v>60</v>
      </c>
      <c r="J3474" s="246">
        <v>21000</v>
      </c>
      <c r="K3474" s="846">
        <f t="shared" si="424"/>
        <v>1260000</v>
      </c>
      <c r="L3474" s="847" t="s">
        <v>162</v>
      </c>
      <c r="M3474" s="847" t="s">
        <v>844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7"/>
    </row>
    <row r="3475" spans="1:27" ht="15.75" hidden="1" customHeight="1">
      <c r="A3475" s="818" t="str">
        <f>IF(B3475&lt;&gt;"",IF(AND(B3475&gt;=_TM1,B3475&lt;=_TM2,OR(TH!L3475="1111",TH!M3475="1111")),TH!D3475,""),"")</f>
        <v/>
      </c>
      <c r="B3475" s="36">
        <f t="shared" si="425"/>
        <v>9</v>
      </c>
      <c r="C3475" s="190">
        <f t="shared" si="426"/>
        <v>42643</v>
      </c>
      <c r="D3475" s="842" t="s">
        <v>1649</v>
      </c>
      <c r="E3475" s="891">
        <v>42643</v>
      </c>
      <c r="F3475" s="49" t="s">
        <v>1724</v>
      </c>
      <c r="G3475" s="822" t="s">
        <v>1760</v>
      </c>
      <c r="H3475" s="845" t="s">
        <v>1297</v>
      </c>
      <c r="I3475" s="246">
        <v>60</v>
      </c>
      <c r="J3475" s="246">
        <v>22000</v>
      </c>
      <c r="K3475" s="846">
        <f t="shared" si="424"/>
        <v>1320000</v>
      </c>
      <c r="L3475" s="847" t="s">
        <v>162</v>
      </c>
      <c r="M3475" s="847" t="s">
        <v>844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7"/>
    </row>
    <row r="3476" spans="1:27" ht="15.75" hidden="1" customHeight="1">
      <c r="A3476" s="818" t="str">
        <f>IF(B3476&lt;&gt;"",IF(AND(B3476&gt;=_TM1,B3476&lt;=_TM2,OR(TH!L3476="1111",TH!M3476="1111")),TH!D3476,""),"")</f>
        <v/>
      </c>
      <c r="B3476" s="36">
        <f t="shared" si="425"/>
        <v>9</v>
      </c>
      <c r="C3476" s="190">
        <f t="shared" si="426"/>
        <v>42643</v>
      </c>
      <c r="D3476" s="842" t="s">
        <v>1649</v>
      </c>
      <c r="E3476" s="891">
        <v>42643</v>
      </c>
      <c r="F3476" s="49" t="s">
        <v>1724</v>
      </c>
      <c r="G3476" s="822" t="s">
        <v>1760</v>
      </c>
      <c r="H3476" s="845" t="s">
        <v>1297</v>
      </c>
      <c r="I3476" s="246">
        <v>60</v>
      </c>
      <c r="J3476" s="246">
        <v>22000</v>
      </c>
      <c r="K3476" s="846">
        <f t="shared" ref="K3476:K3480" si="427">ROUND(I3476*J3476,0)</f>
        <v>1320000</v>
      </c>
      <c r="L3476" s="847" t="s">
        <v>162</v>
      </c>
      <c r="M3476" s="847" t="s">
        <v>844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7"/>
    </row>
    <row r="3477" spans="1:27" ht="15.75" hidden="1" customHeight="1">
      <c r="A3477" s="818" t="str">
        <f>IF(B3477&lt;&gt;"",IF(AND(B3477&gt;=_TM1,B3477&lt;=_TM2,OR(TH!L3477="1111",TH!M3477="1111")),TH!D3477,""),"")</f>
        <v/>
      </c>
      <c r="B3477" s="36">
        <f t="shared" si="425"/>
        <v>9</v>
      </c>
      <c r="C3477" s="190">
        <f t="shared" si="426"/>
        <v>42643</v>
      </c>
      <c r="D3477" s="842" t="s">
        <v>1649</v>
      </c>
      <c r="E3477" s="891">
        <v>42643</v>
      </c>
      <c r="F3477" s="854" t="s">
        <v>485</v>
      </c>
      <c r="G3477" s="822" t="s">
        <v>1760</v>
      </c>
      <c r="H3477" s="845" t="s">
        <v>1297</v>
      </c>
      <c r="I3477" s="246">
        <v>85</v>
      </c>
      <c r="J3477" s="246">
        <v>22100</v>
      </c>
      <c r="K3477" s="846">
        <f t="shared" si="427"/>
        <v>1878500</v>
      </c>
      <c r="L3477" s="847" t="s">
        <v>162</v>
      </c>
      <c r="M3477" s="847" t="s">
        <v>844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7"/>
    </row>
    <row r="3478" spans="1:27" ht="15.75" hidden="1" customHeight="1">
      <c r="A3478" s="818" t="str">
        <f>IF(B3478&lt;&gt;"",IF(AND(B3478&gt;=_TM1,B3478&lt;=_TM2,OR(TH!L3478="1111",TH!M3478="1111")),TH!D3478,""),"")</f>
        <v/>
      </c>
      <c r="B3478" s="36">
        <f t="shared" si="425"/>
        <v>9</v>
      </c>
      <c r="C3478" s="190">
        <f t="shared" si="426"/>
        <v>42643</v>
      </c>
      <c r="D3478" s="842" t="s">
        <v>1649</v>
      </c>
      <c r="E3478" s="891">
        <v>42643</v>
      </c>
      <c r="F3478" s="49" t="s">
        <v>539</v>
      </c>
      <c r="G3478" s="822" t="s">
        <v>1760</v>
      </c>
      <c r="H3478" s="845" t="s">
        <v>1297</v>
      </c>
      <c r="I3478" s="246">
        <v>40</v>
      </c>
      <c r="J3478" s="246">
        <v>22700</v>
      </c>
      <c r="K3478" s="846">
        <f t="shared" si="427"/>
        <v>908000</v>
      </c>
      <c r="L3478" s="847" t="s">
        <v>162</v>
      </c>
      <c r="M3478" s="847" t="s">
        <v>844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7"/>
    </row>
    <row r="3479" spans="1:27" ht="15.75" hidden="1" customHeight="1">
      <c r="A3479" s="818" t="str">
        <f>IF(B3479&lt;&gt;"",IF(AND(B3479&gt;=_TM1,B3479&lt;=_TM2,OR(TH!L3479="1111",TH!M3479="1111")),TH!D3479,""),"")</f>
        <v/>
      </c>
      <c r="B3479" s="36">
        <f t="shared" si="425"/>
        <v>9</v>
      </c>
      <c r="C3479" s="190">
        <f t="shared" si="426"/>
        <v>42643</v>
      </c>
      <c r="D3479" s="842" t="s">
        <v>1649</v>
      </c>
      <c r="E3479" s="891">
        <v>42643</v>
      </c>
      <c r="F3479" s="49" t="s">
        <v>1725</v>
      </c>
      <c r="G3479" s="822" t="s">
        <v>1760</v>
      </c>
      <c r="H3479" s="845" t="s">
        <v>1297</v>
      </c>
      <c r="I3479" s="246">
        <v>46</v>
      </c>
      <c r="J3479" s="246">
        <v>22800</v>
      </c>
      <c r="K3479" s="846">
        <f t="shared" si="427"/>
        <v>1048800</v>
      </c>
      <c r="L3479" s="847" t="s">
        <v>162</v>
      </c>
      <c r="M3479" s="847" t="s">
        <v>844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7"/>
    </row>
    <row r="3480" spans="1:27" ht="15.75" hidden="1" customHeight="1">
      <c r="A3480" s="818" t="str">
        <f>IF(B3480&lt;&gt;"",IF(AND(B3480&gt;=_TM1,B3480&lt;=_TM2,OR(TH!L3480="1111",TH!M3480="1111")),TH!D3480,""),"")</f>
        <v/>
      </c>
      <c r="B3480" s="36">
        <f t="shared" si="425"/>
        <v>9</v>
      </c>
      <c r="C3480" s="190">
        <f t="shared" si="426"/>
        <v>42643</v>
      </c>
      <c r="D3480" s="842" t="s">
        <v>1649</v>
      </c>
      <c r="E3480" s="891">
        <v>42643</v>
      </c>
      <c r="F3480" s="854" t="s">
        <v>1726</v>
      </c>
      <c r="G3480" s="822" t="s">
        <v>1760</v>
      </c>
      <c r="H3480" s="845" t="s">
        <v>1297</v>
      </c>
      <c r="I3480" s="246">
        <v>6</v>
      </c>
      <c r="J3480" s="246">
        <v>22900</v>
      </c>
      <c r="K3480" s="846">
        <f t="shared" si="427"/>
        <v>137400</v>
      </c>
      <c r="L3480" s="847" t="s">
        <v>162</v>
      </c>
      <c r="M3480" s="847" t="s">
        <v>844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7"/>
    </row>
    <row r="3481" spans="1:27" ht="15.75" hidden="1" customHeight="1">
      <c r="A3481" s="818" t="str">
        <f>IF(B3481&lt;&gt;"",IF(AND(B3481&gt;=_TM1,B3481&lt;=_TM2,OR(TH!L3481="1111",TH!M3481="1111")),TH!D3481,""),"")</f>
        <v/>
      </c>
      <c r="B3481" s="36">
        <f t="shared" si="410"/>
        <v>9</v>
      </c>
      <c r="C3481" s="190">
        <f t="shared" si="423"/>
        <v>42643</v>
      </c>
      <c r="D3481" s="842" t="s">
        <v>1649</v>
      </c>
      <c r="E3481" s="891">
        <v>42643</v>
      </c>
      <c r="F3481" s="49" t="s">
        <v>471</v>
      </c>
      <c r="G3481" s="822" t="s">
        <v>1760</v>
      </c>
      <c r="H3481" s="845" t="s">
        <v>1297</v>
      </c>
      <c r="I3481" s="246">
        <v>6</v>
      </c>
      <c r="J3481" s="246">
        <v>23100</v>
      </c>
      <c r="K3481" s="846">
        <f t="shared" ref="K3481:K3498" si="428">ROUND(I3481*J3481,0)</f>
        <v>138600</v>
      </c>
      <c r="L3481" s="847" t="s">
        <v>162</v>
      </c>
      <c r="M3481" s="847" t="s">
        <v>844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7"/>
    </row>
    <row r="3482" spans="1:27" ht="15.75" hidden="1" customHeight="1">
      <c r="A3482" s="818" t="str">
        <f>IF(B3482&lt;&gt;"",IF(AND(B3482&gt;=_TM1,B3482&lt;=_TM2,OR(TH!L3482="1111",TH!M3482="1111")),TH!D3482,""),"")</f>
        <v/>
      </c>
      <c r="B3482" s="36">
        <f t="shared" si="410"/>
        <v>9</v>
      </c>
      <c r="C3482" s="190">
        <f t="shared" si="423"/>
        <v>42643</v>
      </c>
      <c r="D3482" s="842" t="s">
        <v>1649</v>
      </c>
      <c r="E3482" s="891">
        <v>42643</v>
      </c>
      <c r="F3482" s="854" t="s">
        <v>1727</v>
      </c>
      <c r="G3482" s="822" t="s">
        <v>1760</v>
      </c>
      <c r="H3482" s="845" t="s">
        <v>1297</v>
      </c>
      <c r="I3482" s="246">
        <v>12</v>
      </c>
      <c r="J3482" s="246">
        <v>24500</v>
      </c>
      <c r="K3482" s="846">
        <f t="shared" si="428"/>
        <v>294000</v>
      </c>
      <c r="L3482" s="847" t="s">
        <v>162</v>
      </c>
      <c r="M3482" s="847" t="s">
        <v>844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7"/>
    </row>
    <row r="3483" spans="1:27" ht="15.75" hidden="1" customHeight="1">
      <c r="A3483" s="818" t="str">
        <f>IF(B3483&lt;&gt;"",IF(AND(B3483&gt;=_TM1,B3483&lt;=_TM2,OR(TH!L3483="1111",TH!M3483="1111")),TH!D3483,""),"")</f>
        <v/>
      </c>
      <c r="B3483" s="36">
        <f t="shared" si="410"/>
        <v>9</v>
      </c>
      <c r="C3483" s="190">
        <f t="shared" si="423"/>
        <v>42643</v>
      </c>
      <c r="D3483" s="842" t="s">
        <v>1649</v>
      </c>
      <c r="E3483" s="891">
        <v>42643</v>
      </c>
      <c r="F3483" s="49" t="s">
        <v>490</v>
      </c>
      <c r="G3483" s="822" t="s">
        <v>1760</v>
      </c>
      <c r="H3483" s="845" t="s">
        <v>1297</v>
      </c>
      <c r="I3483" s="246">
        <v>50</v>
      </c>
      <c r="J3483" s="246">
        <v>25000</v>
      </c>
      <c r="K3483" s="846">
        <f t="shared" si="428"/>
        <v>1250000</v>
      </c>
      <c r="L3483" s="847" t="s">
        <v>162</v>
      </c>
      <c r="M3483" s="847" t="s">
        <v>844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7"/>
    </row>
    <row r="3484" spans="1:27" ht="15.75" hidden="1" customHeight="1">
      <c r="A3484" s="818" t="str">
        <f>IF(B3484&lt;&gt;"",IF(AND(B3484&gt;=_TM1,B3484&lt;=_TM2,OR(TH!L3484="1111",TH!M3484="1111")),TH!D3484,""),"")</f>
        <v/>
      </c>
      <c r="B3484" s="36">
        <f t="shared" si="410"/>
        <v>9</v>
      </c>
      <c r="C3484" s="190">
        <f t="shared" si="423"/>
        <v>42643</v>
      </c>
      <c r="D3484" s="842" t="s">
        <v>1649</v>
      </c>
      <c r="E3484" s="891">
        <v>42643</v>
      </c>
      <c r="F3484" s="49" t="s">
        <v>1728</v>
      </c>
      <c r="G3484" s="822" t="s">
        <v>1760</v>
      </c>
      <c r="H3484" s="845" t="s">
        <v>1297</v>
      </c>
      <c r="I3484" s="246">
        <v>4</v>
      </c>
      <c r="J3484" s="246">
        <v>25300</v>
      </c>
      <c r="K3484" s="846">
        <f t="shared" si="428"/>
        <v>101200</v>
      </c>
      <c r="L3484" s="847" t="s">
        <v>162</v>
      </c>
      <c r="M3484" s="847" t="s">
        <v>844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7"/>
    </row>
    <row r="3485" spans="1:27" ht="15.75" hidden="1" customHeight="1">
      <c r="A3485" s="818" t="str">
        <f>IF(B3485&lt;&gt;"",IF(AND(B3485&gt;=_TM1,B3485&lt;=_TM2,OR(TH!L3485="1111",TH!M3485="1111")),TH!D3485,""),"")</f>
        <v/>
      </c>
      <c r="B3485" s="36">
        <f t="shared" si="410"/>
        <v>9</v>
      </c>
      <c r="C3485" s="190">
        <f t="shared" si="423"/>
        <v>42643</v>
      </c>
      <c r="D3485" s="842" t="s">
        <v>1649</v>
      </c>
      <c r="E3485" s="891">
        <v>42643</v>
      </c>
      <c r="F3485" s="854" t="s">
        <v>472</v>
      </c>
      <c r="G3485" s="822" t="s">
        <v>1760</v>
      </c>
      <c r="H3485" s="845" t="s">
        <v>1297</v>
      </c>
      <c r="I3485" s="246">
        <v>12</v>
      </c>
      <c r="J3485" s="246">
        <v>27300</v>
      </c>
      <c r="K3485" s="846">
        <f t="shared" si="428"/>
        <v>327600</v>
      </c>
      <c r="L3485" s="847" t="s">
        <v>162</v>
      </c>
      <c r="M3485" s="847" t="s">
        <v>844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7"/>
    </row>
    <row r="3486" spans="1:27" ht="15.75" hidden="1" customHeight="1">
      <c r="A3486" s="818" t="str">
        <f>IF(B3486&lt;&gt;"",IF(AND(B3486&gt;=_TM1,B3486&lt;=_TM2,OR(TH!L3486="1111",TH!M3486="1111")),TH!D3486,""),"")</f>
        <v/>
      </c>
      <c r="B3486" s="36">
        <f t="shared" si="410"/>
        <v>9</v>
      </c>
      <c r="C3486" s="190">
        <f t="shared" si="423"/>
        <v>42643</v>
      </c>
      <c r="D3486" s="842" t="s">
        <v>1649</v>
      </c>
      <c r="E3486" s="891">
        <v>42643</v>
      </c>
      <c r="F3486" s="49" t="s">
        <v>1729</v>
      </c>
      <c r="G3486" s="822" t="s">
        <v>1760</v>
      </c>
      <c r="H3486" s="845" t="s">
        <v>1297</v>
      </c>
      <c r="I3486" s="246">
        <v>24</v>
      </c>
      <c r="J3486" s="246">
        <v>29400</v>
      </c>
      <c r="K3486" s="846">
        <f t="shared" si="428"/>
        <v>705600</v>
      </c>
      <c r="L3486" s="847" t="s">
        <v>162</v>
      </c>
      <c r="M3486" s="847" t="s">
        <v>844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7"/>
    </row>
    <row r="3487" spans="1:27" ht="15.75" hidden="1" customHeight="1">
      <c r="A3487" s="818" t="str">
        <f>IF(B3487&lt;&gt;"",IF(AND(B3487&gt;=_TM1,B3487&lt;=_TM2,OR(TH!L3487="1111",TH!M3487="1111")),TH!D3487,""),"")</f>
        <v/>
      </c>
      <c r="B3487" s="36">
        <f t="shared" si="410"/>
        <v>9</v>
      </c>
      <c r="C3487" s="190">
        <f t="shared" si="423"/>
        <v>42643</v>
      </c>
      <c r="D3487" s="842" t="s">
        <v>1649</v>
      </c>
      <c r="E3487" s="891">
        <v>42643</v>
      </c>
      <c r="F3487" s="854" t="s">
        <v>1730</v>
      </c>
      <c r="G3487" s="822" t="s">
        <v>1760</v>
      </c>
      <c r="H3487" s="845" t="s">
        <v>1297</v>
      </c>
      <c r="I3487" s="246">
        <v>40</v>
      </c>
      <c r="J3487" s="246">
        <v>31100</v>
      </c>
      <c r="K3487" s="846">
        <f t="shared" si="428"/>
        <v>1244000</v>
      </c>
      <c r="L3487" s="847" t="s">
        <v>162</v>
      </c>
      <c r="M3487" s="847" t="s">
        <v>844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7"/>
    </row>
    <row r="3488" spans="1:27" ht="15.75" hidden="1" customHeight="1">
      <c r="A3488" s="818" t="str">
        <f>IF(B3488&lt;&gt;"",IF(AND(B3488&gt;=_TM1,B3488&lt;=_TM2,OR(TH!L3488="1111",TH!M3488="1111")),TH!D3488,""),"")</f>
        <v/>
      </c>
      <c r="B3488" s="36">
        <f t="shared" si="410"/>
        <v>9</v>
      </c>
      <c r="C3488" s="190">
        <f t="shared" si="423"/>
        <v>42643</v>
      </c>
      <c r="D3488" s="842" t="s">
        <v>1649</v>
      </c>
      <c r="E3488" s="891">
        <v>42643</v>
      </c>
      <c r="F3488" s="49" t="s">
        <v>1731</v>
      </c>
      <c r="G3488" s="822" t="s">
        <v>1760</v>
      </c>
      <c r="H3488" s="845" t="s">
        <v>1297</v>
      </c>
      <c r="I3488" s="246">
        <v>24</v>
      </c>
      <c r="J3488" s="246">
        <v>32000</v>
      </c>
      <c r="K3488" s="846">
        <f t="shared" si="428"/>
        <v>768000</v>
      </c>
      <c r="L3488" s="847" t="s">
        <v>162</v>
      </c>
      <c r="M3488" s="847" t="s">
        <v>844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7"/>
    </row>
    <row r="3489" spans="1:27" ht="15.75" hidden="1" customHeight="1">
      <c r="A3489" s="818" t="str">
        <f>IF(B3489&lt;&gt;"",IF(AND(B3489&gt;=_TM1,B3489&lt;=_TM2,OR(TH!L3489="1111",TH!M3489="1111")),TH!D3489,""),"")</f>
        <v/>
      </c>
      <c r="B3489" s="36">
        <f t="shared" si="410"/>
        <v>9</v>
      </c>
      <c r="C3489" s="190">
        <f t="shared" si="423"/>
        <v>42643</v>
      </c>
      <c r="D3489" s="842" t="s">
        <v>1649</v>
      </c>
      <c r="E3489" s="891">
        <v>42643</v>
      </c>
      <c r="F3489" s="49" t="s">
        <v>1732</v>
      </c>
      <c r="G3489" s="822" t="s">
        <v>1760</v>
      </c>
      <c r="H3489" s="845" t="s">
        <v>1297</v>
      </c>
      <c r="I3489" s="246">
        <v>40</v>
      </c>
      <c r="J3489" s="246">
        <v>31980</v>
      </c>
      <c r="K3489" s="846">
        <f t="shared" si="428"/>
        <v>1279200</v>
      </c>
      <c r="L3489" s="847" t="s">
        <v>162</v>
      </c>
      <c r="M3489" s="847" t="s">
        <v>844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7"/>
    </row>
    <row r="3490" spans="1:27" ht="15.75" hidden="1" customHeight="1">
      <c r="A3490" s="818" t="str">
        <f>IF(B3490&lt;&gt;"",IF(AND(B3490&gt;=_TM1,B3490&lt;=_TM2,OR(TH!L3490="1111",TH!M3490="1111")),TH!D3490,""),"")</f>
        <v/>
      </c>
      <c r="B3490" s="36">
        <f t="shared" si="410"/>
        <v>9</v>
      </c>
      <c r="C3490" s="190">
        <f t="shared" si="423"/>
        <v>42643</v>
      </c>
      <c r="D3490" s="842" t="s">
        <v>1649</v>
      </c>
      <c r="E3490" s="891">
        <v>42643</v>
      </c>
      <c r="F3490" s="49" t="s">
        <v>1733</v>
      </c>
      <c r="G3490" s="822" t="s">
        <v>1760</v>
      </c>
      <c r="H3490" s="845" t="s">
        <v>1297</v>
      </c>
      <c r="I3490" s="246">
        <v>8</v>
      </c>
      <c r="J3490" s="246">
        <v>34300</v>
      </c>
      <c r="K3490" s="846">
        <f t="shared" si="428"/>
        <v>274400</v>
      </c>
      <c r="L3490" s="847" t="s">
        <v>162</v>
      </c>
      <c r="M3490" s="847" t="s">
        <v>844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7"/>
    </row>
    <row r="3491" spans="1:27" ht="15.75" hidden="1" customHeight="1">
      <c r="A3491" s="818" t="str">
        <f>IF(B3491&lt;&gt;"",IF(AND(B3491&gt;=_TM1,B3491&lt;=_TM2,OR(TH!L3491="1111",TH!M3491="1111")),TH!D3491,""),"")</f>
        <v/>
      </c>
      <c r="B3491" s="36">
        <f t="shared" si="410"/>
        <v>9</v>
      </c>
      <c r="C3491" s="190">
        <f t="shared" si="423"/>
        <v>42643</v>
      </c>
      <c r="D3491" s="842" t="s">
        <v>1649</v>
      </c>
      <c r="E3491" s="891">
        <v>42643</v>
      </c>
      <c r="F3491" s="854" t="s">
        <v>486</v>
      </c>
      <c r="G3491" s="822" t="s">
        <v>1760</v>
      </c>
      <c r="H3491" s="845" t="s">
        <v>1297</v>
      </c>
      <c r="I3491" s="246">
        <v>26</v>
      </c>
      <c r="J3491" s="246">
        <v>35000</v>
      </c>
      <c r="K3491" s="846">
        <f t="shared" si="428"/>
        <v>910000</v>
      </c>
      <c r="L3491" s="847" t="s">
        <v>162</v>
      </c>
      <c r="M3491" s="847" t="s">
        <v>844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7"/>
    </row>
    <row r="3492" spans="1:27" ht="15.75" hidden="1" customHeight="1">
      <c r="A3492" s="818" t="str">
        <f>IF(B3492&lt;&gt;"",IF(AND(B3492&gt;=_TM1,B3492&lt;=_TM2,OR(TH!L3492="1111",TH!M3492="1111")),TH!D3492,""),"")</f>
        <v/>
      </c>
      <c r="B3492" s="36">
        <f t="shared" si="410"/>
        <v>9</v>
      </c>
      <c r="C3492" s="190">
        <f t="shared" si="423"/>
        <v>42643</v>
      </c>
      <c r="D3492" s="842" t="s">
        <v>1649</v>
      </c>
      <c r="E3492" s="891">
        <v>42643</v>
      </c>
      <c r="F3492" s="49" t="s">
        <v>1733</v>
      </c>
      <c r="G3492" s="822" t="s">
        <v>1760</v>
      </c>
      <c r="H3492" s="845" t="s">
        <v>1297</v>
      </c>
      <c r="I3492" s="246">
        <v>40</v>
      </c>
      <c r="J3492" s="246">
        <v>35100</v>
      </c>
      <c r="K3492" s="846">
        <f t="shared" si="428"/>
        <v>1404000</v>
      </c>
      <c r="L3492" s="847" t="s">
        <v>162</v>
      </c>
      <c r="M3492" s="847" t="s">
        <v>844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7"/>
    </row>
    <row r="3493" spans="1:27" ht="15.75" hidden="1" customHeight="1">
      <c r="A3493" s="818" t="str">
        <f>IF(B3493&lt;&gt;"",IF(AND(B3493&gt;=_TM1,B3493&lt;=_TM2,OR(TH!L3493="1111",TH!M3493="1111")),TH!D3493,""),"")</f>
        <v/>
      </c>
      <c r="B3493" s="36">
        <f t="shared" si="410"/>
        <v>9</v>
      </c>
      <c r="C3493" s="190">
        <f t="shared" si="423"/>
        <v>42643</v>
      </c>
      <c r="D3493" s="842" t="s">
        <v>1649</v>
      </c>
      <c r="E3493" s="891">
        <v>42643</v>
      </c>
      <c r="F3493" s="49" t="s">
        <v>484</v>
      </c>
      <c r="G3493" s="822" t="s">
        <v>1760</v>
      </c>
      <c r="H3493" s="845" t="s">
        <v>1297</v>
      </c>
      <c r="I3493" s="246">
        <v>80</v>
      </c>
      <c r="J3493" s="246">
        <v>35300</v>
      </c>
      <c r="K3493" s="846">
        <f t="shared" si="428"/>
        <v>2824000</v>
      </c>
      <c r="L3493" s="847" t="s">
        <v>162</v>
      </c>
      <c r="M3493" s="847" t="s">
        <v>844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7"/>
    </row>
    <row r="3494" spans="1:27" ht="15.75" hidden="1" customHeight="1">
      <c r="A3494" s="818" t="str">
        <f>IF(B3494&lt;&gt;"",IF(AND(B3494&gt;=_TM1,B3494&lt;=_TM2,OR(TH!L3494="1111",TH!M3494="1111")),TH!D3494,""),"")</f>
        <v/>
      </c>
      <c r="B3494" s="36">
        <f t="shared" si="410"/>
        <v>9</v>
      </c>
      <c r="C3494" s="190">
        <f t="shared" si="423"/>
        <v>42643</v>
      </c>
      <c r="D3494" s="842" t="s">
        <v>1649</v>
      </c>
      <c r="E3494" s="891">
        <v>42643</v>
      </c>
      <c r="F3494" s="854" t="s">
        <v>1734</v>
      </c>
      <c r="G3494" s="822" t="s">
        <v>1760</v>
      </c>
      <c r="H3494" s="845" t="s">
        <v>1297</v>
      </c>
      <c r="I3494" s="246">
        <v>75</v>
      </c>
      <c r="J3494" s="246">
        <v>37500</v>
      </c>
      <c r="K3494" s="846">
        <f t="shared" si="428"/>
        <v>2812500</v>
      </c>
      <c r="L3494" s="847" t="s">
        <v>162</v>
      </c>
      <c r="M3494" s="847" t="s">
        <v>844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7"/>
    </row>
    <row r="3495" spans="1:27" ht="15.75" hidden="1" customHeight="1">
      <c r="A3495" s="818" t="str">
        <f>IF(B3495&lt;&gt;"",IF(AND(B3495&gt;=_TM1,B3495&lt;=_TM2,OR(TH!L3495="1111",TH!M3495="1111")),TH!D3495,""),"")</f>
        <v/>
      </c>
      <c r="B3495" s="36">
        <f t="shared" si="410"/>
        <v>9</v>
      </c>
      <c r="C3495" s="190">
        <f t="shared" si="423"/>
        <v>42643</v>
      </c>
      <c r="D3495" s="842" t="s">
        <v>1649</v>
      </c>
      <c r="E3495" s="891">
        <v>42643</v>
      </c>
      <c r="F3495" s="49" t="s">
        <v>476</v>
      </c>
      <c r="G3495" s="822" t="s">
        <v>1760</v>
      </c>
      <c r="H3495" s="845" t="s">
        <v>1297</v>
      </c>
      <c r="I3495" s="246">
        <v>50</v>
      </c>
      <c r="J3495" s="246">
        <v>37900</v>
      </c>
      <c r="K3495" s="846">
        <f t="shared" si="428"/>
        <v>1895000</v>
      </c>
      <c r="L3495" s="847" t="s">
        <v>162</v>
      </c>
      <c r="M3495" s="847" t="s">
        <v>844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7"/>
    </row>
    <row r="3496" spans="1:27" ht="15.75" hidden="1" customHeight="1">
      <c r="A3496" s="818" t="str">
        <f>IF(B3496&lt;&gt;"",IF(AND(B3496&gt;=_TM1,B3496&lt;=_TM2,OR(TH!L3496="1111",TH!M3496="1111")),TH!D3496,""),"")</f>
        <v/>
      </c>
      <c r="B3496" s="36">
        <f t="shared" si="410"/>
        <v>9</v>
      </c>
      <c r="C3496" s="190">
        <f t="shared" si="423"/>
        <v>42643</v>
      </c>
      <c r="D3496" s="842" t="s">
        <v>1649</v>
      </c>
      <c r="E3496" s="891">
        <v>42643</v>
      </c>
      <c r="F3496" s="854" t="s">
        <v>476</v>
      </c>
      <c r="G3496" s="822" t="s">
        <v>1760</v>
      </c>
      <c r="H3496" s="845" t="s">
        <v>1297</v>
      </c>
      <c r="I3496" s="246">
        <v>24</v>
      </c>
      <c r="J3496" s="246">
        <v>37900</v>
      </c>
      <c r="K3496" s="846">
        <f t="shared" si="428"/>
        <v>909600</v>
      </c>
      <c r="L3496" s="847" t="s">
        <v>162</v>
      </c>
      <c r="M3496" s="847" t="s">
        <v>844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7"/>
    </row>
    <row r="3497" spans="1:27" ht="15.75" hidden="1" customHeight="1">
      <c r="A3497" s="818" t="str">
        <f>IF(B3497&lt;&gt;"",IF(AND(B3497&gt;=_TM1,B3497&lt;=_TM2,OR(TH!L3497="1111",TH!M3497="1111")),TH!D3497,""),"")</f>
        <v/>
      </c>
      <c r="B3497" s="36">
        <f t="shared" si="410"/>
        <v>9</v>
      </c>
      <c r="C3497" s="190">
        <f t="shared" si="423"/>
        <v>42643</v>
      </c>
      <c r="D3497" s="842" t="s">
        <v>1649</v>
      </c>
      <c r="E3497" s="891">
        <v>42643</v>
      </c>
      <c r="F3497" s="49" t="s">
        <v>1735</v>
      </c>
      <c r="G3497" s="822" t="s">
        <v>1760</v>
      </c>
      <c r="H3497" s="845" t="s">
        <v>1297</v>
      </c>
      <c r="I3497" s="246">
        <v>40</v>
      </c>
      <c r="J3497" s="246">
        <v>38000</v>
      </c>
      <c r="K3497" s="846">
        <f t="shared" si="428"/>
        <v>1520000</v>
      </c>
      <c r="L3497" s="847" t="s">
        <v>162</v>
      </c>
      <c r="M3497" s="847" t="s">
        <v>844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7"/>
    </row>
    <row r="3498" spans="1:27" ht="15.75" hidden="1" customHeight="1">
      <c r="A3498" s="818" t="str">
        <f>IF(B3498&lt;&gt;"",IF(AND(B3498&gt;=_TM1,B3498&lt;=_TM2,OR(TH!L3498="1111",TH!M3498="1111")),TH!D3498,""),"")</f>
        <v/>
      </c>
      <c r="B3498" s="36">
        <f t="shared" si="410"/>
        <v>9</v>
      </c>
      <c r="C3498" s="190">
        <f t="shared" si="423"/>
        <v>42643</v>
      </c>
      <c r="D3498" s="842" t="s">
        <v>1649</v>
      </c>
      <c r="E3498" s="891">
        <v>42643</v>
      </c>
      <c r="F3498" s="49" t="s">
        <v>858</v>
      </c>
      <c r="G3498" s="822" t="s">
        <v>1760</v>
      </c>
      <c r="H3498" s="845" t="s">
        <v>1297</v>
      </c>
      <c r="I3498" s="246">
        <v>7</v>
      </c>
      <c r="J3498" s="246">
        <v>40000</v>
      </c>
      <c r="K3498" s="846">
        <f t="shared" si="428"/>
        <v>280000</v>
      </c>
      <c r="L3498" s="847" t="s">
        <v>162</v>
      </c>
      <c r="M3498" s="847" t="s">
        <v>844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7"/>
    </row>
    <row r="3499" spans="1:27" ht="15.75" hidden="1" customHeight="1">
      <c r="A3499" s="818" t="str">
        <f>IF(B3499&lt;&gt;"",IF(AND(B3499&gt;=_TM1,B3499&lt;=_TM2,OR(TH!L3499="1111",TH!M3499="1111")),TH!D3499,""),"")</f>
        <v/>
      </c>
      <c r="B3499" s="36">
        <f t="shared" ref="B3499:B3516" si="429">IF(C3499&lt;&gt;"",MONTH(C3499),"")</f>
        <v>9</v>
      </c>
      <c r="C3499" s="190">
        <f t="shared" ref="C3499:C3516" si="430">E3499</f>
        <v>42643</v>
      </c>
      <c r="D3499" s="842" t="s">
        <v>1649</v>
      </c>
      <c r="E3499" s="891">
        <v>42643</v>
      </c>
      <c r="F3499" s="49" t="s">
        <v>1736</v>
      </c>
      <c r="G3499" s="822" t="s">
        <v>1760</v>
      </c>
      <c r="H3499" s="845" t="s">
        <v>1297</v>
      </c>
      <c r="I3499" s="246">
        <v>12</v>
      </c>
      <c r="J3499" s="246">
        <v>40100</v>
      </c>
      <c r="K3499" s="846">
        <f t="shared" si="424"/>
        <v>481200</v>
      </c>
      <c r="L3499" s="847" t="s">
        <v>162</v>
      </c>
      <c r="M3499" s="847" t="s">
        <v>844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7"/>
    </row>
    <row r="3500" spans="1:27" ht="15.75" hidden="1" customHeight="1">
      <c r="A3500" s="818" t="str">
        <f>IF(B3500&lt;&gt;"",IF(AND(B3500&gt;=_TM1,B3500&lt;=_TM2,OR(TH!L3500="1111",TH!M3500="1111")),TH!D3500,""),"")</f>
        <v/>
      </c>
      <c r="B3500" s="36">
        <f t="shared" si="429"/>
        <v>9</v>
      </c>
      <c r="C3500" s="190">
        <f t="shared" si="430"/>
        <v>42643</v>
      </c>
      <c r="D3500" s="842" t="s">
        <v>1649</v>
      </c>
      <c r="E3500" s="891">
        <v>42643</v>
      </c>
      <c r="F3500" s="854" t="s">
        <v>1737</v>
      </c>
      <c r="G3500" s="822" t="s">
        <v>1760</v>
      </c>
      <c r="H3500" s="845" t="s">
        <v>1297</v>
      </c>
      <c r="I3500" s="246">
        <v>6</v>
      </c>
      <c r="J3500" s="246">
        <v>43000</v>
      </c>
      <c r="K3500" s="846">
        <f t="shared" si="424"/>
        <v>258000</v>
      </c>
      <c r="L3500" s="847" t="s">
        <v>162</v>
      </c>
      <c r="M3500" s="847" t="s">
        <v>844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7"/>
    </row>
    <row r="3501" spans="1:27" ht="15.75" hidden="1" customHeight="1">
      <c r="A3501" s="818" t="str">
        <f>IF(B3501&lt;&gt;"",IF(AND(B3501&gt;=_TM1,B3501&lt;=_TM2,OR(TH!L3501="1111",TH!M3501="1111")),TH!D3501,""),"")</f>
        <v/>
      </c>
      <c r="B3501" s="36">
        <f t="shared" si="429"/>
        <v>9</v>
      </c>
      <c r="C3501" s="190">
        <f t="shared" si="430"/>
        <v>42643</v>
      </c>
      <c r="D3501" s="842" t="s">
        <v>1649</v>
      </c>
      <c r="E3501" s="891">
        <v>42643</v>
      </c>
      <c r="F3501" s="49" t="s">
        <v>1737</v>
      </c>
      <c r="G3501" s="822" t="s">
        <v>1760</v>
      </c>
      <c r="H3501" s="845" t="s">
        <v>1297</v>
      </c>
      <c r="I3501" s="246">
        <v>24</v>
      </c>
      <c r="J3501" s="246">
        <v>43400</v>
      </c>
      <c r="K3501" s="846">
        <f t="shared" si="424"/>
        <v>1041600</v>
      </c>
      <c r="L3501" s="847" t="s">
        <v>162</v>
      </c>
      <c r="M3501" s="847" t="s">
        <v>844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7"/>
    </row>
    <row r="3502" spans="1:27" ht="15.75" hidden="1" customHeight="1">
      <c r="A3502" s="818" t="str">
        <f>IF(B3502&lt;&gt;"",IF(AND(B3502&gt;=_TM1,B3502&lt;=_TM2,OR(TH!L3502="1111",TH!M3502="1111")),TH!D3502,""),"")</f>
        <v/>
      </c>
      <c r="B3502" s="36">
        <f t="shared" si="429"/>
        <v>9</v>
      </c>
      <c r="C3502" s="190">
        <f t="shared" si="430"/>
        <v>42643</v>
      </c>
      <c r="D3502" s="842" t="s">
        <v>1649</v>
      </c>
      <c r="E3502" s="891">
        <v>42643</v>
      </c>
      <c r="F3502" s="49" t="s">
        <v>474</v>
      </c>
      <c r="G3502" s="822" t="s">
        <v>1760</v>
      </c>
      <c r="H3502" s="845" t="s">
        <v>1297</v>
      </c>
      <c r="I3502" s="246">
        <v>92</v>
      </c>
      <c r="J3502" s="246">
        <v>43500</v>
      </c>
      <c r="K3502" s="846">
        <f t="shared" si="424"/>
        <v>4002000</v>
      </c>
      <c r="L3502" s="847" t="s">
        <v>162</v>
      </c>
      <c r="M3502" s="847" t="s">
        <v>844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7"/>
    </row>
    <row r="3503" spans="1:27" ht="15.75" hidden="1" customHeight="1">
      <c r="A3503" s="818" t="str">
        <f>IF(B3503&lt;&gt;"",IF(AND(B3503&gt;=_TM1,B3503&lt;=_TM2,OR(TH!L3503="1111",TH!M3503="1111")),TH!D3503,""),"")</f>
        <v/>
      </c>
      <c r="B3503" s="36">
        <f t="shared" si="429"/>
        <v>9</v>
      </c>
      <c r="C3503" s="190">
        <f t="shared" si="430"/>
        <v>42643</v>
      </c>
      <c r="D3503" s="842" t="s">
        <v>1649</v>
      </c>
      <c r="E3503" s="891">
        <v>42643</v>
      </c>
      <c r="F3503" s="854" t="s">
        <v>511</v>
      </c>
      <c r="G3503" s="822" t="s">
        <v>1760</v>
      </c>
      <c r="H3503" s="845" t="s">
        <v>1297</v>
      </c>
      <c r="I3503" s="246">
        <v>6</v>
      </c>
      <c r="J3503" s="246">
        <v>46000</v>
      </c>
      <c r="K3503" s="846">
        <f t="shared" si="424"/>
        <v>276000</v>
      </c>
      <c r="L3503" s="847" t="s">
        <v>162</v>
      </c>
      <c r="M3503" s="847" t="s">
        <v>844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7"/>
    </row>
    <row r="3504" spans="1:27" ht="15.75" hidden="1" customHeight="1">
      <c r="A3504" s="818" t="str">
        <f>IF(B3504&lt;&gt;"",IF(AND(B3504&gt;=_TM1,B3504&lt;=_TM2,OR(TH!L3504="1111",TH!M3504="1111")),TH!D3504,""),"")</f>
        <v/>
      </c>
      <c r="B3504" s="36">
        <f t="shared" si="429"/>
        <v>9</v>
      </c>
      <c r="C3504" s="190">
        <f t="shared" si="430"/>
        <v>42643</v>
      </c>
      <c r="D3504" s="842" t="s">
        <v>1649</v>
      </c>
      <c r="E3504" s="891">
        <v>42643</v>
      </c>
      <c r="F3504" s="49" t="s">
        <v>498</v>
      </c>
      <c r="G3504" s="822" t="s">
        <v>1760</v>
      </c>
      <c r="H3504" s="845" t="s">
        <v>1297</v>
      </c>
      <c r="I3504" s="246">
        <v>8</v>
      </c>
      <c r="J3504" s="246">
        <v>47000</v>
      </c>
      <c r="K3504" s="846">
        <f t="shared" si="424"/>
        <v>376000</v>
      </c>
      <c r="L3504" s="847" t="s">
        <v>162</v>
      </c>
      <c r="M3504" s="847" t="s">
        <v>844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7"/>
    </row>
    <row r="3505" spans="1:27" ht="15.75" hidden="1" customHeight="1">
      <c r="A3505" s="818" t="str">
        <f>IF(B3505&lt;&gt;"",IF(AND(B3505&gt;=_TM1,B3505&lt;=_TM2,OR(TH!L3505="1111",TH!M3505="1111")),TH!D3505,""),"")</f>
        <v/>
      </c>
      <c r="B3505" s="36">
        <f t="shared" si="429"/>
        <v>9</v>
      </c>
      <c r="C3505" s="190">
        <f t="shared" si="430"/>
        <v>42643</v>
      </c>
      <c r="D3505" s="842" t="s">
        <v>1649</v>
      </c>
      <c r="E3505" s="891">
        <v>42643</v>
      </c>
      <c r="F3505" s="854" t="s">
        <v>1738</v>
      </c>
      <c r="G3505" s="822" t="s">
        <v>1760</v>
      </c>
      <c r="H3505" s="845" t="s">
        <v>1297</v>
      </c>
      <c r="I3505" s="246">
        <v>4</v>
      </c>
      <c r="J3505" s="246">
        <v>47200</v>
      </c>
      <c r="K3505" s="846">
        <f t="shared" si="424"/>
        <v>188800</v>
      </c>
      <c r="L3505" s="847" t="s">
        <v>162</v>
      </c>
      <c r="M3505" s="847" t="s">
        <v>844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7"/>
    </row>
    <row r="3506" spans="1:27" ht="15.75" hidden="1" customHeight="1">
      <c r="A3506" s="818" t="str">
        <f>IF(B3506&lt;&gt;"",IF(AND(B3506&gt;=_TM1,B3506&lt;=_TM2,OR(TH!L3506="1111",TH!M3506="1111")),TH!D3506,""),"")</f>
        <v/>
      </c>
      <c r="B3506" s="36">
        <f t="shared" si="429"/>
        <v>9</v>
      </c>
      <c r="C3506" s="190">
        <f t="shared" si="430"/>
        <v>42643</v>
      </c>
      <c r="D3506" s="842" t="s">
        <v>1649</v>
      </c>
      <c r="E3506" s="891">
        <v>42643</v>
      </c>
      <c r="F3506" s="49" t="s">
        <v>1739</v>
      </c>
      <c r="G3506" s="822" t="s">
        <v>1760</v>
      </c>
      <c r="H3506" s="845" t="s">
        <v>1297</v>
      </c>
      <c r="I3506" s="246">
        <v>24</v>
      </c>
      <c r="J3506" s="246">
        <v>47500</v>
      </c>
      <c r="K3506" s="846">
        <f t="shared" si="424"/>
        <v>1140000</v>
      </c>
      <c r="L3506" s="847" t="s">
        <v>162</v>
      </c>
      <c r="M3506" s="847" t="s">
        <v>844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7"/>
    </row>
    <row r="3507" spans="1:27" ht="15.75" hidden="1" customHeight="1">
      <c r="A3507" s="818" t="str">
        <f>IF(B3507&lt;&gt;"",IF(AND(B3507&gt;=_TM1,B3507&lt;=_TM2,OR(TH!L3507="1111",TH!M3507="1111")),TH!D3507,""),"")</f>
        <v/>
      </c>
      <c r="B3507" s="36">
        <f t="shared" si="429"/>
        <v>9</v>
      </c>
      <c r="C3507" s="190">
        <f t="shared" si="430"/>
        <v>42643</v>
      </c>
      <c r="D3507" s="842" t="s">
        <v>1649</v>
      </c>
      <c r="E3507" s="891">
        <v>42643</v>
      </c>
      <c r="F3507" s="49" t="s">
        <v>1740</v>
      </c>
      <c r="G3507" s="822" t="s">
        <v>1760</v>
      </c>
      <c r="H3507" s="845" t="s">
        <v>1297</v>
      </c>
      <c r="I3507" s="246">
        <v>12</v>
      </c>
      <c r="J3507" s="246">
        <v>48500</v>
      </c>
      <c r="K3507" s="846">
        <f t="shared" si="424"/>
        <v>582000</v>
      </c>
      <c r="L3507" s="847" t="s">
        <v>162</v>
      </c>
      <c r="M3507" s="847" t="s">
        <v>844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7"/>
    </row>
    <row r="3508" spans="1:27" ht="15.75" hidden="1" customHeight="1">
      <c r="A3508" s="818" t="str">
        <f>IF(B3508&lt;&gt;"",IF(AND(B3508&gt;=_TM1,B3508&lt;=_TM2,OR(TH!L3508="1111",TH!M3508="1111")),TH!D3508,""),"")</f>
        <v/>
      </c>
      <c r="B3508" s="36">
        <f t="shared" si="429"/>
        <v>9</v>
      </c>
      <c r="C3508" s="190">
        <f t="shared" si="430"/>
        <v>42643</v>
      </c>
      <c r="D3508" s="842" t="s">
        <v>1649</v>
      </c>
      <c r="E3508" s="891">
        <v>42643</v>
      </c>
      <c r="F3508" s="49" t="s">
        <v>1741</v>
      </c>
      <c r="G3508" s="822" t="s">
        <v>1760</v>
      </c>
      <c r="H3508" s="845" t="s">
        <v>1297</v>
      </c>
      <c r="I3508" s="246">
        <v>50</v>
      </c>
      <c r="J3508" s="246">
        <v>51300</v>
      </c>
      <c r="K3508" s="846">
        <f t="shared" ref="K3508:K3516" si="431">ROUND(I3508*J3508,0)</f>
        <v>2565000</v>
      </c>
      <c r="L3508" s="847" t="s">
        <v>162</v>
      </c>
      <c r="M3508" s="847" t="s">
        <v>844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7"/>
    </row>
    <row r="3509" spans="1:27" ht="15.75" hidden="1" customHeight="1">
      <c r="A3509" s="818" t="str">
        <f>IF(B3509&lt;&gt;"",IF(AND(B3509&gt;=_TM1,B3509&lt;=_TM2,OR(TH!L3509="1111",TH!M3509="1111")),TH!D3509,""),"")</f>
        <v/>
      </c>
      <c r="B3509" s="36">
        <f t="shared" si="429"/>
        <v>9</v>
      </c>
      <c r="C3509" s="190">
        <f t="shared" si="430"/>
        <v>42643</v>
      </c>
      <c r="D3509" s="842" t="s">
        <v>1649</v>
      </c>
      <c r="E3509" s="891">
        <v>42643</v>
      </c>
      <c r="F3509" s="854" t="s">
        <v>1742</v>
      </c>
      <c r="G3509" s="822" t="s">
        <v>1760</v>
      </c>
      <c r="H3509" s="845" t="s">
        <v>1297</v>
      </c>
      <c r="I3509" s="246">
        <v>16</v>
      </c>
      <c r="J3509" s="246">
        <v>52000</v>
      </c>
      <c r="K3509" s="846">
        <f t="shared" si="431"/>
        <v>832000</v>
      </c>
      <c r="L3509" s="847" t="s">
        <v>162</v>
      </c>
      <c r="M3509" s="847" t="s">
        <v>844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7"/>
    </row>
    <row r="3510" spans="1:27" ht="15.75" hidden="1" customHeight="1">
      <c r="A3510" s="818" t="str">
        <f>IF(B3510&lt;&gt;"",IF(AND(B3510&gt;=_TM1,B3510&lt;=_TM2,OR(TH!L3510="1111",TH!M3510="1111")),TH!D3510,""),"")</f>
        <v/>
      </c>
      <c r="B3510" s="36">
        <f t="shared" si="429"/>
        <v>9</v>
      </c>
      <c r="C3510" s="190">
        <f t="shared" si="430"/>
        <v>42643</v>
      </c>
      <c r="D3510" s="842" t="s">
        <v>1649</v>
      </c>
      <c r="E3510" s="891">
        <v>42643</v>
      </c>
      <c r="F3510" s="49" t="s">
        <v>470</v>
      </c>
      <c r="G3510" s="822" t="s">
        <v>1760</v>
      </c>
      <c r="H3510" s="845" t="s">
        <v>1297</v>
      </c>
      <c r="I3510" s="246">
        <v>10</v>
      </c>
      <c r="J3510" s="246">
        <v>53500</v>
      </c>
      <c r="K3510" s="846">
        <f t="shared" si="431"/>
        <v>535000</v>
      </c>
      <c r="L3510" s="847" t="s">
        <v>162</v>
      </c>
      <c r="M3510" s="847" t="s">
        <v>844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7"/>
    </row>
    <row r="3511" spans="1:27" ht="15.75" hidden="1" customHeight="1">
      <c r="A3511" s="818" t="str">
        <f>IF(B3511&lt;&gt;"",IF(AND(B3511&gt;=_TM1,B3511&lt;=_TM2,OR(TH!L3511="1111",TH!M3511="1111")),TH!D3511,""),"")</f>
        <v/>
      </c>
      <c r="B3511" s="36">
        <f t="shared" si="429"/>
        <v>9</v>
      </c>
      <c r="C3511" s="190">
        <f t="shared" si="430"/>
        <v>42643</v>
      </c>
      <c r="D3511" s="842" t="s">
        <v>1649</v>
      </c>
      <c r="E3511" s="891">
        <v>42643</v>
      </c>
      <c r="F3511" s="49" t="s">
        <v>1743</v>
      </c>
      <c r="G3511" s="822" t="s">
        <v>1760</v>
      </c>
      <c r="H3511" s="845" t="s">
        <v>1297</v>
      </c>
      <c r="I3511" s="246">
        <v>20</v>
      </c>
      <c r="J3511" s="246">
        <v>55001</v>
      </c>
      <c r="K3511" s="846">
        <f t="shared" si="431"/>
        <v>1100020</v>
      </c>
      <c r="L3511" s="847" t="s">
        <v>162</v>
      </c>
      <c r="M3511" s="847" t="s">
        <v>844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7"/>
    </row>
    <row r="3512" spans="1:27" ht="15.75" hidden="1" customHeight="1">
      <c r="A3512" s="818" t="str">
        <f>IF(B3512&lt;&gt;"",IF(AND(B3512&gt;=_TM1,B3512&lt;=_TM2,OR(TH!L3512="1111",TH!M3512="1111")),TH!D3512,""),"")</f>
        <v/>
      </c>
      <c r="B3512" s="36">
        <f t="shared" si="429"/>
        <v>9</v>
      </c>
      <c r="C3512" s="190">
        <f t="shared" si="430"/>
        <v>42643</v>
      </c>
      <c r="D3512" s="842" t="s">
        <v>1649</v>
      </c>
      <c r="E3512" s="891">
        <v>42643</v>
      </c>
      <c r="F3512" s="854" t="s">
        <v>475</v>
      </c>
      <c r="G3512" s="822" t="s">
        <v>1760</v>
      </c>
      <c r="H3512" s="845" t="s">
        <v>1297</v>
      </c>
      <c r="I3512" s="246">
        <v>24</v>
      </c>
      <c r="J3512" s="246">
        <v>55500</v>
      </c>
      <c r="K3512" s="846">
        <f t="shared" si="431"/>
        <v>1332000</v>
      </c>
      <c r="L3512" s="847" t="s">
        <v>162</v>
      </c>
      <c r="M3512" s="847" t="s">
        <v>844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7"/>
    </row>
    <row r="3513" spans="1:27" ht="15.75" hidden="1" customHeight="1">
      <c r="A3513" s="818" t="str">
        <f>IF(B3513&lt;&gt;"",IF(AND(B3513&gt;=_TM1,B3513&lt;=_TM2,OR(TH!L3513="1111",TH!M3513="1111")),TH!D3513,""),"")</f>
        <v/>
      </c>
      <c r="B3513" s="36">
        <f t="shared" si="429"/>
        <v>9</v>
      </c>
      <c r="C3513" s="190">
        <f t="shared" si="430"/>
        <v>42643</v>
      </c>
      <c r="D3513" s="842" t="s">
        <v>1649</v>
      </c>
      <c r="E3513" s="891">
        <v>42643</v>
      </c>
      <c r="F3513" s="49" t="s">
        <v>1744</v>
      </c>
      <c r="G3513" s="822" t="s">
        <v>1760</v>
      </c>
      <c r="H3513" s="845" t="s">
        <v>1297</v>
      </c>
      <c r="I3513" s="246">
        <v>6</v>
      </c>
      <c r="J3513" s="246">
        <v>56000</v>
      </c>
      <c r="K3513" s="846">
        <f t="shared" si="431"/>
        <v>336000</v>
      </c>
      <c r="L3513" s="847" t="s">
        <v>162</v>
      </c>
      <c r="M3513" s="847" t="s">
        <v>844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7"/>
    </row>
    <row r="3514" spans="1:27" ht="15.75" hidden="1" customHeight="1">
      <c r="A3514" s="818" t="str">
        <f>IF(B3514&lt;&gt;"",IF(AND(B3514&gt;=_TM1,B3514&lt;=_TM2,OR(TH!L3514="1111",TH!M3514="1111")),TH!D3514,""),"")</f>
        <v/>
      </c>
      <c r="B3514" s="36">
        <f t="shared" si="429"/>
        <v>9</v>
      </c>
      <c r="C3514" s="190">
        <f t="shared" si="430"/>
        <v>42643</v>
      </c>
      <c r="D3514" s="842" t="s">
        <v>1649</v>
      </c>
      <c r="E3514" s="891">
        <v>42643</v>
      </c>
      <c r="F3514" s="854" t="s">
        <v>1745</v>
      </c>
      <c r="G3514" s="822" t="s">
        <v>1760</v>
      </c>
      <c r="H3514" s="845" t="s">
        <v>1297</v>
      </c>
      <c r="I3514" s="246">
        <v>6</v>
      </c>
      <c r="J3514" s="246">
        <v>56400</v>
      </c>
      <c r="K3514" s="846">
        <f t="shared" si="431"/>
        <v>338400</v>
      </c>
      <c r="L3514" s="847" t="s">
        <v>162</v>
      </c>
      <c r="M3514" s="847" t="s">
        <v>844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7"/>
    </row>
    <row r="3515" spans="1:27" ht="15.75" hidden="1" customHeight="1">
      <c r="A3515" s="818" t="str">
        <f>IF(B3515&lt;&gt;"",IF(AND(B3515&gt;=_TM1,B3515&lt;=_TM2,OR(TH!L3515="1111",TH!M3515="1111")),TH!D3515,""),"")</f>
        <v/>
      </c>
      <c r="B3515" s="36">
        <f t="shared" si="429"/>
        <v>9</v>
      </c>
      <c r="C3515" s="190">
        <f t="shared" si="430"/>
        <v>42643</v>
      </c>
      <c r="D3515" s="842" t="s">
        <v>1649</v>
      </c>
      <c r="E3515" s="891">
        <v>42643</v>
      </c>
      <c r="F3515" s="49" t="s">
        <v>1746</v>
      </c>
      <c r="G3515" s="822" t="s">
        <v>1760</v>
      </c>
      <c r="H3515" s="845" t="s">
        <v>1297</v>
      </c>
      <c r="I3515" s="246">
        <v>20</v>
      </c>
      <c r="J3515" s="246">
        <v>62700</v>
      </c>
      <c r="K3515" s="846">
        <f t="shared" si="431"/>
        <v>1254000</v>
      </c>
      <c r="L3515" s="847" t="s">
        <v>162</v>
      </c>
      <c r="M3515" s="847" t="s">
        <v>844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7"/>
    </row>
    <row r="3516" spans="1:27" ht="15.75" hidden="1" customHeight="1">
      <c r="A3516" s="818" t="str">
        <f>IF(B3516&lt;&gt;"",IF(AND(B3516&gt;=_TM1,B3516&lt;=_TM2,OR(TH!L3516="1111",TH!M3516="1111")),TH!D3516,""),"")</f>
        <v/>
      </c>
      <c r="B3516" s="36">
        <f t="shared" si="429"/>
        <v>9</v>
      </c>
      <c r="C3516" s="190">
        <f t="shared" si="430"/>
        <v>42643</v>
      </c>
      <c r="D3516" s="842" t="s">
        <v>1649</v>
      </c>
      <c r="E3516" s="891">
        <v>42643</v>
      </c>
      <c r="F3516" s="49" t="s">
        <v>1747</v>
      </c>
      <c r="G3516" s="822" t="s">
        <v>1760</v>
      </c>
      <c r="H3516" s="845" t="s">
        <v>1297</v>
      </c>
      <c r="I3516" s="246">
        <v>58</v>
      </c>
      <c r="J3516" s="246">
        <v>63000</v>
      </c>
      <c r="K3516" s="846">
        <f t="shared" si="431"/>
        <v>3654000</v>
      </c>
      <c r="L3516" s="847" t="s">
        <v>162</v>
      </c>
      <c r="M3516" s="847" t="s">
        <v>844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7"/>
    </row>
    <row r="3517" spans="1:27" ht="15.75" hidden="1" customHeight="1">
      <c r="A3517" s="818" t="str">
        <f>IF(B3517&lt;&gt;"",IF(AND(B3517&gt;=_TM1,B3517&lt;=_TM2,OR(TH!L3517="1111",TH!M3517="1111")),TH!D3517,""),"")</f>
        <v/>
      </c>
      <c r="B3517" s="36">
        <f t="shared" si="410"/>
        <v>9</v>
      </c>
      <c r="C3517" s="190">
        <f t="shared" si="423"/>
        <v>42643</v>
      </c>
      <c r="D3517" s="842" t="s">
        <v>1649</v>
      </c>
      <c r="E3517" s="891">
        <v>42643</v>
      </c>
      <c r="F3517" s="49" t="s">
        <v>1748</v>
      </c>
      <c r="G3517" s="822" t="s">
        <v>1760</v>
      </c>
      <c r="H3517" s="845" t="s">
        <v>1297</v>
      </c>
      <c r="I3517" s="246">
        <v>23</v>
      </c>
      <c r="J3517" s="246">
        <v>63860</v>
      </c>
      <c r="K3517" s="846">
        <f t="shared" ref="K3517:K3525" si="432">ROUND(I3517*J3517,0)</f>
        <v>1468780</v>
      </c>
      <c r="L3517" s="847" t="s">
        <v>162</v>
      </c>
      <c r="M3517" s="847" t="s">
        <v>844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7"/>
    </row>
    <row r="3518" spans="1:27" ht="15.75" hidden="1" customHeight="1">
      <c r="A3518" s="818" t="str">
        <f>IF(B3518&lt;&gt;"",IF(AND(B3518&gt;=_TM1,B3518&lt;=_TM2,OR(TH!L3518="1111",TH!M3518="1111")),TH!D3518,""),"")</f>
        <v/>
      </c>
      <c r="B3518" s="36">
        <f t="shared" si="410"/>
        <v>9</v>
      </c>
      <c r="C3518" s="190">
        <f t="shared" si="423"/>
        <v>42643</v>
      </c>
      <c r="D3518" s="842" t="s">
        <v>1649</v>
      </c>
      <c r="E3518" s="891">
        <v>42643</v>
      </c>
      <c r="F3518" s="854" t="s">
        <v>1749</v>
      </c>
      <c r="G3518" s="822" t="s">
        <v>1760</v>
      </c>
      <c r="H3518" s="845" t="s">
        <v>1297</v>
      </c>
      <c r="I3518" s="246">
        <v>20</v>
      </c>
      <c r="J3518" s="246">
        <v>68000</v>
      </c>
      <c r="K3518" s="846">
        <f t="shared" si="432"/>
        <v>1360000</v>
      </c>
      <c r="L3518" s="847" t="s">
        <v>162</v>
      </c>
      <c r="M3518" s="847" t="s">
        <v>844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7"/>
    </row>
    <row r="3519" spans="1:27" ht="15.75" hidden="1" customHeight="1">
      <c r="A3519" s="818" t="str">
        <f>IF(B3519&lt;&gt;"",IF(AND(B3519&gt;=_TM1,B3519&lt;=_TM2,OR(TH!L3519="1111",TH!M3519="1111")),TH!D3519,""),"")</f>
        <v/>
      </c>
      <c r="B3519" s="36">
        <f t="shared" si="410"/>
        <v>9</v>
      </c>
      <c r="C3519" s="190">
        <f t="shared" si="423"/>
        <v>42643</v>
      </c>
      <c r="D3519" s="842" t="s">
        <v>1649</v>
      </c>
      <c r="E3519" s="891">
        <v>42643</v>
      </c>
      <c r="F3519" s="49" t="s">
        <v>1750</v>
      </c>
      <c r="G3519" s="822" t="s">
        <v>1760</v>
      </c>
      <c r="H3519" s="845" t="s">
        <v>1297</v>
      </c>
      <c r="I3519" s="246">
        <v>4</v>
      </c>
      <c r="J3519" s="246">
        <v>70000</v>
      </c>
      <c r="K3519" s="846">
        <f t="shared" si="432"/>
        <v>280000</v>
      </c>
      <c r="L3519" s="847" t="s">
        <v>162</v>
      </c>
      <c r="M3519" s="847" t="s">
        <v>844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7"/>
    </row>
    <row r="3520" spans="1:27" ht="15.75" hidden="1" customHeight="1">
      <c r="A3520" s="818" t="str">
        <f>IF(B3520&lt;&gt;"",IF(AND(B3520&gt;=_TM1,B3520&lt;=_TM2,OR(TH!L3520="1111",TH!M3520="1111")),TH!D3520,""),"")</f>
        <v/>
      </c>
      <c r="B3520" s="36">
        <f t="shared" si="410"/>
        <v>9</v>
      </c>
      <c r="C3520" s="190">
        <f t="shared" si="423"/>
        <v>42643</v>
      </c>
      <c r="D3520" s="842" t="s">
        <v>1649</v>
      </c>
      <c r="E3520" s="891">
        <v>42643</v>
      </c>
      <c r="F3520" s="49" t="s">
        <v>1751</v>
      </c>
      <c r="G3520" s="822" t="s">
        <v>1760</v>
      </c>
      <c r="H3520" s="845" t="s">
        <v>1297</v>
      </c>
      <c r="I3520" s="246">
        <v>6</v>
      </c>
      <c r="J3520" s="246">
        <v>71800</v>
      </c>
      <c r="K3520" s="846">
        <f t="shared" si="432"/>
        <v>430800</v>
      </c>
      <c r="L3520" s="847" t="s">
        <v>162</v>
      </c>
      <c r="M3520" s="847" t="s">
        <v>844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7"/>
    </row>
    <row r="3521" spans="1:27" ht="15.75" hidden="1" customHeight="1">
      <c r="A3521" s="818" t="str">
        <f>IF(B3521&lt;&gt;"",IF(AND(B3521&gt;=_TM1,B3521&lt;=_TM2,OR(TH!L3521="1111",TH!M3521="1111")),TH!D3521,""),"")</f>
        <v/>
      </c>
      <c r="B3521" s="36">
        <f t="shared" si="410"/>
        <v>9</v>
      </c>
      <c r="C3521" s="190">
        <f t="shared" si="423"/>
        <v>42643</v>
      </c>
      <c r="D3521" s="842" t="s">
        <v>1649</v>
      </c>
      <c r="E3521" s="891">
        <v>42643</v>
      </c>
      <c r="F3521" s="854" t="s">
        <v>1752</v>
      </c>
      <c r="G3521" s="822" t="s">
        <v>1760</v>
      </c>
      <c r="H3521" s="845" t="s">
        <v>1297</v>
      </c>
      <c r="I3521" s="246">
        <v>20</v>
      </c>
      <c r="J3521" s="246">
        <v>71901</v>
      </c>
      <c r="K3521" s="846">
        <f t="shared" si="432"/>
        <v>1438020</v>
      </c>
      <c r="L3521" s="847" t="s">
        <v>162</v>
      </c>
      <c r="M3521" s="847" t="s">
        <v>844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7"/>
    </row>
    <row r="3522" spans="1:27" ht="15.75" hidden="1" customHeight="1">
      <c r="A3522" s="818" t="str">
        <f>IF(B3522&lt;&gt;"",IF(AND(B3522&gt;=_TM1,B3522&lt;=_TM2,OR(TH!L3522="1111",TH!M3522="1111")),TH!D3522,""),"")</f>
        <v/>
      </c>
      <c r="B3522" s="36">
        <f t="shared" si="410"/>
        <v>9</v>
      </c>
      <c r="C3522" s="190">
        <f t="shared" si="423"/>
        <v>42643</v>
      </c>
      <c r="D3522" s="842" t="s">
        <v>1649</v>
      </c>
      <c r="E3522" s="891">
        <v>42643</v>
      </c>
      <c r="F3522" s="49" t="s">
        <v>1753</v>
      </c>
      <c r="G3522" s="822" t="s">
        <v>1760</v>
      </c>
      <c r="H3522" s="845" t="s">
        <v>1297</v>
      </c>
      <c r="I3522" s="246">
        <v>6</v>
      </c>
      <c r="J3522" s="246">
        <v>74000</v>
      </c>
      <c r="K3522" s="846">
        <f t="shared" si="432"/>
        <v>444000</v>
      </c>
      <c r="L3522" s="847" t="s">
        <v>162</v>
      </c>
      <c r="M3522" s="847" t="s">
        <v>844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7"/>
    </row>
    <row r="3523" spans="1:27" ht="15.75" hidden="1" customHeight="1">
      <c r="A3523" s="818" t="str">
        <f>IF(B3523&lt;&gt;"",IF(AND(B3523&gt;=_TM1,B3523&lt;=_TM2,OR(TH!L3523="1111",TH!M3523="1111")),TH!D3523,""),"")</f>
        <v/>
      </c>
      <c r="B3523" s="36">
        <f t="shared" si="410"/>
        <v>9</v>
      </c>
      <c r="C3523" s="190">
        <f t="shared" si="423"/>
        <v>42643</v>
      </c>
      <c r="D3523" s="842" t="s">
        <v>1649</v>
      </c>
      <c r="E3523" s="891">
        <v>42643</v>
      </c>
      <c r="F3523" s="854" t="s">
        <v>1754</v>
      </c>
      <c r="G3523" s="822" t="s">
        <v>1760</v>
      </c>
      <c r="H3523" s="845" t="s">
        <v>1297</v>
      </c>
      <c r="I3523" s="246">
        <v>6</v>
      </c>
      <c r="J3523" s="246">
        <v>75000</v>
      </c>
      <c r="K3523" s="846">
        <f t="shared" si="432"/>
        <v>450000</v>
      </c>
      <c r="L3523" s="847" t="s">
        <v>162</v>
      </c>
      <c r="M3523" s="847" t="s">
        <v>844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7"/>
    </row>
    <row r="3524" spans="1:27" ht="15.75" hidden="1" customHeight="1">
      <c r="A3524" s="818" t="str">
        <f>IF(B3524&lt;&gt;"",IF(AND(B3524&gt;=_TM1,B3524&lt;=_TM2,OR(TH!L3524="1111",TH!M3524="1111")),TH!D3524,""),"")</f>
        <v/>
      </c>
      <c r="B3524" s="36">
        <f t="shared" si="410"/>
        <v>9</v>
      </c>
      <c r="C3524" s="190">
        <f t="shared" si="423"/>
        <v>42643</v>
      </c>
      <c r="D3524" s="842" t="s">
        <v>1649</v>
      </c>
      <c r="E3524" s="891">
        <v>42643</v>
      </c>
      <c r="F3524" s="49" t="s">
        <v>1755</v>
      </c>
      <c r="G3524" s="822" t="s">
        <v>1760</v>
      </c>
      <c r="H3524" s="845" t="s">
        <v>1297</v>
      </c>
      <c r="I3524" s="246">
        <v>4</v>
      </c>
      <c r="J3524" s="246">
        <v>92600</v>
      </c>
      <c r="K3524" s="846">
        <f t="shared" si="432"/>
        <v>370400</v>
      </c>
      <c r="L3524" s="847" t="s">
        <v>162</v>
      </c>
      <c r="M3524" s="847" t="s">
        <v>844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7"/>
    </row>
    <row r="3525" spans="1:27" ht="15.75" hidden="1" customHeight="1">
      <c r="A3525" s="818" t="str">
        <f>IF(B3525&lt;&gt;"",IF(AND(B3525&gt;=_TM1,B3525&lt;=_TM2,OR(TH!L3525="1111",TH!M3525="1111")),TH!D3525,""),"")</f>
        <v/>
      </c>
      <c r="B3525" s="36">
        <f t="shared" si="410"/>
        <v>9</v>
      </c>
      <c r="C3525" s="190">
        <f t="shared" si="423"/>
        <v>42643</v>
      </c>
      <c r="D3525" s="842" t="s">
        <v>1649</v>
      </c>
      <c r="E3525" s="891">
        <v>42643</v>
      </c>
      <c r="F3525" s="49" t="s">
        <v>1756</v>
      </c>
      <c r="G3525" s="822" t="s">
        <v>1760</v>
      </c>
      <c r="H3525" s="845" t="s">
        <v>1297</v>
      </c>
      <c r="I3525" s="246">
        <v>7</v>
      </c>
      <c r="J3525" s="246">
        <v>92801</v>
      </c>
      <c r="K3525" s="846">
        <f t="shared" si="432"/>
        <v>649607</v>
      </c>
      <c r="L3525" s="847" t="s">
        <v>162</v>
      </c>
      <c r="M3525" s="847" t="s">
        <v>844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7"/>
    </row>
    <row r="3526" spans="1:27" ht="15.75" hidden="1" customHeight="1">
      <c r="A3526" s="818" t="str">
        <f>IF(B3526&lt;&gt;"",IF(AND(B3526&gt;=_TM1,B3526&lt;=_TM2,OR(TH!L3526="1111",TH!M3526="1111")),TH!D3526,""),"")</f>
        <v/>
      </c>
      <c r="B3526" s="36">
        <f t="shared" ref="B3526:B3530" si="433">IF(C3526&lt;&gt;"",MONTH(C3526),"")</f>
        <v>9</v>
      </c>
      <c r="C3526" s="190">
        <f t="shared" ref="C3526:C3530" si="434">E3526</f>
        <v>42643</v>
      </c>
      <c r="D3526" s="842" t="s">
        <v>1649</v>
      </c>
      <c r="E3526" s="891">
        <v>42643</v>
      </c>
      <c r="F3526" s="49" t="s">
        <v>1757</v>
      </c>
      <c r="G3526" s="822" t="s">
        <v>1760</v>
      </c>
      <c r="H3526" s="845" t="s">
        <v>1297</v>
      </c>
      <c r="I3526" s="246">
        <v>12</v>
      </c>
      <c r="J3526" s="246">
        <v>97000</v>
      </c>
      <c r="K3526" s="846">
        <f t="shared" si="424"/>
        <v>1164000</v>
      </c>
      <c r="L3526" s="847" t="s">
        <v>162</v>
      </c>
      <c r="M3526" s="847" t="s">
        <v>844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7"/>
    </row>
    <row r="3527" spans="1:27" ht="15.75" hidden="1" customHeight="1">
      <c r="A3527" s="818" t="str">
        <f>IF(B3527&lt;&gt;"",IF(AND(B3527&gt;=_TM1,B3527&lt;=_TM2,OR(TH!L3527="1111",TH!M3527="1111")),TH!D3527,""),"")</f>
        <v/>
      </c>
      <c r="B3527" s="36">
        <f t="shared" si="433"/>
        <v>9</v>
      </c>
      <c r="C3527" s="190">
        <f t="shared" si="434"/>
        <v>42643</v>
      </c>
      <c r="D3527" s="842" t="s">
        <v>1649</v>
      </c>
      <c r="E3527" s="891">
        <v>42643</v>
      </c>
      <c r="F3527" s="854" t="s">
        <v>1757</v>
      </c>
      <c r="G3527" s="822" t="s">
        <v>1760</v>
      </c>
      <c r="H3527" s="845" t="s">
        <v>1297</v>
      </c>
      <c r="I3527" s="246">
        <v>36</v>
      </c>
      <c r="J3527" s="246">
        <v>99000</v>
      </c>
      <c r="K3527" s="846">
        <f t="shared" si="424"/>
        <v>3564000</v>
      </c>
      <c r="L3527" s="847" t="s">
        <v>162</v>
      </c>
      <c r="M3527" s="847" t="s">
        <v>844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7"/>
    </row>
    <row r="3528" spans="1:27" ht="15.75" hidden="1" customHeight="1">
      <c r="A3528" s="818" t="str">
        <f>IF(B3528&lt;&gt;"",IF(AND(B3528&gt;=_TM1,B3528&lt;=_TM2,OR(TH!L3528="1111",TH!M3528="1111")),TH!D3528,""),"")</f>
        <v/>
      </c>
      <c r="B3528" s="36">
        <f t="shared" si="433"/>
        <v>9</v>
      </c>
      <c r="C3528" s="190">
        <f t="shared" si="434"/>
        <v>42643</v>
      </c>
      <c r="D3528" s="842" t="s">
        <v>1649</v>
      </c>
      <c r="E3528" s="891">
        <v>42643</v>
      </c>
      <c r="F3528" s="49" t="s">
        <v>489</v>
      </c>
      <c r="G3528" s="822" t="s">
        <v>1760</v>
      </c>
      <c r="H3528" s="845" t="s">
        <v>1297</v>
      </c>
      <c r="I3528" s="246">
        <v>25</v>
      </c>
      <c r="J3528" s="246">
        <v>99500</v>
      </c>
      <c r="K3528" s="846">
        <f t="shared" si="424"/>
        <v>2487500</v>
      </c>
      <c r="L3528" s="847" t="s">
        <v>162</v>
      </c>
      <c r="M3528" s="847" t="s">
        <v>844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7"/>
    </row>
    <row r="3529" spans="1:27" ht="15.75" hidden="1" customHeight="1">
      <c r="A3529" s="818" t="str">
        <f>IF(B3529&lt;&gt;"",IF(AND(B3529&gt;=_TM1,B3529&lt;=_TM2,OR(TH!L3529="1111",TH!M3529="1111")),TH!D3529,""),"")</f>
        <v/>
      </c>
      <c r="B3529" s="36">
        <f t="shared" si="433"/>
        <v>9</v>
      </c>
      <c r="C3529" s="190">
        <f t="shared" si="434"/>
        <v>42643</v>
      </c>
      <c r="D3529" s="842" t="s">
        <v>1649</v>
      </c>
      <c r="E3529" s="891">
        <v>42643</v>
      </c>
      <c r="F3529" s="49" t="s">
        <v>1739</v>
      </c>
      <c r="G3529" s="822" t="s">
        <v>1760</v>
      </c>
      <c r="H3529" s="845" t="s">
        <v>1297</v>
      </c>
      <c r="I3529" s="246">
        <v>8</v>
      </c>
      <c r="J3529" s="246">
        <v>101000</v>
      </c>
      <c r="K3529" s="846">
        <f t="shared" si="424"/>
        <v>808000</v>
      </c>
      <c r="L3529" s="847" t="s">
        <v>162</v>
      </c>
      <c r="M3529" s="847" t="s">
        <v>844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7"/>
    </row>
    <row r="3530" spans="1:27" ht="15.75" hidden="1" customHeight="1">
      <c r="A3530" s="818" t="str">
        <f>IF(B3530&lt;&gt;"",IF(AND(B3530&gt;=_TM1,B3530&lt;=_TM2,OR(TH!L3530="1111",TH!M3530="1111")),TH!D3530,""),"")</f>
        <v/>
      </c>
      <c r="B3530" s="36">
        <f t="shared" si="433"/>
        <v>9</v>
      </c>
      <c r="C3530" s="190">
        <f t="shared" si="434"/>
        <v>42643</v>
      </c>
      <c r="D3530" s="842" t="s">
        <v>1649</v>
      </c>
      <c r="E3530" s="891">
        <v>42643</v>
      </c>
      <c r="F3530" s="854" t="s">
        <v>1758</v>
      </c>
      <c r="G3530" s="822" t="s">
        <v>1760</v>
      </c>
      <c r="H3530" s="845" t="s">
        <v>1297</v>
      </c>
      <c r="I3530" s="246">
        <v>8</v>
      </c>
      <c r="J3530" s="246">
        <v>107300</v>
      </c>
      <c r="K3530" s="846">
        <f t="shared" si="424"/>
        <v>858400</v>
      </c>
      <c r="L3530" s="847" t="s">
        <v>162</v>
      </c>
      <c r="M3530" s="847" t="s">
        <v>844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7"/>
    </row>
    <row r="3531" spans="1:27" ht="15.75" hidden="1" customHeight="1">
      <c r="A3531" s="818" t="str">
        <f>IF(B3531&lt;&gt;"",IF(AND(B3531&gt;=_TM1,B3531&lt;=_TM2,OR(TH!L3531="1111",TH!M3531="1111")),TH!D3531,""),"")</f>
        <v/>
      </c>
      <c r="B3531" s="36">
        <f t="shared" si="410"/>
        <v>9</v>
      </c>
      <c r="C3531" s="190">
        <f t="shared" si="423"/>
        <v>42623</v>
      </c>
      <c r="D3531" s="842" t="s">
        <v>1649</v>
      </c>
      <c r="E3531" s="891">
        <v>42623</v>
      </c>
      <c r="F3531" s="49" t="s">
        <v>1661</v>
      </c>
      <c r="G3531" s="822" t="s">
        <v>1660</v>
      </c>
      <c r="H3531" s="845" t="s">
        <v>1297</v>
      </c>
      <c r="I3531" s="246">
        <v>980</v>
      </c>
      <c r="J3531" s="246">
        <v>12643.572494122614</v>
      </c>
      <c r="K3531" s="846">
        <f t="shared" si="424"/>
        <v>12390701</v>
      </c>
      <c r="L3531" s="847" t="s">
        <v>162</v>
      </c>
      <c r="M3531" s="847" t="s">
        <v>844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7"/>
    </row>
    <row r="3532" spans="1:27" ht="15.75" hidden="1" customHeight="1">
      <c r="A3532" s="818" t="str">
        <f>IF(B3532&lt;&gt;"",IF(AND(B3532&gt;=_TM1,B3532&lt;=_TM2,OR(TH!L3532="1111",TH!M3532="1111")),TH!D3532,""),"")</f>
        <v/>
      </c>
      <c r="B3532" s="36">
        <f t="shared" si="410"/>
        <v>9</v>
      </c>
      <c r="C3532" s="190">
        <f t="shared" si="423"/>
        <v>42630</v>
      </c>
      <c r="D3532" s="842" t="s">
        <v>1649</v>
      </c>
      <c r="E3532" s="891">
        <v>42630</v>
      </c>
      <c r="F3532" s="854" t="s">
        <v>1667</v>
      </c>
      <c r="G3532" s="822" t="s">
        <v>1666</v>
      </c>
      <c r="H3532" s="845" t="s">
        <v>1297</v>
      </c>
      <c r="I3532" s="246">
        <v>570</v>
      </c>
      <c r="J3532" s="246">
        <v>19967.450421082871</v>
      </c>
      <c r="K3532" s="846">
        <f t="shared" si="424"/>
        <v>11381447</v>
      </c>
      <c r="L3532" s="847" t="s">
        <v>162</v>
      </c>
      <c r="M3532" s="847" t="s">
        <v>844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7"/>
    </row>
    <row r="3533" spans="1:27" ht="15.75" hidden="1" customHeight="1">
      <c r="A3533" s="818" t="str">
        <f>IF(B3533&lt;&gt;"",IF(AND(B3533&gt;=_TM1,B3533&lt;=_TM2,OR(TH!L3533="1111",TH!M3533="1111")),TH!D3533,""),"")</f>
        <v/>
      </c>
      <c r="B3533" s="36">
        <f t="shared" ref="B3533:B3552" si="435">IF(C3533&lt;&gt;"",MONTH(C3533),"")</f>
        <v>9</v>
      </c>
      <c r="C3533" s="190">
        <f t="shared" si="423"/>
        <v>42633</v>
      </c>
      <c r="D3533" s="842" t="s">
        <v>1649</v>
      </c>
      <c r="E3533" s="891">
        <v>42633</v>
      </c>
      <c r="F3533" s="49" t="s">
        <v>1673</v>
      </c>
      <c r="G3533" s="822" t="s">
        <v>1672</v>
      </c>
      <c r="H3533" s="845" t="s">
        <v>1297</v>
      </c>
      <c r="I3533" s="246">
        <v>4950</v>
      </c>
      <c r="J3533" s="246">
        <v>9122.1007666437436</v>
      </c>
      <c r="K3533" s="846">
        <f t="shared" si="424"/>
        <v>45154399</v>
      </c>
      <c r="L3533" s="847" t="s">
        <v>162</v>
      </c>
      <c r="M3533" s="847" t="s">
        <v>844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7"/>
    </row>
    <row r="3534" spans="1:27" ht="15.75" hidden="1" customHeight="1">
      <c r="A3534" s="818" t="str">
        <f>IF(B3534&lt;&gt;"",IF(AND(B3534&gt;=_TM1,B3534&lt;=_TM2,OR(TH!L3534="1111",TH!M3534="1111")),TH!D3534,""),"")</f>
        <v/>
      </c>
      <c r="B3534" s="36">
        <f t="shared" si="435"/>
        <v>9</v>
      </c>
      <c r="C3534" s="190">
        <f t="shared" si="423"/>
        <v>42634</v>
      </c>
      <c r="D3534" s="842" t="s">
        <v>1649</v>
      </c>
      <c r="E3534" s="891">
        <v>42634</v>
      </c>
      <c r="F3534" s="49" t="s">
        <v>1165</v>
      </c>
      <c r="G3534" s="822" t="s">
        <v>1674</v>
      </c>
      <c r="H3534" s="845" t="s">
        <v>1297</v>
      </c>
      <c r="I3534" s="246">
        <v>1550</v>
      </c>
      <c r="J3534" s="246">
        <v>34886.835989843479</v>
      </c>
      <c r="K3534" s="846">
        <f t="shared" si="424"/>
        <v>54074596</v>
      </c>
      <c r="L3534" s="847" t="s">
        <v>162</v>
      </c>
      <c r="M3534" s="847" t="s">
        <v>844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7"/>
    </row>
    <row r="3535" spans="1:27" ht="15.75" hidden="1" customHeight="1">
      <c r="A3535" s="818" t="str">
        <f>IF(B3535&lt;&gt;"",IF(AND(B3535&gt;=_TM1,B3535&lt;=_TM2,OR(TH!L3535="1111",TH!M3535="1111")),TH!D3535,""),"")</f>
        <v/>
      </c>
      <c r="B3535" s="36">
        <f t="shared" si="435"/>
        <v>9</v>
      </c>
      <c r="C3535" s="190">
        <f t="shared" si="423"/>
        <v>42634</v>
      </c>
      <c r="D3535" s="842" t="s">
        <v>1649</v>
      </c>
      <c r="E3535" s="891">
        <v>42634</v>
      </c>
      <c r="F3535" s="854" t="s">
        <v>1166</v>
      </c>
      <c r="G3535" s="822" t="s">
        <v>1674</v>
      </c>
      <c r="H3535" s="845" t="s">
        <v>1297</v>
      </c>
      <c r="I3535" s="246">
        <v>1500</v>
      </c>
      <c r="J3535" s="246">
        <v>32624.314140381117</v>
      </c>
      <c r="K3535" s="846">
        <f t="shared" si="424"/>
        <v>48936471</v>
      </c>
      <c r="L3535" s="847" t="s">
        <v>162</v>
      </c>
      <c r="M3535" s="847" t="s">
        <v>844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7"/>
    </row>
    <row r="3536" spans="1:27" ht="15.75" hidden="1" customHeight="1">
      <c r="A3536" s="818" t="str">
        <f>IF(B3536&lt;&gt;"",IF(AND(B3536&gt;=_TM1,B3536&lt;=_TM2,OR(TH!L3536="1111",TH!M3536="1111")),TH!D3536,""),"")</f>
        <v/>
      </c>
      <c r="B3536" s="36">
        <f t="shared" si="435"/>
        <v>9</v>
      </c>
      <c r="C3536" s="190">
        <f t="shared" si="423"/>
        <v>42642</v>
      </c>
      <c r="D3536" s="842" t="s">
        <v>1649</v>
      </c>
      <c r="E3536" s="891">
        <v>42642</v>
      </c>
      <c r="F3536" s="49" t="s">
        <v>1165</v>
      </c>
      <c r="G3536" s="822" t="s">
        <v>1678</v>
      </c>
      <c r="H3536" s="845" t="s">
        <v>1297</v>
      </c>
      <c r="I3536" s="246">
        <v>420</v>
      </c>
      <c r="J3536" s="246">
        <v>37131.97385466683</v>
      </c>
      <c r="K3536" s="846">
        <f t="shared" si="424"/>
        <v>15595429</v>
      </c>
      <c r="L3536" s="847" t="s">
        <v>162</v>
      </c>
      <c r="M3536" s="847" t="s">
        <v>844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7"/>
    </row>
    <row r="3537" spans="1:27" ht="15.75" hidden="1" customHeight="1">
      <c r="A3537" s="818" t="str">
        <f>IF(B3537&lt;&gt;"",IF(AND(B3537&gt;=_TM1,B3537&lt;=_TM2,OR(TH!L3537="1111",TH!M3537="1111")),TH!D3537,""),"")</f>
        <v/>
      </c>
      <c r="B3537" s="36">
        <f t="shared" si="435"/>
        <v>9</v>
      </c>
      <c r="C3537" s="190">
        <f t="shared" si="423"/>
        <v>42642</v>
      </c>
      <c r="D3537" s="842" t="s">
        <v>1649</v>
      </c>
      <c r="E3537" s="891">
        <v>42642</v>
      </c>
      <c r="F3537" s="854" t="s">
        <v>1682</v>
      </c>
      <c r="G3537" s="822" t="s">
        <v>1681</v>
      </c>
      <c r="H3537" s="845" t="s">
        <v>1297</v>
      </c>
      <c r="I3537" s="246">
        <v>5000</v>
      </c>
      <c r="J3537" s="246">
        <v>7837.8074737144498</v>
      </c>
      <c r="K3537" s="846">
        <f t="shared" si="424"/>
        <v>39189037</v>
      </c>
      <c r="L3537" s="847" t="s">
        <v>162</v>
      </c>
      <c r="M3537" s="847" t="s">
        <v>844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7"/>
    </row>
    <row r="3538" spans="1:27" ht="15.75" hidden="1" customHeight="1">
      <c r="A3538" s="818" t="str">
        <f>IF(B3538&lt;&gt;"",IF(AND(B3538&gt;=_TM1,B3538&lt;=_TM2,OR(TH!L3538="1111",TH!M3538="1111")),TH!D3538,""),"")</f>
        <v/>
      </c>
      <c r="B3538" s="36">
        <f t="shared" si="435"/>
        <v>9</v>
      </c>
      <c r="C3538" s="190">
        <f t="shared" si="423"/>
        <v>42642</v>
      </c>
      <c r="D3538" s="842" t="s">
        <v>1649</v>
      </c>
      <c r="E3538" s="891">
        <v>42642</v>
      </c>
      <c r="F3538" s="49" t="s">
        <v>1684</v>
      </c>
      <c r="G3538" s="822" t="s">
        <v>1681</v>
      </c>
      <c r="H3538" s="845" t="s">
        <v>1297</v>
      </c>
      <c r="I3538" s="246">
        <v>3000</v>
      </c>
      <c r="J3538" s="246">
        <v>12752.378140381117</v>
      </c>
      <c r="K3538" s="846">
        <f t="shared" si="424"/>
        <v>38257134</v>
      </c>
      <c r="L3538" s="847" t="s">
        <v>162</v>
      </c>
      <c r="M3538" s="847" t="s">
        <v>844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7"/>
    </row>
    <row r="3539" spans="1:27" ht="15.75" hidden="1" customHeight="1">
      <c r="A3539" s="818" t="str">
        <f>IF(B3539&lt;&gt;"",IF(AND(B3539&gt;=_TM1,B3539&lt;=_TM2,OR(TH!L3539="1111",TH!M3539="1111")),TH!D3539,""),"")</f>
        <v/>
      </c>
      <c r="B3539" s="36">
        <f t="shared" si="435"/>
        <v>9</v>
      </c>
      <c r="C3539" s="190">
        <f t="shared" si="423"/>
        <v>42643</v>
      </c>
      <c r="D3539" s="842" t="s">
        <v>1649</v>
      </c>
      <c r="E3539" s="891">
        <v>42643</v>
      </c>
      <c r="F3539" s="49" t="s">
        <v>1684</v>
      </c>
      <c r="G3539" s="822" t="s">
        <v>1690</v>
      </c>
      <c r="H3539" s="845" t="s">
        <v>1297</v>
      </c>
      <c r="I3539" s="246">
        <v>3200</v>
      </c>
      <c r="J3539" s="246">
        <v>12747.871473714451</v>
      </c>
      <c r="K3539" s="846">
        <f t="shared" si="424"/>
        <v>40793189</v>
      </c>
      <c r="L3539" s="847" t="s">
        <v>162</v>
      </c>
      <c r="M3539" s="847" t="s">
        <v>844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7"/>
    </row>
    <row r="3540" spans="1:27" ht="15.75" hidden="1" customHeight="1">
      <c r="A3540" s="818" t="str">
        <f>IF(B3540&lt;&gt;"",IF(AND(B3540&gt;=_TM1,B3540&lt;=_TM2,OR(TH!L3540="1111",TH!M3540="1111")),TH!D3540,""),"")</f>
        <v/>
      </c>
      <c r="B3540" s="36">
        <f t="shared" ref="B3540:B3550" si="436">IF(C3540&lt;&gt;"",MONTH(C3540),"")</f>
        <v>9</v>
      </c>
      <c r="C3540" s="190">
        <f t="shared" ref="C3540:C3550" si="437">E3540</f>
        <v>42643</v>
      </c>
      <c r="D3540" s="842" t="s">
        <v>1649</v>
      </c>
      <c r="E3540" s="891">
        <v>42643</v>
      </c>
      <c r="F3540" s="49" t="s">
        <v>1764</v>
      </c>
      <c r="G3540" s="822" t="s">
        <v>1760</v>
      </c>
      <c r="H3540" s="845" t="s">
        <v>1297</v>
      </c>
      <c r="I3540" s="246">
        <v>4</v>
      </c>
      <c r="J3540" s="246">
        <v>12550.271473714451</v>
      </c>
      <c r="K3540" s="846">
        <f t="shared" ref="K3540:K3550" si="438">ROUND(I3540*J3540,0)</f>
        <v>50201</v>
      </c>
      <c r="L3540" s="847" t="s">
        <v>162</v>
      </c>
      <c r="M3540" s="847" t="s">
        <v>844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7"/>
    </row>
    <row r="3541" spans="1:27" ht="15.75" hidden="1" customHeight="1">
      <c r="A3541" s="818" t="str">
        <f>IF(B3541&lt;&gt;"",IF(AND(B3541&gt;=_TM1,B3541&lt;=_TM2,OR(TH!L3541="1111",TH!M3541="1111")),TH!D3541,""),"")</f>
        <v/>
      </c>
      <c r="B3541" s="36">
        <f t="shared" ref="B3541:B3542" si="439">IF(C3541&lt;&gt;"",MONTH(C3541),"")</f>
        <v>9</v>
      </c>
      <c r="C3541" s="190">
        <f t="shared" ref="C3541:C3542" si="440">E3541</f>
        <v>42643</v>
      </c>
      <c r="D3541" s="842" t="s">
        <v>1649</v>
      </c>
      <c r="E3541" s="891">
        <v>42643</v>
      </c>
      <c r="F3541" s="854" t="s">
        <v>1766</v>
      </c>
      <c r="G3541" s="822" t="s">
        <v>1760</v>
      </c>
      <c r="H3541" s="845" t="s">
        <v>1297</v>
      </c>
      <c r="I3541" s="246">
        <v>22</v>
      </c>
      <c r="J3541" s="246">
        <v>10542.453291896267</v>
      </c>
      <c r="K3541" s="846">
        <f t="shared" ref="K3541:K3542" si="441">ROUND(I3541*J3541,0)</f>
        <v>231934</v>
      </c>
      <c r="L3541" s="847" t="s">
        <v>162</v>
      </c>
      <c r="M3541" s="847" t="s">
        <v>844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7"/>
    </row>
    <row r="3542" spans="1:27" ht="15.75" hidden="1" customHeight="1">
      <c r="A3542" s="818" t="str">
        <f>IF(B3542&lt;&gt;"",IF(AND(B3542&gt;=_TM1,B3542&lt;=_TM2,OR(TH!L3542="1111",TH!M3542="1111")),TH!D3542,""),"")</f>
        <v/>
      </c>
      <c r="B3542" s="36">
        <f t="shared" si="439"/>
        <v>9</v>
      </c>
      <c r="C3542" s="190">
        <f t="shared" si="440"/>
        <v>42643</v>
      </c>
      <c r="D3542" s="842" t="s">
        <v>1649</v>
      </c>
      <c r="E3542" s="891">
        <v>42643</v>
      </c>
      <c r="F3542" s="49" t="s">
        <v>1767</v>
      </c>
      <c r="G3542" s="822" t="s">
        <v>1760</v>
      </c>
      <c r="H3542" s="845" t="s">
        <v>1297</v>
      </c>
      <c r="I3542" s="246">
        <v>42</v>
      </c>
      <c r="J3542" s="246">
        <v>12199.700045143021</v>
      </c>
      <c r="K3542" s="846">
        <f t="shared" si="441"/>
        <v>512387</v>
      </c>
      <c r="L3542" s="847" t="s">
        <v>162</v>
      </c>
      <c r="M3542" s="847" t="s">
        <v>844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7"/>
    </row>
    <row r="3543" spans="1:27" ht="15.75" hidden="1" customHeight="1">
      <c r="A3543" s="818" t="str">
        <f>IF(B3543&lt;&gt;"",IF(AND(B3543&gt;=_TM1,B3543&lt;=_TM2,OR(TH!L3543="1111",TH!M3543="1111")),TH!D3543,""),"")</f>
        <v/>
      </c>
      <c r="B3543" s="36">
        <f t="shared" si="436"/>
        <v>9</v>
      </c>
      <c r="C3543" s="190">
        <f t="shared" si="437"/>
        <v>42643</v>
      </c>
      <c r="D3543" s="842" t="s">
        <v>1649</v>
      </c>
      <c r="E3543" s="891">
        <v>42643</v>
      </c>
      <c r="F3543" s="854" t="s">
        <v>1768</v>
      </c>
      <c r="G3543" s="822" t="s">
        <v>1760</v>
      </c>
      <c r="H3543" s="845" t="s">
        <v>1297</v>
      </c>
      <c r="I3543" s="246">
        <v>9</v>
      </c>
      <c r="J3543" s="246">
        <v>12277.604807047783</v>
      </c>
      <c r="K3543" s="846">
        <f t="shared" si="438"/>
        <v>110498</v>
      </c>
      <c r="L3543" s="847" t="s">
        <v>162</v>
      </c>
      <c r="M3543" s="847" t="s">
        <v>844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7"/>
    </row>
    <row r="3544" spans="1:27" ht="15.75" hidden="1" customHeight="1">
      <c r="A3544" s="818" t="str">
        <f>IF(B3544&lt;&gt;"",IF(AND(B3544&gt;=_TM1,B3544&lt;=_TM2,OR(TH!L3544="1111",TH!M3544="1111")),TH!D3544,""),"")</f>
        <v/>
      </c>
      <c r="B3544" s="36">
        <f t="shared" si="436"/>
        <v>9</v>
      </c>
      <c r="C3544" s="190">
        <f t="shared" si="437"/>
        <v>42643</v>
      </c>
      <c r="D3544" s="842" t="s">
        <v>1649</v>
      </c>
      <c r="E3544" s="891">
        <v>42643</v>
      </c>
      <c r="F3544" s="49" t="s">
        <v>795</v>
      </c>
      <c r="G3544" s="822" t="s">
        <v>1760</v>
      </c>
      <c r="H3544" s="845" t="s">
        <v>1297</v>
      </c>
      <c r="I3544" s="246">
        <v>16</v>
      </c>
      <c r="J3544" s="246">
        <v>13777.271473714451</v>
      </c>
      <c r="K3544" s="846">
        <f t="shared" si="438"/>
        <v>220436</v>
      </c>
      <c r="L3544" s="847" t="s">
        <v>162</v>
      </c>
      <c r="M3544" s="847" t="s">
        <v>844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7"/>
    </row>
    <row r="3545" spans="1:27" ht="15.75" hidden="1" customHeight="1">
      <c r="A3545" s="818" t="str">
        <f>IF(B3545&lt;&gt;"",IF(AND(B3545&gt;=_TM1,B3545&lt;=_TM2,OR(TH!L3545="1111",TH!M3545="1111")),TH!D3545,""),"")</f>
        <v/>
      </c>
      <c r="B3545" s="36">
        <f t="shared" si="436"/>
        <v>9</v>
      </c>
      <c r="C3545" s="190">
        <f t="shared" si="437"/>
        <v>42643</v>
      </c>
      <c r="D3545" s="842" t="s">
        <v>1649</v>
      </c>
      <c r="E3545" s="891">
        <v>42643</v>
      </c>
      <c r="F3545" s="49" t="s">
        <v>473</v>
      </c>
      <c r="G3545" s="822" t="s">
        <v>1760</v>
      </c>
      <c r="H3545" s="845" t="s">
        <v>1297</v>
      </c>
      <c r="I3545" s="246">
        <v>45</v>
      </c>
      <c r="J3545" s="246">
        <v>13528.271473714451</v>
      </c>
      <c r="K3545" s="846">
        <f t="shared" si="438"/>
        <v>608772</v>
      </c>
      <c r="L3545" s="847" t="s">
        <v>162</v>
      </c>
      <c r="M3545" s="847" t="s">
        <v>844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7"/>
    </row>
    <row r="3546" spans="1:27" ht="15.75" hidden="1" customHeight="1">
      <c r="A3546" s="818" t="str">
        <f>IF(B3546&lt;&gt;"",IF(AND(B3546&gt;=_TM1,B3546&lt;=_TM2,OR(TH!L3546="1111",TH!M3546="1111")),TH!D3546,""),"")</f>
        <v/>
      </c>
      <c r="B3546" s="36">
        <f t="shared" si="436"/>
        <v>9</v>
      </c>
      <c r="C3546" s="190">
        <f t="shared" si="437"/>
        <v>42643</v>
      </c>
      <c r="D3546" s="842" t="s">
        <v>1649</v>
      </c>
      <c r="E3546" s="891">
        <v>42643</v>
      </c>
      <c r="F3546" s="854" t="s">
        <v>1769</v>
      </c>
      <c r="G3546" s="822" t="s">
        <v>1760</v>
      </c>
      <c r="H3546" s="845" t="s">
        <v>1297</v>
      </c>
      <c r="I3546" s="246">
        <v>4</v>
      </c>
      <c r="J3546" s="246">
        <v>20247.271473714449</v>
      </c>
      <c r="K3546" s="846">
        <f t="shared" si="438"/>
        <v>80989</v>
      </c>
      <c r="L3546" s="847" t="s">
        <v>162</v>
      </c>
      <c r="M3546" s="847" t="s">
        <v>844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7"/>
    </row>
    <row r="3547" spans="1:27" ht="15.75" hidden="1" customHeight="1">
      <c r="A3547" s="818" t="str">
        <f>IF(B3547&lt;&gt;"",IF(AND(B3547&gt;=_TM1,B3547&lt;=_TM2,OR(TH!L3547="1111",TH!M3547="1111")),TH!D3547,""),"")</f>
        <v/>
      </c>
      <c r="B3547" s="36">
        <f t="shared" si="436"/>
        <v>9</v>
      </c>
      <c r="C3547" s="190">
        <f t="shared" si="437"/>
        <v>42643</v>
      </c>
      <c r="D3547" s="842" t="s">
        <v>1649</v>
      </c>
      <c r="E3547" s="891">
        <v>42643</v>
      </c>
      <c r="F3547" s="49" t="s">
        <v>1770</v>
      </c>
      <c r="G3547" s="822" t="s">
        <v>1760</v>
      </c>
      <c r="H3547" s="845" t="s">
        <v>1297</v>
      </c>
      <c r="I3547" s="246">
        <v>6</v>
      </c>
      <c r="J3547" s="246">
        <v>20247.271473714449</v>
      </c>
      <c r="K3547" s="846">
        <f t="shared" si="438"/>
        <v>121484</v>
      </c>
      <c r="L3547" s="847" t="s">
        <v>162</v>
      </c>
      <c r="M3547" s="847" t="s">
        <v>844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7"/>
    </row>
    <row r="3548" spans="1:27" ht="15.75" hidden="1" customHeight="1">
      <c r="A3548" s="818" t="str">
        <f>IF(B3548&lt;&gt;"",IF(AND(B3548&gt;=_TM1,B3548&lt;=_TM2,OR(TH!L3548="1111",TH!M3548="1111")),TH!D3548,""),"")</f>
        <v/>
      </c>
      <c r="B3548" s="36">
        <f t="shared" si="436"/>
        <v>9</v>
      </c>
      <c r="C3548" s="190">
        <f t="shared" si="437"/>
        <v>42643</v>
      </c>
      <c r="D3548" s="842" t="s">
        <v>1649</v>
      </c>
      <c r="E3548" s="891">
        <v>42643</v>
      </c>
      <c r="F3548" s="854" t="s">
        <v>1771</v>
      </c>
      <c r="G3548" s="822" t="s">
        <v>1760</v>
      </c>
      <c r="H3548" s="845" t="s">
        <v>1297</v>
      </c>
      <c r="I3548" s="246">
        <v>14</v>
      </c>
      <c r="J3548" s="246">
        <v>21673.485759428735</v>
      </c>
      <c r="K3548" s="846">
        <f t="shared" si="438"/>
        <v>303429</v>
      </c>
      <c r="L3548" s="847" t="s">
        <v>162</v>
      </c>
      <c r="M3548" s="847" t="s">
        <v>844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7"/>
    </row>
    <row r="3549" spans="1:27" ht="15.75" hidden="1" customHeight="1">
      <c r="A3549" s="818" t="str">
        <f>IF(B3549&lt;&gt;"",IF(AND(B3549&gt;=_TM1,B3549&lt;=_TM2,OR(TH!L3549="1111",TH!M3549="1111")),TH!D3549,""),"")</f>
        <v/>
      </c>
      <c r="B3549" s="36">
        <f t="shared" si="436"/>
        <v>9</v>
      </c>
      <c r="C3549" s="190">
        <f t="shared" si="437"/>
        <v>42643</v>
      </c>
      <c r="D3549" s="842" t="s">
        <v>1649</v>
      </c>
      <c r="E3549" s="891">
        <v>42643</v>
      </c>
      <c r="F3549" s="49" t="s">
        <v>1772</v>
      </c>
      <c r="G3549" s="822" t="s">
        <v>1760</v>
      </c>
      <c r="H3549" s="845" t="s">
        <v>1297</v>
      </c>
      <c r="I3549" s="246">
        <v>4</v>
      </c>
      <c r="J3549" s="246">
        <v>25239.021473714449</v>
      </c>
      <c r="K3549" s="846">
        <f t="shared" si="438"/>
        <v>100956</v>
      </c>
      <c r="L3549" s="847" t="s">
        <v>162</v>
      </c>
      <c r="M3549" s="847" t="s">
        <v>844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7"/>
    </row>
    <row r="3550" spans="1:27" ht="15.75" hidden="1" customHeight="1">
      <c r="A3550" s="818" t="str">
        <f>IF(B3550&lt;&gt;"",IF(AND(B3550&gt;=_TM1,B3550&lt;=_TM2,OR(TH!L3550="1111",TH!M3550="1111")),TH!D3550,""),"")</f>
        <v/>
      </c>
      <c r="B3550" s="36">
        <f t="shared" si="436"/>
        <v>9</v>
      </c>
      <c r="C3550" s="190">
        <f t="shared" si="437"/>
        <v>42643</v>
      </c>
      <c r="D3550" s="842" t="s">
        <v>1649</v>
      </c>
      <c r="E3550" s="891">
        <v>42643</v>
      </c>
      <c r="F3550" s="49" t="s">
        <v>686</v>
      </c>
      <c r="G3550" s="822" t="s">
        <v>1760</v>
      </c>
      <c r="H3550" s="845" t="s">
        <v>1297</v>
      </c>
      <c r="I3550" s="246">
        <v>86</v>
      </c>
      <c r="J3550" s="246">
        <v>14029.457520226078</v>
      </c>
      <c r="K3550" s="846">
        <f t="shared" si="438"/>
        <v>1206533</v>
      </c>
      <c r="L3550" s="847" t="s">
        <v>162</v>
      </c>
      <c r="M3550" s="847" t="s">
        <v>844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7"/>
    </row>
    <row r="3551" spans="1:27" ht="15.75" hidden="1" customHeight="1">
      <c r="A3551" s="818" t="str">
        <f>IF(B3551&lt;&gt;"",IF(AND(B3551&gt;=_TM1,B3551&lt;=_TM2,OR(TH!L3551="1111",TH!M3551="1111")),TH!D3551,""),"")</f>
        <v/>
      </c>
      <c r="B3551" s="36">
        <f t="shared" si="435"/>
        <v>9</v>
      </c>
      <c r="C3551" s="190">
        <f t="shared" ref="C3551:C3559" si="442">E3551</f>
        <v>42643</v>
      </c>
      <c r="D3551" s="842" t="s">
        <v>1649</v>
      </c>
      <c r="E3551" s="891">
        <v>42643</v>
      </c>
      <c r="F3551" s="49" t="s">
        <v>1773</v>
      </c>
      <c r="G3551" s="822" t="s">
        <v>1760</v>
      </c>
      <c r="H3551" s="845" t="s">
        <v>1297</v>
      </c>
      <c r="I3551" s="246">
        <v>12</v>
      </c>
      <c r="J3551" s="246">
        <v>14224.021473714449</v>
      </c>
      <c r="K3551" s="846">
        <f t="shared" ref="K3551:K3559" si="443">ROUND(I3551*J3551,0)</f>
        <v>170688</v>
      </c>
      <c r="L3551" s="847" t="s">
        <v>162</v>
      </c>
      <c r="M3551" s="847" t="s">
        <v>844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7"/>
    </row>
    <row r="3552" spans="1:27" ht="15.75" hidden="1" customHeight="1">
      <c r="A3552" s="818" t="str">
        <f>IF(B3552&lt;&gt;"",IF(AND(B3552&gt;=_TM1,B3552&lt;=_TM2,OR(TH!L3552="1111",TH!M3552="1111")),TH!D3552,""),"")</f>
        <v/>
      </c>
      <c r="B3552" s="36">
        <f t="shared" si="435"/>
        <v>9</v>
      </c>
      <c r="C3552" s="190">
        <f t="shared" si="442"/>
        <v>42643</v>
      </c>
      <c r="D3552" s="842" t="s">
        <v>1649</v>
      </c>
      <c r="E3552" s="891">
        <v>42643</v>
      </c>
      <c r="F3552" s="854" t="s">
        <v>511</v>
      </c>
      <c r="G3552" s="822" t="s">
        <v>1760</v>
      </c>
      <c r="H3552" s="845" t="s">
        <v>1297</v>
      </c>
      <c r="I3552" s="246">
        <v>4</v>
      </c>
      <c r="J3552" s="246">
        <v>17012.771473714449</v>
      </c>
      <c r="K3552" s="846">
        <f t="shared" si="443"/>
        <v>68051</v>
      </c>
      <c r="L3552" s="847" t="s">
        <v>162</v>
      </c>
      <c r="M3552" s="847" t="s">
        <v>844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7"/>
    </row>
    <row r="3553" spans="1:28" ht="15.75" hidden="1" customHeight="1">
      <c r="A3553" s="818" t="str">
        <f>IF(B3553&lt;&gt;"",IF(AND(B3553&gt;=_TM1,B3553&lt;=_TM2,OR(TH!L3553="1111",TH!M3553="1111")),TH!D3553,""),"")</f>
        <v/>
      </c>
      <c r="B3553" s="36">
        <f t="shared" ref="B3553:B3559" si="444">IF(C3553&lt;&gt;"",MONTH(C3553),"")</f>
        <v>9</v>
      </c>
      <c r="C3553" s="190">
        <f t="shared" si="442"/>
        <v>42643</v>
      </c>
      <c r="D3553" s="842" t="s">
        <v>1649</v>
      </c>
      <c r="E3553" s="891">
        <v>42643</v>
      </c>
      <c r="F3553" s="49" t="s">
        <v>1774</v>
      </c>
      <c r="G3553" s="822" t="s">
        <v>1760</v>
      </c>
      <c r="H3553" s="845" t="s">
        <v>1297</v>
      </c>
      <c r="I3553" s="246">
        <v>3</v>
      </c>
      <c r="J3553" s="246">
        <v>18871.938140381117</v>
      </c>
      <c r="K3553" s="846">
        <f t="shared" si="443"/>
        <v>56616</v>
      </c>
      <c r="L3553" s="847" t="s">
        <v>162</v>
      </c>
      <c r="M3553" s="847" t="s">
        <v>844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7"/>
    </row>
    <row r="3554" spans="1:28" ht="15.75" hidden="1" customHeight="1">
      <c r="A3554" s="818" t="str">
        <f>IF(B3554&lt;&gt;"",IF(AND(B3554&gt;=_TM1,B3554&lt;=_TM2,OR(TH!L3554="1111",TH!M3554="1111")),TH!D3554,""),"")</f>
        <v/>
      </c>
      <c r="B3554" s="36">
        <f t="shared" si="444"/>
        <v>9</v>
      </c>
      <c r="C3554" s="190">
        <f t="shared" si="442"/>
        <v>42643</v>
      </c>
      <c r="D3554" s="842" t="s">
        <v>1649</v>
      </c>
      <c r="E3554" s="891">
        <v>42643</v>
      </c>
      <c r="F3554" s="49" t="s">
        <v>1775</v>
      </c>
      <c r="G3554" s="822" t="s">
        <v>1760</v>
      </c>
      <c r="H3554" s="845" t="s">
        <v>1297</v>
      </c>
      <c r="I3554" s="246">
        <v>9</v>
      </c>
      <c r="J3554" s="246">
        <v>19915.271473714452</v>
      </c>
      <c r="K3554" s="846">
        <f t="shared" si="443"/>
        <v>179237</v>
      </c>
      <c r="L3554" s="847" t="s">
        <v>162</v>
      </c>
      <c r="M3554" s="847" t="s">
        <v>844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7"/>
    </row>
    <row r="3555" spans="1:28" ht="15.75" hidden="1" customHeight="1">
      <c r="A3555" s="818" t="str">
        <f>IF(B3555&lt;&gt;"",IF(AND(B3555&gt;=_TM1,B3555&lt;=_TM2,OR(TH!L3555="1111",TH!M3555="1111")),TH!D3555,""),"")</f>
        <v/>
      </c>
      <c r="B3555" s="36">
        <f t="shared" si="444"/>
        <v>9</v>
      </c>
      <c r="C3555" s="190">
        <f t="shared" si="442"/>
        <v>42643</v>
      </c>
      <c r="D3555" s="842" t="s">
        <v>1649</v>
      </c>
      <c r="E3555" s="891">
        <v>42643</v>
      </c>
      <c r="F3555" s="854" t="s">
        <v>1776</v>
      </c>
      <c r="G3555" s="822" t="s">
        <v>1760</v>
      </c>
      <c r="H3555" s="845" t="s">
        <v>1297</v>
      </c>
      <c r="I3555" s="246">
        <v>6</v>
      </c>
      <c r="J3555" s="246">
        <v>19915.271473714449</v>
      </c>
      <c r="K3555" s="846">
        <f t="shared" si="443"/>
        <v>119492</v>
      </c>
      <c r="L3555" s="847" t="s">
        <v>162</v>
      </c>
      <c r="M3555" s="847" t="s">
        <v>844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7"/>
    </row>
    <row r="3556" spans="1:28" ht="15.75" hidden="1" customHeight="1">
      <c r="A3556" s="818" t="str">
        <f>IF(B3556&lt;&gt;"",IF(AND(B3556&gt;=_TM1,B3556&lt;=_TM2,OR(TH!L3556="1111",TH!M3556="1111")),TH!D3556,""),"")</f>
        <v/>
      </c>
      <c r="B3556" s="36">
        <f t="shared" si="444"/>
        <v>9</v>
      </c>
      <c r="C3556" s="190">
        <f t="shared" si="442"/>
        <v>42643</v>
      </c>
      <c r="D3556" s="842" t="s">
        <v>1649</v>
      </c>
      <c r="E3556" s="891">
        <v>42643</v>
      </c>
      <c r="F3556" s="49" t="s">
        <v>512</v>
      </c>
      <c r="G3556" s="822" t="s">
        <v>1760</v>
      </c>
      <c r="H3556" s="845" t="s">
        <v>1297</v>
      </c>
      <c r="I3556" s="246">
        <v>239</v>
      </c>
      <c r="J3556" s="246">
        <v>17286.317498819051</v>
      </c>
      <c r="K3556" s="846">
        <f t="shared" si="443"/>
        <v>4131430</v>
      </c>
      <c r="L3556" s="847" t="s">
        <v>162</v>
      </c>
      <c r="M3556" s="847" t="s">
        <v>844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7"/>
    </row>
    <row r="3557" spans="1:28" ht="15.75" hidden="1" customHeight="1">
      <c r="A3557" s="818" t="str">
        <f>IF(B3557&lt;&gt;"",IF(AND(B3557&gt;=_TM1,B3557&lt;=_TM2,OR(TH!L3557="1111",TH!M3557="1111")),TH!D3557,""),"")</f>
        <v/>
      </c>
      <c r="B3557" s="36">
        <f t="shared" si="444"/>
        <v>9</v>
      </c>
      <c r="C3557" s="190">
        <f t="shared" si="442"/>
        <v>42643</v>
      </c>
      <c r="D3557" s="842" t="s">
        <v>1649</v>
      </c>
      <c r="E3557" s="891">
        <v>42643</v>
      </c>
      <c r="F3557" s="854" t="s">
        <v>483</v>
      </c>
      <c r="G3557" s="822" t="s">
        <v>1760</v>
      </c>
      <c r="H3557" s="845" t="s">
        <v>1297</v>
      </c>
      <c r="I3557" s="246">
        <v>140</v>
      </c>
      <c r="J3557" s="246">
        <v>17110.271473714449</v>
      </c>
      <c r="K3557" s="846">
        <f t="shared" si="443"/>
        <v>2395438</v>
      </c>
      <c r="L3557" s="847" t="s">
        <v>162</v>
      </c>
      <c r="M3557" s="847" t="s">
        <v>844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7"/>
    </row>
    <row r="3558" spans="1:28" ht="15.75" hidden="1" customHeight="1">
      <c r="A3558" s="818" t="str">
        <f>IF(B3558&lt;&gt;"",IF(AND(B3558&gt;=_TM1,B3558&lt;=_TM2,OR(TH!L3558="1111",TH!M3558="1111")),TH!D3558,""),"")</f>
        <v/>
      </c>
      <c r="B3558" s="36">
        <f t="shared" si="444"/>
        <v>9</v>
      </c>
      <c r="C3558" s="190">
        <f t="shared" si="442"/>
        <v>42643</v>
      </c>
      <c r="D3558" s="842" t="s">
        <v>1649</v>
      </c>
      <c r="E3558" s="891">
        <v>42643</v>
      </c>
      <c r="F3558" s="49" t="s">
        <v>1715</v>
      </c>
      <c r="G3558" s="822" t="s">
        <v>1760</v>
      </c>
      <c r="H3558" s="845" t="s">
        <v>1297</v>
      </c>
      <c r="I3558" s="246">
        <v>54</v>
      </c>
      <c r="J3558" s="246">
        <v>22590.271473714449</v>
      </c>
      <c r="K3558" s="846">
        <f t="shared" si="443"/>
        <v>1219875</v>
      </c>
      <c r="L3558" s="847" t="s">
        <v>162</v>
      </c>
      <c r="M3558" s="847" t="s">
        <v>844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7"/>
    </row>
    <row r="3559" spans="1:28" ht="15.75" hidden="1" customHeight="1">
      <c r="A3559" s="818" t="str">
        <f>IF(B3559&lt;&gt;"",IF(AND(B3559&gt;=_TM1,B3559&lt;=_TM2,OR(TH!L3559="1111",TH!M3559="1111")),TH!D3559,""),"")</f>
        <v/>
      </c>
      <c r="B3559" s="36">
        <f t="shared" si="444"/>
        <v>9</v>
      </c>
      <c r="C3559" s="190">
        <f t="shared" si="442"/>
        <v>42643</v>
      </c>
      <c r="D3559" s="842" t="s">
        <v>1649</v>
      </c>
      <c r="E3559" s="891">
        <v>42643</v>
      </c>
      <c r="F3559" s="49" t="s">
        <v>850</v>
      </c>
      <c r="G3559" s="822" t="s">
        <v>1760</v>
      </c>
      <c r="H3559" s="845" t="s">
        <v>1297</v>
      </c>
      <c r="I3559" s="246">
        <v>72</v>
      </c>
      <c r="J3559" s="246">
        <v>18777.507584825562</v>
      </c>
      <c r="K3559" s="846">
        <f t="shared" si="443"/>
        <v>1351981</v>
      </c>
      <c r="L3559" s="847" t="s">
        <v>162</v>
      </c>
      <c r="M3559" s="847" t="s">
        <v>844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7"/>
    </row>
    <row r="3560" spans="1:28" s="872" customFormat="1" ht="15.75" hidden="1" customHeight="1">
      <c r="A3560" s="818" t="str">
        <f>IF(B3560&lt;&gt;"",IF(AND(B3560&gt;=_TM1,B3560&lt;=_TM2,OR(TH!L3560="1111",TH!M3560="1111")),TH!D3560,""),"")</f>
        <v/>
      </c>
      <c r="B3560" s="861">
        <f t="shared" ref="B3560" si="445">IF(C3560&lt;&gt;"",MONTH(C3560),"")</f>
        <v>1</v>
      </c>
      <c r="C3560" s="862">
        <f t="shared" ref="C3560" si="446">E3560</f>
        <v>42373</v>
      </c>
      <c r="D3560" s="863" t="s">
        <v>1650</v>
      </c>
      <c r="E3560" s="862">
        <v>42373</v>
      </c>
      <c r="F3560" s="864" t="s">
        <v>435</v>
      </c>
      <c r="G3560" s="865" t="s">
        <v>1007</v>
      </c>
      <c r="H3560" s="866" t="s">
        <v>1300</v>
      </c>
      <c r="I3560" s="867">
        <v>1000</v>
      </c>
      <c r="J3560" s="867">
        <v>6995.597138763058</v>
      </c>
      <c r="K3560" s="868">
        <f t="shared" si="376"/>
        <v>6995597</v>
      </c>
      <c r="L3560" s="869" t="s">
        <v>844</v>
      </c>
      <c r="M3560" s="869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70"/>
      <c r="AB3560" s="871"/>
    </row>
    <row r="3561" spans="1:28" s="872" customFormat="1" ht="15.75" hidden="1" customHeight="1">
      <c r="A3561" s="818" t="str">
        <f>IF(B3561&lt;&gt;"",IF(AND(B3561&gt;=_TM1,B3561&lt;=_TM2,OR(TH!L3561="1111",TH!M3561="1111")),TH!D3561,""),"")</f>
        <v/>
      </c>
      <c r="B3561" s="861">
        <f t="shared" ref="B3561:B3605" si="447">IF(C3561&lt;&gt;"",MONTH(C3561),"")</f>
        <v>1</v>
      </c>
      <c r="C3561" s="862">
        <f t="shared" ref="C3561:C3605" si="448">E3561</f>
        <v>42375</v>
      </c>
      <c r="D3561" s="863" t="s">
        <v>1650</v>
      </c>
      <c r="E3561" s="862">
        <v>42375</v>
      </c>
      <c r="F3561" s="873" t="s">
        <v>1011</v>
      </c>
      <c r="G3561" s="865" t="s">
        <v>1009</v>
      </c>
      <c r="H3561" s="866" t="s">
        <v>1300</v>
      </c>
      <c r="I3561" s="867">
        <v>55</v>
      </c>
      <c r="J3561" s="867">
        <v>14711.892593308512</v>
      </c>
      <c r="K3561" s="868">
        <f t="shared" ref="K3561:K3575" si="449">ROUND(I3561*J3561,0)</f>
        <v>809154</v>
      </c>
      <c r="L3561" s="869" t="s">
        <v>844</v>
      </c>
      <c r="M3561" s="869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70"/>
      <c r="AB3561" s="871"/>
    </row>
    <row r="3562" spans="1:28" s="872" customFormat="1" ht="15.75" hidden="1" customHeight="1">
      <c r="A3562" s="818" t="str">
        <f>IF(B3562&lt;&gt;"",IF(AND(B3562&gt;=_TM1,B3562&lt;=_TM2,OR(TH!L3562="1111",TH!M3562="1111")),TH!D3562,""),"")</f>
        <v/>
      </c>
      <c r="B3562" s="861">
        <f t="shared" si="447"/>
        <v>1</v>
      </c>
      <c r="C3562" s="862">
        <f t="shared" si="448"/>
        <v>42388</v>
      </c>
      <c r="D3562" s="863" t="s">
        <v>1650</v>
      </c>
      <c r="E3562" s="862">
        <v>42388</v>
      </c>
      <c r="F3562" s="873" t="s">
        <v>1290</v>
      </c>
      <c r="G3562" s="865" t="s">
        <v>1015</v>
      </c>
      <c r="H3562" s="866" t="s">
        <v>1300</v>
      </c>
      <c r="I3562" s="867">
        <v>20</v>
      </c>
      <c r="J3562" s="867">
        <v>23165.34713876306</v>
      </c>
      <c r="K3562" s="868">
        <f t="shared" si="449"/>
        <v>463307</v>
      </c>
      <c r="L3562" s="869" t="s">
        <v>844</v>
      </c>
      <c r="M3562" s="869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70"/>
      <c r="AB3562" s="871"/>
    </row>
    <row r="3563" spans="1:28" s="872" customFormat="1" ht="15.75" hidden="1" customHeight="1">
      <c r="A3563" s="818" t="str">
        <f>IF(B3563&lt;&gt;"",IF(AND(B3563&gt;=_TM1,B3563&lt;=_TM2,OR(TH!L3563="1111",TH!M3563="1111")),TH!D3563,""),"")</f>
        <v/>
      </c>
      <c r="B3563" s="861">
        <f t="shared" si="447"/>
        <v>1</v>
      </c>
      <c r="C3563" s="862">
        <f t="shared" si="448"/>
        <v>42388</v>
      </c>
      <c r="D3563" s="863" t="s">
        <v>1650</v>
      </c>
      <c r="E3563" s="862">
        <v>42388</v>
      </c>
      <c r="F3563" s="864" t="s">
        <v>1291</v>
      </c>
      <c r="G3563" s="865" t="s">
        <v>1015</v>
      </c>
      <c r="H3563" s="866" t="s">
        <v>1300</v>
      </c>
      <c r="I3563" s="867">
        <v>50</v>
      </c>
      <c r="J3563" s="867">
        <v>5444.1471387630581</v>
      </c>
      <c r="K3563" s="868">
        <f t="shared" si="449"/>
        <v>272207</v>
      </c>
      <c r="L3563" s="869" t="s">
        <v>844</v>
      </c>
      <c r="M3563" s="869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70"/>
      <c r="AB3563" s="871"/>
    </row>
    <row r="3564" spans="1:28" s="872" customFormat="1" ht="15.75" hidden="1" customHeight="1">
      <c r="A3564" s="818" t="str">
        <f>IF(B3564&lt;&gt;"",IF(AND(B3564&gt;=_TM1,B3564&lt;=_TM2,OR(TH!L3564="1111",TH!M3564="1111")),TH!D3564,""),"")</f>
        <v/>
      </c>
      <c r="B3564" s="861">
        <f t="shared" si="447"/>
        <v>2</v>
      </c>
      <c r="C3564" s="862">
        <f t="shared" si="448"/>
        <v>42401</v>
      </c>
      <c r="D3564" s="863" t="s">
        <v>1650</v>
      </c>
      <c r="E3564" s="862">
        <v>42401</v>
      </c>
      <c r="F3564" s="873" t="s">
        <v>435</v>
      </c>
      <c r="G3564" s="865" t="s">
        <v>1025</v>
      </c>
      <c r="H3564" s="866" t="s">
        <v>1300</v>
      </c>
      <c r="I3564" s="867">
        <v>1000</v>
      </c>
      <c r="J3564" s="867">
        <v>8750.3471387630598</v>
      </c>
      <c r="K3564" s="868">
        <f t="shared" si="449"/>
        <v>8750347</v>
      </c>
      <c r="L3564" s="869" t="s">
        <v>844</v>
      </c>
      <c r="M3564" s="869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70"/>
      <c r="AB3564" s="871"/>
    </row>
    <row r="3565" spans="1:28" s="872" customFormat="1" ht="15.75" hidden="1" customHeight="1">
      <c r="A3565" s="818" t="str">
        <f>IF(B3565&lt;&gt;"",IF(AND(B3565&gt;=_TM1,B3565&lt;=_TM2,OR(TH!L3565="1111",TH!M3565="1111")),TH!D3565,""),"")</f>
        <v/>
      </c>
      <c r="B3565" s="861">
        <f t="shared" si="447"/>
        <v>2</v>
      </c>
      <c r="C3565" s="862">
        <f t="shared" si="448"/>
        <v>42429</v>
      </c>
      <c r="D3565" s="863" t="s">
        <v>1650</v>
      </c>
      <c r="E3565" s="862">
        <v>42429</v>
      </c>
      <c r="F3565" s="864" t="s">
        <v>994</v>
      </c>
      <c r="G3565" s="865" t="s">
        <v>1041</v>
      </c>
      <c r="H3565" s="866" t="s">
        <v>1300</v>
      </c>
      <c r="I3565" s="867">
        <v>12</v>
      </c>
      <c r="J3565" s="867">
        <v>30592.847138763056</v>
      </c>
      <c r="K3565" s="868">
        <f t="shared" si="449"/>
        <v>367114</v>
      </c>
      <c r="L3565" s="869" t="s">
        <v>844</v>
      </c>
      <c r="M3565" s="869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70"/>
      <c r="AB3565" s="871"/>
    </row>
    <row r="3566" spans="1:28" s="872" customFormat="1" ht="15.75" hidden="1" customHeight="1">
      <c r="A3566" s="818" t="str">
        <f>IF(B3566&lt;&gt;"",IF(AND(B3566&gt;=_TM1,B3566&lt;=_TM2,OR(TH!L3566="1111",TH!M3566="1111")),TH!D3566,""),"")</f>
        <v/>
      </c>
      <c r="B3566" s="861">
        <f t="shared" si="447"/>
        <v>3</v>
      </c>
      <c r="C3566" s="862">
        <f t="shared" si="448"/>
        <v>42433</v>
      </c>
      <c r="D3566" s="863" t="s">
        <v>1650</v>
      </c>
      <c r="E3566" s="862">
        <v>42433</v>
      </c>
      <c r="F3566" s="864" t="s">
        <v>1044</v>
      </c>
      <c r="G3566" s="865" t="s">
        <v>1043</v>
      </c>
      <c r="H3566" s="866" t="s">
        <v>1300</v>
      </c>
      <c r="I3566" s="867">
        <v>200</v>
      </c>
      <c r="J3566" s="867">
        <v>6225.142138763058</v>
      </c>
      <c r="K3566" s="868">
        <f t="shared" si="449"/>
        <v>1245028</v>
      </c>
      <c r="L3566" s="869" t="s">
        <v>844</v>
      </c>
      <c r="M3566" s="869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70"/>
      <c r="AB3566" s="871"/>
    </row>
    <row r="3567" spans="1:28" s="872" customFormat="1" ht="15.75" hidden="1" customHeight="1">
      <c r="A3567" s="818" t="str">
        <f>IF(B3567&lt;&gt;"",IF(AND(B3567&gt;=_TM1,B3567&lt;=_TM2,OR(TH!L3567="1111",TH!M3567="1111")),TH!D3567,""),"")</f>
        <v/>
      </c>
      <c r="B3567" s="861">
        <f t="shared" si="447"/>
        <v>3</v>
      </c>
      <c r="C3567" s="862">
        <f t="shared" si="448"/>
        <v>42449</v>
      </c>
      <c r="D3567" s="863" t="s">
        <v>1650</v>
      </c>
      <c r="E3567" s="862">
        <v>42449</v>
      </c>
      <c r="F3567" s="873" t="s">
        <v>438</v>
      </c>
      <c r="G3567" s="865" t="s">
        <v>1059</v>
      </c>
      <c r="H3567" s="866" t="s">
        <v>1300</v>
      </c>
      <c r="I3567" s="867">
        <v>100</v>
      </c>
      <c r="J3567" s="867">
        <v>13417.347138763058</v>
      </c>
      <c r="K3567" s="868">
        <f t="shared" si="449"/>
        <v>1341735</v>
      </c>
      <c r="L3567" s="869" t="s">
        <v>844</v>
      </c>
      <c r="M3567" s="869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>x</v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70"/>
      <c r="AB3567" s="871"/>
    </row>
    <row r="3568" spans="1:28" s="872" customFormat="1" ht="15.75" hidden="1" customHeight="1">
      <c r="A3568" s="818" t="str">
        <f>IF(B3568&lt;&gt;"",IF(AND(B3568&gt;=_TM1,B3568&lt;=_TM2,OR(TH!L3568="1111",TH!M3568="1111")),TH!D3568,""),"")</f>
        <v/>
      </c>
      <c r="B3568" s="861">
        <f t="shared" si="447"/>
        <v>1</v>
      </c>
      <c r="C3568" s="862">
        <f t="shared" si="448"/>
        <v>42373</v>
      </c>
      <c r="D3568" s="863" t="s">
        <v>1650</v>
      </c>
      <c r="E3568" s="862">
        <v>42373</v>
      </c>
      <c r="F3568" s="864" t="s">
        <v>1165</v>
      </c>
      <c r="G3568" s="865" t="s">
        <v>1006</v>
      </c>
      <c r="H3568" s="866" t="s">
        <v>1300</v>
      </c>
      <c r="I3568" s="867">
        <v>850</v>
      </c>
      <c r="J3568" s="867">
        <v>32048.427138763058</v>
      </c>
      <c r="K3568" s="868">
        <f t="shared" si="449"/>
        <v>27241163</v>
      </c>
      <c r="L3568" s="869" t="s">
        <v>844</v>
      </c>
      <c r="M3568" s="869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70"/>
      <c r="AB3568" s="871"/>
    </row>
    <row r="3569" spans="1:28" s="872" customFormat="1" ht="15.75" hidden="1" customHeight="1">
      <c r="A3569" s="818" t="str">
        <f>IF(B3569&lt;&gt;"",IF(AND(B3569&gt;=_TM1,B3569&lt;=_TM2,OR(TH!L3569="1111",TH!M3569="1111")),TH!D3569,""),"")</f>
        <v/>
      </c>
      <c r="B3569" s="861">
        <f t="shared" si="447"/>
        <v>1</v>
      </c>
      <c r="C3569" s="862">
        <f t="shared" si="448"/>
        <v>42377</v>
      </c>
      <c r="D3569" s="863" t="s">
        <v>1650</v>
      </c>
      <c r="E3569" s="862">
        <v>42377</v>
      </c>
      <c r="F3569" s="864" t="s">
        <v>909</v>
      </c>
      <c r="G3569" s="865" t="s">
        <v>1012</v>
      </c>
      <c r="H3569" s="866" t="s">
        <v>1300</v>
      </c>
      <c r="I3569" s="867">
        <v>200</v>
      </c>
      <c r="J3569" s="867">
        <v>14598.847138763058</v>
      </c>
      <c r="K3569" s="868">
        <f t="shared" si="449"/>
        <v>2919769</v>
      </c>
      <c r="L3569" s="869" t="s">
        <v>844</v>
      </c>
      <c r="M3569" s="869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70"/>
      <c r="AB3569" s="871"/>
    </row>
    <row r="3570" spans="1:28" s="872" customFormat="1" ht="15.75" hidden="1" customHeight="1">
      <c r="A3570" s="818" t="str">
        <f>IF(B3570&lt;&gt;"",IF(AND(B3570&gt;=_TM1,B3570&lt;=_TM2,OR(TH!L3570="1111",TH!M3570="1111")),TH!D3570,""),"")</f>
        <v/>
      </c>
      <c r="B3570" s="861">
        <f t="shared" si="447"/>
        <v>1</v>
      </c>
      <c r="C3570" s="862">
        <f t="shared" si="448"/>
        <v>42381</v>
      </c>
      <c r="D3570" s="863" t="s">
        <v>1650</v>
      </c>
      <c r="E3570" s="862">
        <v>42381</v>
      </c>
      <c r="F3570" s="873" t="s">
        <v>646</v>
      </c>
      <c r="G3570" s="865" t="s">
        <v>1013</v>
      </c>
      <c r="H3570" s="866" t="s">
        <v>1300</v>
      </c>
      <c r="I3570" s="867">
        <v>1000</v>
      </c>
      <c r="J3570" s="867">
        <v>10087.42713876306</v>
      </c>
      <c r="K3570" s="868">
        <f t="shared" si="449"/>
        <v>10087427</v>
      </c>
      <c r="L3570" s="869" t="s">
        <v>844</v>
      </c>
      <c r="M3570" s="869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70"/>
      <c r="AB3570" s="871"/>
    </row>
    <row r="3571" spans="1:28" s="872" customFormat="1" ht="15.75" hidden="1" customHeight="1">
      <c r="A3571" s="818" t="str">
        <f>IF(B3571&lt;&gt;"",IF(AND(B3571&gt;=_TM1,B3571&lt;=_TM2,OR(TH!L3571="1111",TH!M3571="1111")),TH!D3571,""),"")</f>
        <v/>
      </c>
      <c r="B3571" s="861">
        <f t="shared" si="447"/>
        <v>1</v>
      </c>
      <c r="C3571" s="862">
        <f t="shared" si="448"/>
        <v>42388</v>
      </c>
      <c r="D3571" s="863" t="s">
        <v>1650</v>
      </c>
      <c r="E3571" s="862">
        <v>42388</v>
      </c>
      <c r="F3571" s="864" t="s">
        <v>911</v>
      </c>
      <c r="G3571" s="865" t="s">
        <v>1014</v>
      </c>
      <c r="H3571" s="866" t="s">
        <v>1300</v>
      </c>
      <c r="I3571" s="874">
        <v>450</v>
      </c>
      <c r="J3571" s="874">
        <v>23837.236027651947</v>
      </c>
      <c r="K3571" s="868">
        <f t="shared" si="449"/>
        <v>10726756</v>
      </c>
      <c r="L3571" s="869" t="s">
        <v>844</v>
      </c>
      <c r="M3571" s="869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70"/>
      <c r="AB3571" s="871"/>
    </row>
    <row r="3572" spans="1:28" s="872" customFormat="1" ht="15.75" hidden="1" customHeight="1">
      <c r="A3572" s="818" t="str">
        <f>IF(B3572&lt;&gt;"",IF(AND(B3572&gt;=_TM1,B3572&lt;=_TM2,OR(TH!L3572="1111",TH!M3572="1111")),TH!D3572,""),"")</f>
        <v/>
      </c>
      <c r="B3572" s="861">
        <f t="shared" si="447"/>
        <v>1</v>
      </c>
      <c r="C3572" s="862">
        <f t="shared" si="448"/>
        <v>42394</v>
      </c>
      <c r="D3572" s="863" t="s">
        <v>1650</v>
      </c>
      <c r="E3572" s="862">
        <v>42394</v>
      </c>
      <c r="F3572" s="873" t="s">
        <v>917</v>
      </c>
      <c r="G3572" s="865" t="s">
        <v>1016</v>
      </c>
      <c r="H3572" s="866" t="s">
        <v>1300</v>
      </c>
      <c r="I3572" s="867">
        <v>270</v>
      </c>
      <c r="J3572" s="867">
        <v>24465.680472096392</v>
      </c>
      <c r="K3572" s="868">
        <f t="shared" si="449"/>
        <v>6605734</v>
      </c>
      <c r="L3572" s="869" t="s">
        <v>844</v>
      </c>
      <c r="M3572" s="869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70"/>
      <c r="AB3572" s="871"/>
    </row>
    <row r="3573" spans="1:28" s="872" customFormat="1" ht="15.75" hidden="1" customHeight="1">
      <c r="A3573" s="818" t="str">
        <f>IF(B3573&lt;&gt;"",IF(AND(B3573&gt;=_TM1,B3573&lt;=_TM2,OR(TH!L3573="1111",TH!M3573="1111")),TH!D3573,""),"")</f>
        <v/>
      </c>
      <c r="B3573" s="861">
        <f t="shared" si="447"/>
        <v>1</v>
      </c>
      <c r="C3573" s="862">
        <f t="shared" si="448"/>
        <v>42399</v>
      </c>
      <c r="D3573" s="863" t="s">
        <v>1650</v>
      </c>
      <c r="E3573" s="862">
        <v>42399</v>
      </c>
      <c r="F3573" s="873" t="s">
        <v>651</v>
      </c>
      <c r="G3573" s="865" t="s">
        <v>1019</v>
      </c>
      <c r="H3573" s="866" t="s">
        <v>1300</v>
      </c>
      <c r="I3573" s="867">
        <v>210</v>
      </c>
      <c r="J3573" s="867">
        <v>84706.347138763056</v>
      </c>
      <c r="K3573" s="868">
        <f t="shared" si="449"/>
        <v>17788333</v>
      </c>
      <c r="L3573" s="869" t="s">
        <v>844</v>
      </c>
      <c r="M3573" s="869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70"/>
      <c r="AB3573" s="871"/>
    </row>
    <row r="3574" spans="1:28" s="872" customFormat="1" ht="15.75" hidden="1" customHeight="1">
      <c r="A3574" s="818" t="str">
        <f>IF(B3574&lt;&gt;"",IF(AND(B3574&gt;=_TM1,B3574&lt;=_TM2,OR(TH!L3574="1111",TH!M3574="1111")),TH!D3574,""),"")</f>
        <v/>
      </c>
      <c r="B3574" s="861">
        <f t="shared" si="447"/>
        <v>1</v>
      </c>
      <c r="C3574" s="862">
        <f t="shared" si="448"/>
        <v>42399</v>
      </c>
      <c r="D3574" s="863" t="s">
        <v>1650</v>
      </c>
      <c r="E3574" s="862">
        <v>42399</v>
      </c>
      <c r="F3574" s="864" t="s">
        <v>670</v>
      </c>
      <c r="G3574" s="865" t="s">
        <v>1019</v>
      </c>
      <c r="H3574" s="866" t="s">
        <v>1300</v>
      </c>
      <c r="I3574" s="867">
        <v>210</v>
      </c>
      <c r="J3574" s="867">
        <v>57332.413805429729</v>
      </c>
      <c r="K3574" s="868">
        <f t="shared" si="449"/>
        <v>12039807</v>
      </c>
      <c r="L3574" s="869" t="s">
        <v>844</v>
      </c>
      <c r="M3574" s="869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70"/>
      <c r="AB3574" s="871"/>
    </row>
    <row r="3575" spans="1:28" s="872" customFormat="1" ht="15.75" hidden="1" customHeight="1">
      <c r="A3575" s="818" t="str">
        <f>IF(B3575&lt;&gt;"",IF(AND(B3575&gt;=_TM1,B3575&lt;=_TM2,OR(TH!L3575="1111",TH!M3575="1111")),TH!D3575,""),"")</f>
        <v/>
      </c>
      <c r="B3575" s="861">
        <f t="shared" si="447"/>
        <v>1</v>
      </c>
      <c r="C3575" s="862">
        <f t="shared" si="448"/>
        <v>42399</v>
      </c>
      <c r="D3575" s="863" t="s">
        <v>1650</v>
      </c>
      <c r="E3575" s="862">
        <v>42399</v>
      </c>
      <c r="F3575" s="864" t="s">
        <v>908</v>
      </c>
      <c r="G3575" s="865" t="s">
        <v>1019</v>
      </c>
      <c r="H3575" s="866" t="s">
        <v>1300</v>
      </c>
      <c r="I3575" s="875">
        <v>916</v>
      </c>
      <c r="J3575" s="874">
        <v>7793.251068894062</v>
      </c>
      <c r="K3575" s="868">
        <f t="shared" si="449"/>
        <v>7138618</v>
      </c>
      <c r="L3575" s="869" t="s">
        <v>844</v>
      </c>
      <c r="M3575" s="869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70"/>
      <c r="AB3575" s="871"/>
    </row>
    <row r="3576" spans="1:28" s="872" customFormat="1" ht="15.75" hidden="1" customHeight="1">
      <c r="A3576" s="818" t="str">
        <f>IF(B3576&lt;&gt;"",IF(AND(B3576&gt;=_TM1,B3576&lt;=_TM2,OR(TH!L3576="1111",TH!M3576="1111")),TH!D3576,""),"")</f>
        <v/>
      </c>
      <c r="B3576" s="861">
        <f t="shared" si="447"/>
        <v>2</v>
      </c>
      <c r="C3576" s="862">
        <f t="shared" si="448"/>
        <v>42401</v>
      </c>
      <c r="D3576" s="863" t="s">
        <v>1650</v>
      </c>
      <c r="E3576" s="862">
        <v>42401</v>
      </c>
      <c r="F3576" s="873" t="s">
        <v>924</v>
      </c>
      <c r="G3576" s="865" t="s">
        <v>1026</v>
      </c>
      <c r="H3576" s="866" t="s">
        <v>1300</v>
      </c>
      <c r="I3576" s="867">
        <v>396</v>
      </c>
      <c r="J3576" s="867">
        <v>24488.953199369116</v>
      </c>
      <c r="K3576" s="868">
        <f t="shared" ref="K3576:K3605" si="450">ROUND(I3576*J3576,0)</f>
        <v>9697625</v>
      </c>
      <c r="L3576" s="869" t="s">
        <v>844</v>
      </c>
      <c r="M3576" s="869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70"/>
      <c r="AB3576" s="871"/>
    </row>
    <row r="3577" spans="1:28" s="872" customFormat="1" ht="15.75" hidden="1" customHeight="1">
      <c r="A3577" s="818" t="str">
        <f>IF(B3577&lt;&gt;"",IF(AND(B3577&gt;=_TM1,B3577&lt;=_TM2,OR(TH!L3577="1111",TH!M3577="1111")),TH!D3577,""),"")</f>
        <v/>
      </c>
      <c r="B3577" s="861">
        <f t="shared" si="447"/>
        <v>2</v>
      </c>
      <c r="C3577" s="862">
        <f t="shared" si="448"/>
        <v>42401</v>
      </c>
      <c r="D3577" s="863" t="s">
        <v>1650</v>
      </c>
      <c r="E3577" s="862">
        <v>42401</v>
      </c>
      <c r="F3577" s="873" t="s">
        <v>926</v>
      </c>
      <c r="G3577" s="865" t="s">
        <v>1026</v>
      </c>
      <c r="H3577" s="866" t="s">
        <v>1300</v>
      </c>
      <c r="I3577" s="867">
        <v>150</v>
      </c>
      <c r="J3577" s="867">
        <v>21495.613805429723</v>
      </c>
      <c r="K3577" s="868">
        <f t="shared" si="450"/>
        <v>3224342</v>
      </c>
      <c r="L3577" s="869" t="s">
        <v>844</v>
      </c>
      <c r="M3577" s="869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70"/>
      <c r="AB3577" s="871"/>
    </row>
    <row r="3578" spans="1:28" s="872" customFormat="1" ht="15.75" hidden="1" customHeight="1">
      <c r="A3578" s="818" t="str">
        <f>IF(B3578&lt;&gt;"",IF(AND(B3578&gt;=_TM1,B3578&lt;=_TM2,OR(TH!L3578="1111",TH!M3578="1111")),TH!D3578,""),"")</f>
        <v/>
      </c>
      <c r="B3578" s="861">
        <f t="shared" si="447"/>
        <v>2</v>
      </c>
      <c r="C3578" s="862">
        <f t="shared" si="448"/>
        <v>42402</v>
      </c>
      <c r="D3578" s="863" t="s">
        <v>1650</v>
      </c>
      <c r="E3578" s="862">
        <v>42402</v>
      </c>
      <c r="F3578" s="873" t="s">
        <v>646</v>
      </c>
      <c r="G3578" s="865" t="s">
        <v>1027</v>
      </c>
      <c r="H3578" s="866" t="s">
        <v>1300</v>
      </c>
      <c r="I3578" s="867">
        <v>1000</v>
      </c>
      <c r="J3578" s="867">
        <v>10061.05213876306</v>
      </c>
      <c r="K3578" s="868">
        <f t="shared" si="450"/>
        <v>10061052</v>
      </c>
      <c r="L3578" s="869" t="s">
        <v>844</v>
      </c>
      <c r="M3578" s="869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70"/>
      <c r="AB3578" s="871"/>
    </row>
    <row r="3579" spans="1:28" s="872" customFormat="1" ht="15.75" hidden="1" customHeight="1">
      <c r="A3579" s="818" t="str">
        <f>IF(B3579&lt;&gt;"",IF(AND(B3579&gt;=_TM1,B3579&lt;=_TM2,OR(TH!L3579="1111",TH!M3579="1111")),TH!D3579,""),"")</f>
        <v/>
      </c>
      <c r="B3579" s="861">
        <f t="shared" si="447"/>
        <v>2</v>
      </c>
      <c r="C3579" s="862">
        <f t="shared" si="448"/>
        <v>42416</v>
      </c>
      <c r="D3579" s="863" t="s">
        <v>1650</v>
      </c>
      <c r="E3579" s="862">
        <v>42416</v>
      </c>
      <c r="F3579" s="873" t="s">
        <v>646</v>
      </c>
      <c r="G3579" s="865" t="s">
        <v>1030</v>
      </c>
      <c r="H3579" s="866" t="s">
        <v>1300</v>
      </c>
      <c r="I3579" s="867">
        <v>1000</v>
      </c>
      <c r="J3579" s="867">
        <v>9955.8481387630582</v>
      </c>
      <c r="K3579" s="868">
        <f t="shared" si="450"/>
        <v>9955848</v>
      </c>
      <c r="L3579" s="869" t="s">
        <v>844</v>
      </c>
      <c r="M3579" s="869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70"/>
      <c r="AB3579" s="871"/>
    </row>
    <row r="3580" spans="1:28" s="872" customFormat="1" ht="15.75" hidden="1" customHeight="1">
      <c r="A3580" s="818" t="str">
        <f>IF(B3580&lt;&gt;"",IF(AND(B3580&gt;=_TM1,B3580&lt;=_TM2,OR(TH!L3580="1111",TH!M3580="1111")),TH!D3580,""),"")</f>
        <v/>
      </c>
      <c r="B3580" s="861">
        <f t="shared" si="447"/>
        <v>2</v>
      </c>
      <c r="C3580" s="862">
        <f t="shared" si="448"/>
        <v>42416</v>
      </c>
      <c r="D3580" s="863" t="s">
        <v>1650</v>
      </c>
      <c r="E3580" s="862">
        <v>42416</v>
      </c>
      <c r="F3580" s="873" t="s">
        <v>624</v>
      </c>
      <c r="G3580" s="865" t="s">
        <v>1031</v>
      </c>
      <c r="H3580" s="866" t="s">
        <v>1300</v>
      </c>
      <c r="I3580" s="867">
        <v>438</v>
      </c>
      <c r="J3580" s="867">
        <v>7214.4704264342909</v>
      </c>
      <c r="K3580" s="868">
        <f t="shared" si="450"/>
        <v>3159938</v>
      </c>
      <c r="L3580" s="869" t="s">
        <v>844</v>
      </c>
      <c r="M3580" s="869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70"/>
      <c r="AB3580" s="871"/>
    </row>
    <row r="3581" spans="1:28" s="872" customFormat="1" ht="15.75" hidden="1" customHeight="1">
      <c r="A3581" s="818" t="str">
        <f>IF(B3581&lt;&gt;"",IF(AND(B3581&gt;=_TM1,B3581&lt;=_TM2,OR(TH!L3581="1111",TH!M3581="1111")),TH!D3581,""),"")</f>
        <v/>
      </c>
      <c r="B3581" s="861">
        <f t="shared" si="447"/>
        <v>2</v>
      </c>
      <c r="C3581" s="862">
        <f t="shared" si="448"/>
        <v>42422</v>
      </c>
      <c r="D3581" s="863" t="s">
        <v>1650</v>
      </c>
      <c r="E3581" s="862">
        <v>42422</v>
      </c>
      <c r="F3581" s="873" t="s">
        <v>1165</v>
      </c>
      <c r="G3581" s="865" t="s">
        <v>1034</v>
      </c>
      <c r="H3581" s="866" t="s">
        <v>1300</v>
      </c>
      <c r="I3581" s="867">
        <v>850</v>
      </c>
      <c r="J3581" s="867">
        <v>32828.554197586585</v>
      </c>
      <c r="K3581" s="868">
        <f t="shared" si="450"/>
        <v>27904271</v>
      </c>
      <c r="L3581" s="869" t="s">
        <v>844</v>
      </c>
      <c r="M3581" s="869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70"/>
      <c r="AB3581" s="871"/>
    </row>
    <row r="3582" spans="1:28" s="872" customFormat="1" ht="15.75" hidden="1" customHeight="1">
      <c r="A3582" s="818" t="str">
        <f>IF(B3582&lt;&gt;"",IF(AND(B3582&gt;=_TM1,B3582&lt;=_TM2,OR(TH!L3582="1111",TH!M3582="1111")),TH!D3582,""),"")</f>
        <v/>
      </c>
      <c r="B3582" s="861">
        <f t="shared" si="447"/>
        <v>2</v>
      </c>
      <c r="C3582" s="862">
        <f t="shared" si="448"/>
        <v>42422</v>
      </c>
      <c r="D3582" s="863" t="s">
        <v>1650</v>
      </c>
      <c r="E3582" s="862">
        <v>42422</v>
      </c>
      <c r="F3582" s="873" t="s">
        <v>1166</v>
      </c>
      <c r="G3582" s="865" t="s">
        <v>1034</v>
      </c>
      <c r="H3582" s="866" t="s">
        <v>1300</v>
      </c>
      <c r="I3582" s="867">
        <v>850</v>
      </c>
      <c r="J3582" s="867">
        <v>31812.194197586585</v>
      </c>
      <c r="K3582" s="868">
        <f t="shared" si="450"/>
        <v>27040365</v>
      </c>
      <c r="L3582" s="869" t="s">
        <v>844</v>
      </c>
      <c r="M3582" s="869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70"/>
      <c r="AB3582" s="871"/>
    </row>
    <row r="3583" spans="1:28" s="872" customFormat="1" ht="15.75" hidden="1" customHeight="1">
      <c r="A3583" s="818" t="str">
        <f>IF(B3583&lt;&gt;"",IF(AND(B3583&gt;=_TM1,B3583&lt;=_TM2,OR(TH!L3583="1111",TH!M3583="1111")),TH!D3583,""),"")</f>
        <v/>
      </c>
      <c r="B3583" s="861">
        <f t="shared" si="447"/>
        <v>2</v>
      </c>
      <c r="C3583" s="862">
        <f t="shared" si="448"/>
        <v>42423</v>
      </c>
      <c r="D3583" s="863" t="s">
        <v>1650</v>
      </c>
      <c r="E3583" s="862">
        <v>42423</v>
      </c>
      <c r="F3583" s="873" t="s">
        <v>933</v>
      </c>
      <c r="G3583" s="865" t="s">
        <v>1035</v>
      </c>
      <c r="H3583" s="866" t="s">
        <v>1300</v>
      </c>
      <c r="I3583" s="867">
        <v>200</v>
      </c>
      <c r="J3583" s="867">
        <v>12528.787138763058</v>
      </c>
      <c r="K3583" s="868">
        <f t="shared" si="450"/>
        <v>2505757</v>
      </c>
      <c r="L3583" s="869" t="s">
        <v>844</v>
      </c>
      <c r="M3583" s="869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70"/>
      <c r="AB3583" s="871"/>
    </row>
    <row r="3584" spans="1:28" s="872" customFormat="1" ht="15.75" hidden="1" customHeight="1">
      <c r="A3584" s="818" t="str">
        <f>IF(B3584&lt;&gt;"",IF(AND(B3584&gt;=_TM1,B3584&lt;=_TM2,OR(TH!L3584="1111",TH!M3584="1111")),TH!D3584,""),"")</f>
        <v/>
      </c>
      <c r="B3584" s="861">
        <f t="shared" si="447"/>
        <v>2</v>
      </c>
      <c r="C3584" s="862">
        <f t="shared" si="448"/>
        <v>42426</v>
      </c>
      <c r="D3584" s="863" t="s">
        <v>1650</v>
      </c>
      <c r="E3584" s="862">
        <v>42426</v>
      </c>
      <c r="F3584" s="873" t="s">
        <v>941</v>
      </c>
      <c r="G3584" s="865" t="s">
        <v>1036</v>
      </c>
      <c r="H3584" s="866" t="s">
        <v>1300</v>
      </c>
      <c r="I3584" s="867">
        <v>500</v>
      </c>
      <c r="J3584" s="867">
        <v>23594.487138763059</v>
      </c>
      <c r="K3584" s="868">
        <f t="shared" si="450"/>
        <v>11797244</v>
      </c>
      <c r="L3584" s="869" t="s">
        <v>844</v>
      </c>
      <c r="M3584" s="869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70"/>
      <c r="AB3584" s="871"/>
    </row>
    <row r="3585" spans="1:28" s="872" customFormat="1" ht="15.75" hidden="1" customHeight="1">
      <c r="A3585" s="818" t="str">
        <f>IF(B3585&lt;&gt;"",IF(AND(B3585&gt;=_TM1,B3585&lt;=_TM2,OR(TH!L3585="1111",TH!M3585="1111")),TH!D3585,""),"")</f>
        <v/>
      </c>
      <c r="B3585" s="861">
        <f t="shared" si="447"/>
        <v>2</v>
      </c>
      <c r="C3585" s="862">
        <f t="shared" si="448"/>
        <v>42427</v>
      </c>
      <c r="D3585" s="863" t="s">
        <v>1650</v>
      </c>
      <c r="E3585" s="862">
        <v>42427</v>
      </c>
      <c r="F3585" s="873" t="s">
        <v>646</v>
      </c>
      <c r="G3585" s="865" t="s">
        <v>1040</v>
      </c>
      <c r="H3585" s="866" t="s">
        <v>1300</v>
      </c>
      <c r="I3585" s="867">
        <v>1000</v>
      </c>
      <c r="J3585" s="867">
        <v>10132.755138763059</v>
      </c>
      <c r="K3585" s="868">
        <f t="shared" si="450"/>
        <v>10132755</v>
      </c>
      <c r="L3585" s="869" t="s">
        <v>844</v>
      </c>
      <c r="M3585" s="869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70"/>
      <c r="AB3585" s="871"/>
    </row>
    <row r="3586" spans="1:28" s="872" customFormat="1" ht="15.75" hidden="1" customHeight="1">
      <c r="A3586" s="818" t="str">
        <f>IF(B3586&lt;&gt;"",IF(AND(B3586&gt;=_TM1,B3586&lt;=_TM2,OR(TH!L3586="1111",TH!M3586="1111")),TH!D3586,""),"")</f>
        <v/>
      </c>
      <c r="B3586" s="861">
        <f t="shared" si="447"/>
        <v>2</v>
      </c>
      <c r="C3586" s="862">
        <f t="shared" si="448"/>
        <v>42429</v>
      </c>
      <c r="D3586" s="863" t="s">
        <v>1650</v>
      </c>
      <c r="E3586" s="862">
        <v>42429</v>
      </c>
      <c r="F3586" s="873" t="s">
        <v>529</v>
      </c>
      <c r="G3586" s="865" t="s">
        <v>1041</v>
      </c>
      <c r="H3586" s="866" t="s">
        <v>1300</v>
      </c>
      <c r="I3586" s="867">
        <v>180</v>
      </c>
      <c r="J3586" s="867">
        <v>39037.180472096392</v>
      </c>
      <c r="K3586" s="868">
        <f t="shared" si="450"/>
        <v>7026692</v>
      </c>
      <c r="L3586" s="869" t="s">
        <v>844</v>
      </c>
      <c r="M3586" s="869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70"/>
      <c r="AB3586" s="871"/>
    </row>
    <row r="3587" spans="1:28" s="872" customFormat="1" ht="15.75" hidden="1" customHeight="1">
      <c r="A3587" s="818" t="str">
        <f>IF(B3587&lt;&gt;"",IF(AND(B3587&gt;=_TM1,B3587&lt;=_TM2,OR(TH!L3587="1111",TH!M3587="1111")),TH!D3587,""),"")</f>
        <v/>
      </c>
      <c r="B3587" s="861">
        <f t="shared" si="447"/>
        <v>2</v>
      </c>
      <c r="C3587" s="862">
        <f t="shared" si="448"/>
        <v>42429</v>
      </c>
      <c r="D3587" s="863" t="s">
        <v>1650</v>
      </c>
      <c r="E3587" s="862">
        <v>42429</v>
      </c>
      <c r="F3587" s="873" t="s">
        <v>1001</v>
      </c>
      <c r="G3587" s="865" t="s">
        <v>1041</v>
      </c>
      <c r="H3587" s="866" t="s">
        <v>1300</v>
      </c>
      <c r="I3587" s="867">
        <v>200</v>
      </c>
      <c r="J3587" s="867">
        <v>64494.18713876306</v>
      </c>
      <c r="K3587" s="868">
        <f t="shared" si="450"/>
        <v>12898837</v>
      </c>
      <c r="L3587" s="869" t="s">
        <v>844</v>
      </c>
      <c r="M3587" s="869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70"/>
      <c r="AB3587" s="871"/>
    </row>
    <row r="3588" spans="1:28" s="872" customFormat="1" ht="15.75" hidden="1" customHeight="1">
      <c r="A3588" s="818" t="str">
        <f>IF(B3588&lt;&gt;"",IF(AND(B3588&gt;=_TM1,B3588&lt;=_TM2,OR(TH!L3588="1111",TH!M3588="1111")),TH!D3588,""),"")</f>
        <v/>
      </c>
      <c r="B3588" s="861">
        <f t="shared" si="447"/>
        <v>3</v>
      </c>
      <c r="C3588" s="862">
        <f t="shared" si="448"/>
        <v>42436</v>
      </c>
      <c r="D3588" s="863" t="s">
        <v>1650</v>
      </c>
      <c r="E3588" s="862">
        <v>42436</v>
      </c>
      <c r="F3588" s="873" t="s">
        <v>926</v>
      </c>
      <c r="G3588" s="865" t="s">
        <v>1046</v>
      </c>
      <c r="H3588" s="866" t="s">
        <v>1300</v>
      </c>
      <c r="I3588" s="867">
        <v>685</v>
      </c>
      <c r="J3588" s="867">
        <v>20053.551518325101</v>
      </c>
      <c r="K3588" s="868">
        <f t="shared" si="450"/>
        <v>13736683</v>
      </c>
      <c r="L3588" s="869" t="s">
        <v>844</v>
      </c>
      <c r="M3588" s="869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70"/>
      <c r="AB3588" s="871"/>
    </row>
    <row r="3589" spans="1:28" s="872" customFormat="1" ht="15.75" hidden="1" customHeight="1">
      <c r="A3589" s="818" t="str">
        <f>IF(B3589&lt;&gt;"",IF(AND(B3589&gt;=_TM1,B3589&lt;=_TM2,OR(TH!L3589="1111",TH!M3589="1111")),TH!D3589,""),"")</f>
        <v/>
      </c>
      <c r="B3589" s="861">
        <f t="shared" si="447"/>
        <v>3</v>
      </c>
      <c r="C3589" s="862">
        <f t="shared" si="448"/>
        <v>42440</v>
      </c>
      <c r="D3589" s="863" t="s">
        <v>1650</v>
      </c>
      <c r="E3589" s="862">
        <v>42440</v>
      </c>
      <c r="F3589" s="873" t="s">
        <v>624</v>
      </c>
      <c r="G3589" s="865" t="s">
        <v>1053</v>
      </c>
      <c r="H3589" s="866" t="s">
        <v>1300</v>
      </c>
      <c r="I3589" s="867">
        <v>308</v>
      </c>
      <c r="J3589" s="867">
        <v>7130.528956944876</v>
      </c>
      <c r="K3589" s="868">
        <f t="shared" si="450"/>
        <v>2196203</v>
      </c>
      <c r="L3589" s="869" t="s">
        <v>844</v>
      </c>
      <c r="M3589" s="869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70"/>
      <c r="AB3589" s="871"/>
    </row>
    <row r="3590" spans="1:28" s="872" customFormat="1" ht="15.75" hidden="1" customHeight="1">
      <c r="A3590" s="818" t="str">
        <f>IF(B3590&lt;&gt;"",IF(AND(B3590&gt;=_TM1,B3590&lt;=_TM2,OR(TH!L3590="1111",TH!M3590="1111")),TH!D3590,""),"")</f>
        <v/>
      </c>
      <c r="B3590" s="861">
        <f t="shared" si="447"/>
        <v>3</v>
      </c>
      <c r="C3590" s="862">
        <f t="shared" si="448"/>
        <v>42442</v>
      </c>
      <c r="D3590" s="863" t="s">
        <v>1650</v>
      </c>
      <c r="E3590" s="862">
        <v>42442</v>
      </c>
      <c r="F3590" s="864" t="s">
        <v>642</v>
      </c>
      <c r="G3590" s="865" t="s">
        <v>1054</v>
      </c>
      <c r="H3590" s="866" t="s">
        <v>1300</v>
      </c>
      <c r="I3590" s="867">
        <v>641</v>
      </c>
      <c r="J3590" s="867">
        <v>7108.7153134900473</v>
      </c>
      <c r="K3590" s="868">
        <f t="shared" si="450"/>
        <v>4556687</v>
      </c>
      <c r="L3590" s="869" t="s">
        <v>844</v>
      </c>
      <c r="M3590" s="869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70"/>
      <c r="AB3590" s="871"/>
    </row>
    <row r="3591" spans="1:28" s="872" customFormat="1" ht="15.75" hidden="1" customHeight="1">
      <c r="A3591" s="818" t="str">
        <f>IF(B3591&lt;&gt;"",IF(AND(B3591&gt;=_TM1,B3591&lt;=_TM2,OR(TH!L3591="1111",TH!M3591="1111")),TH!D3591,""),"")</f>
        <v/>
      </c>
      <c r="B3591" s="861">
        <f t="shared" si="447"/>
        <v>3</v>
      </c>
      <c r="C3591" s="862">
        <f t="shared" si="448"/>
        <v>42442</v>
      </c>
      <c r="D3591" s="863" t="s">
        <v>1650</v>
      </c>
      <c r="E3591" s="862">
        <v>42442</v>
      </c>
      <c r="F3591" s="864" t="s">
        <v>753</v>
      </c>
      <c r="G3591" s="865" t="s">
        <v>1055</v>
      </c>
      <c r="H3591" s="866" t="s">
        <v>1300</v>
      </c>
      <c r="I3591" s="867">
        <v>400</v>
      </c>
      <c r="J3591" s="867">
        <v>14822.387138763059</v>
      </c>
      <c r="K3591" s="868">
        <f t="shared" si="450"/>
        <v>5928955</v>
      </c>
      <c r="L3591" s="869" t="s">
        <v>844</v>
      </c>
      <c r="M3591" s="869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70"/>
      <c r="AB3591" s="871"/>
    </row>
    <row r="3592" spans="1:28" s="872" customFormat="1" ht="15.75" hidden="1" customHeight="1">
      <c r="A3592" s="818" t="str">
        <f>IF(B3592&lt;&gt;"",IF(AND(B3592&gt;=_TM1,B3592&lt;=_TM2,OR(TH!L3592="1111",TH!M3592="1111")),TH!D3592,""),"")</f>
        <v/>
      </c>
      <c r="B3592" s="861">
        <f t="shared" si="447"/>
        <v>3</v>
      </c>
      <c r="C3592" s="862">
        <f t="shared" si="448"/>
        <v>42449</v>
      </c>
      <c r="D3592" s="863" t="s">
        <v>1650</v>
      </c>
      <c r="E3592" s="862">
        <v>42449</v>
      </c>
      <c r="F3592" s="864" t="s">
        <v>1165</v>
      </c>
      <c r="G3592" s="865" t="s">
        <v>1059</v>
      </c>
      <c r="H3592" s="866" t="s">
        <v>1300</v>
      </c>
      <c r="I3592" s="867">
        <v>950</v>
      </c>
      <c r="J3592" s="867">
        <v>32686.368191394638</v>
      </c>
      <c r="K3592" s="868">
        <f t="shared" si="450"/>
        <v>31052050</v>
      </c>
      <c r="L3592" s="869" t="s">
        <v>844</v>
      </c>
      <c r="M3592" s="869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70"/>
      <c r="AB3592" s="871"/>
    </row>
    <row r="3593" spans="1:28" s="872" customFormat="1" ht="15.75" hidden="1" customHeight="1">
      <c r="A3593" s="818" t="str">
        <f>IF(B3593&lt;&gt;"",IF(AND(B3593&gt;=_TM1,B3593&lt;=_TM2,OR(TH!L3593="1111",TH!M3593="1111")),TH!D3593,""),"")</f>
        <v/>
      </c>
      <c r="B3593" s="861">
        <f t="shared" si="447"/>
        <v>3</v>
      </c>
      <c r="C3593" s="862">
        <f t="shared" si="448"/>
        <v>42449</v>
      </c>
      <c r="D3593" s="863" t="s">
        <v>1650</v>
      </c>
      <c r="E3593" s="862">
        <v>42449</v>
      </c>
      <c r="F3593" s="864" t="s">
        <v>1166</v>
      </c>
      <c r="G3593" s="865" t="s">
        <v>1059</v>
      </c>
      <c r="H3593" s="866" t="s">
        <v>1300</v>
      </c>
      <c r="I3593" s="867">
        <v>950</v>
      </c>
      <c r="J3593" s="867">
        <v>32060.479770342004</v>
      </c>
      <c r="K3593" s="868">
        <f t="shared" si="450"/>
        <v>30457456</v>
      </c>
      <c r="L3593" s="869" t="s">
        <v>844</v>
      </c>
      <c r="M3593" s="869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70"/>
      <c r="AB3593" s="871"/>
    </row>
    <row r="3594" spans="1:28" s="872" customFormat="1" ht="15.75" hidden="1" customHeight="1">
      <c r="A3594" s="818" t="str">
        <f>IF(B3594&lt;&gt;"",IF(AND(B3594&gt;=_TM1,B3594&lt;=_TM2,OR(TH!L3594="1111",TH!M3594="1111")),TH!D3594,""),"")</f>
        <v/>
      </c>
      <c r="B3594" s="861">
        <f t="shared" si="447"/>
        <v>3</v>
      </c>
      <c r="C3594" s="862">
        <f t="shared" si="448"/>
        <v>42457</v>
      </c>
      <c r="D3594" s="863" t="s">
        <v>1650</v>
      </c>
      <c r="E3594" s="862">
        <v>42457</v>
      </c>
      <c r="F3594" s="873" t="s">
        <v>642</v>
      </c>
      <c r="G3594" s="865" t="s">
        <v>1061</v>
      </c>
      <c r="H3594" s="866" t="s">
        <v>1300</v>
      </c>
      <c r="I3594" s="867">
        <v>472</v>
      </c>
      <c r="J3594" s="867">
        <v>7222.2412065596682</v>
      </c>
      <c r="K3594" s="868">
        <f t="shared" si="450"/>
        <v>3408898</v>
      </c>
      <c r="L3594" s="869" t="s">
        <v>844</v>
      </c>
      <c r="M3594" s="869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70"/>
      <c r="AB3594" s="871"/>
    </row>
    <row r="3595" spans="1:28" s="872" customFormat="1" ht="15.75" hidden="1" customHeight="1">
      <c r="A3595" s="818" t="str">
        <f>IF(B3595&lt;&gt;"",IF(AND(B3595&gt;=_TM1,B3595&lt;=_TM2,OR(TH!L3595="1111",TH!M3595="1111")),TH!D3595,""),"")</f>
        <v/>
      </c>
      <c r="B3595" s="861">
        <f t="shared" si="447"/>
        <v>3</v>
      </c>
      <c r="C3595" s="862">
        <f t="shared" si="448"/>
        <v>42458</v>
      </c>
      <c r="D3595" s="863" t="s">
        <v>1650</v>
      </c>
      <c r="E3595" s="862">
        <v>42458</v>
      </c>
      <c r="F3595" s="873" t="s">
        <v>643</v>
      </c>
      <c r="G3595" s="865" t="s">
        <v>1062</v>
      </c>
      <c r="H3595" s="866" t="s">
        <v>1300</v>
      </c>
      <c r="I3595" s="867">
        <v>719</v>
      </c>
      <c r="J3595" s="867">
        <v>4921.882604687954</v>
      </c>
      <c r="K3595" s="868">
        <f t="shared" si="450"/>
        <v>3538834</v>
      </c>
      <c r="L3595" s="869" t="s">
        <v>844</v>
      </c>
      <c r="M3595" s="869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70"/>
      <c r="AB3595" s="871"/>
    </row>
    <row r="3596" spans="1:28" s="872" customFormat="1" ht="15.75" hidden="1" customHeight="1">
      <c r="A3596" s="818" t="str">
        <f>IF(B3596&lt;&gt;"",IF(AND(B3596&gt;=_TM1,B3596&lt;=_TM2,OR(TH!L3596="1111",TH!M3596="1111")),TH!D3596,""),"")</f>
        <v/>
      </c>
      <c r="B3596" s="861">
        <f t="shared" si="447"/>
        <v>3</v>
      </c>
      <c r="C3596" s="862">
        <f t="shared" si="448"/>
        <v>42458</v>
      </c>
      <c r="D3596" s="863" t="s">
        <v>1650</v>
      </c>
      <c r="E3596" s="862">
        <v>42458</v>
      </c>
      <c r="F3596" s="873" t="s">
        <v>946</v>
      </c>
      <c r="G3596" s="865" t="s">
        <v>1067</v>
      </c>
      <c r="H3596" s="866" t="s">
        <v>1300</v>
      </c>
      <c r="I3596" s="867">
        <v>60</v>
      </c>
      <c r="J3596" s="867">
        <v>77233.347138763071</v>
      </c>
      <c r="K3596" s="868">
        <f t="shared" si="450"/>
        <v>4634001</v>
      </c>
      <c r="L3596" s="869" t="s">
        <v>844</v>
      </c>
      <c r="M3596" s="869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70"/>
      <c r="AB3596" s="871"/>
    </row>
    <row r="3597" spans="1:28" s="872" customFormat="1" ht="15.75" hidden="1" customHeight="1">
      <c r="A3597" s="818" t="str">
        <f>IF(B3597&lt;&gt;"",IF(AND(B3597&gt;=_TM1,B3597&lt;=_TM2,OR(TH!L3597="1111",TH!M3597="1111")),TH!D3597,""),"")</f>
        <v/>
      </c>
      <c r="B3597" s="861">
        <f t="shared" si="447"/>
        <v>3</v>
      </c>
      <c r="C3597" s="862">
        <f t="shared" si="448"/>
        <v>42458</v>
      </c>
      <c r="D3597" s="863" t="s">
        <v>1650</v>
      </c>
      <c r="E3597" s="862">
        <v>42458</v>
      </c>
      <c r="F3597" s="873" t="s">
        <v>748</v>
      </c>
      <c r="G3597" s="865" t="s">
        <v>1067</v>
      </c>
      <c r="H3597" s="866" t="s">
        <v>1300</v>
      </c>
      <c r="I3597" s="867">
        <v>32</v>
      </c>
      <c r="J3597" s="867">
        <v>84751.440888763056</v>
      </c>
      <c r="K3597" s="868">
        <f t="shared" si="450"/>
        <v>2712046</v>
      </c>
      <c r="L3597" s="869" t="s">
        <v>844</v>
      </c>
      <c r="M3597" s="869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70"/>
      <c r="AB3597" s="871"/>
    </row>
    <row r="3598" spans="1:28" s="872" customFormat="1" ht="15.75" hidden="1" customHeight="1">
      <c r="A3598" s="818" t="str">
        <f>IF(B3598&lt;&gt;"",IF(AND(B3598&gt;=_TM1,B3598&lt;=_TM2,OR(TH!L3598="1111",TH!M3598="1111")),TH!D3598,""),"")</f>
        <v/>
      </c>
      <c r="B3598" s="861">
        <f t="shared" si="447"/>
        <v>3</v>
      </c>
      <c r="C3598" s="862">
        <f t="shared" si="448"/>
        <v>42458</v>
      </c>
      <c r="D3598" s="863" t="s">
        <v>1650</v>
      </c>
      <c r="E3598" s="862">
        <v>42458</v>
      </c>
      <c r="F3598" s="873" t="s">
        <v>944</v>
      </c>
      <c r="G3598" s="865" t="s">
        <v>1067</v>
      </c>
      <c r="H3598" s="866" t="s">
        <v>1300</v>
      </c>
      <c r="I3598" s="867">
        <v>36</v>
      </c>
      <c r="J3598" s="867">
        <v>34995.180472096392</v>
      </c>
      <c r="K3598" s="868">
        <f t="shared" si="450"/>
        <v>1259826</v>
      </c>
      <c r="L3598" s="869" t="s">
        <v>844</v>
      </c>
      <c r="M3598" s="869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70"/>
      <c r="AB3598" s="871"/>
    </row>
    <row r="3599" spans="1:28" s="872" customFormat="1" ht="15.75" hidden="1" customHeight="1">
      <c r="A3599" s="818" t="str">
        <f>IF(B3599&lt;&gt;"",IF(AND(B3599&gt;=_TM1,B3599&lt;=_TM2,OR(TH!L3599="1111",TH!M3599="1111")),TH!D3599,""),"")</f>
        <v/>
      </c>
      <c r="B3599" s="861">
        <f t="shared" si="447"/>
        <v>3</v>
      </c>
      <c r="C3599" s="862">
        <f t="shared" si="448"/>
        <v>42458</v>
      </c>
      <c r="D3599" s="863" t="s">
        <v>1650</v>
      </c>
      <c r="E3599" s="862">
        <v>42458</v>
      </c>
      <c r="F3599" s="873" t="s">
        <v>944</v>
      </c>
      <c r="G3599" s="865" t="s">
        <v>1067</v>
      </c>
      <c r="H3599" s="866" t="s">
        <v>1300</v>
      </c>
      <c r="I3599" s="867">
        <v>20</v>
      </c>
      <c r="J3599" s="867">
        <v>32921.197138763055</v>
      </c>
      <c r="K3599" s="868">
        <f t="shared" si="450"/>
        <v>658424</v>
      </c>
      <c r="L3599" s="869" t="s">
        <v>844</v>
      </c>
      <c r="M3599" s="869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70"/>
      <c r="AB3599" s="871"/>
    </row>
    <row r="3600" spans="1:28" s="872" customFormat="1" ht="15.75" hidden="1" customHeight="1">
      <c r="A3600" s="818" t="str">
        <f>IF(B3600&lt;&gt;"",IF(AND(B3600&gt;=_TM1,B3600&lt;=_TM2,OR(TH!L3600="1111",TH!M3600="1111")),TH!D3600,""),"")</f>
        <v/>
      </c>
      <c r="B3600" s="861">
        <f t="shared" si="447"/>
        <v>3</v>
      </c>
      <c r="C3600" s="862">
        <f t="shared" si="448"/>
        <v>42458</v>
      </c>
      <c r="D3600" s="863" t="s">
        <v>1650</v>
      </c>
      <c r="E3600" s="862">
        <v>42458</v>
      </c>
      <c r="F3600" s="864" t="s">
        <v>745</v>
      </c>
      <c r="G3600" s="865" t="s">
        <v>1067</v>
      </c>
      <c r="H3600" s="866" t="s">
        <v>1300</v>
      </c>
      <c r="I3600" s="867">
        <v>18</v>
      </c>
      <c r="J3600" s="867">
        <v>47266.791583207501</v>
      </c>
      <c r="K3600" s="868">
        <f t="shared" si="450"/>
        <v>850802</v>
      </c>
      <c r="L3600" s="869" t="s">
        <v>844</v>
      </c>
      <c r="M3600" s="869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70"/>
      <c r="AB3600" s="871"/>
    </row>
    <row r="3601" spans="1:28" s="872" customFormat="1" ht="15.75" hidden="1" customHeight="1">
      <c r="A3601" s="818" t="str">
        <f>IF(B3601&lt;&gt;"",IF(AND(B3601&gt;=_TM1,B3601&lt;=_TM2,OR(TH!L3601="1111",TH!M3601="1111")),TH!D3601,""),"")</f>
        <v/>
      </c>
      <c r="B3601" s="861">
        <f t="shared" si="447"/>
        <v>3</v>
      </c>
      <c r="C3601" s="862">
        <f t="shared" si="448"/>
        <v>42458</v>
      </c>
      <c r="D3601" s="863" t="s">
        <v>1650</v>
      </c>
      <c r="E3601" s="862">
        <v>42458</v>
      </c>
      <c r="F3601" s="873" t="s">
        <v>744</v>
      </c>
      <c r="G3601" s="865" t="s">
        <v>1067</v>
      </c>
      <c r="H3601" s="866" t="s">
        <v>1300</v>
      </c>
      <c r="I3601" s="867">
        <v>40</v>
      </c>
      <c r="J3601" s="867">
        <v>65254.847138763056</v>
      </c>
      <c r="K3601" s="868">
        <f t="shared" si="450"/>
        <v>2610194</v>
      </c>
      <c r="L3601" s="869" t="s">
        <v>844</v>
      </c>
      <c r="M3601" s="869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70"/>
      <c r="AB3601" s="871"/>
    </row>
    <row r="3602" spans="1:28" s="872" customFormat="1" ht="15.75" hidden="1" customHeight="1">
      <c r="A3602" s="818" t="str">
        <f>IF(B3602&lt;&gt;"",IF(AND(B3602&gt;=_TM1,B3602&lt;=_TM2,OR(TH!L3602="1111",TH!M3602="1111")),TH!D3602,""),"")</f>
        <v/>
      </c>
      <c r="B3602" s="861">
        <f t="shared" si="447"/>
        <v>3</v>
      </c>
      <c r="C3602" s="862">
        <f t="shared" si="448"/>
        <v>42458</v>
      </c>
      <c r="D3602" s="863" t="s">
        <v>1650</v>
      </c>
      <c r="E3602" s="862">
        <v>42458</v>
      </c>
      <c r="F3602" s="873" t="s">
        <v>945</v>
      </c>
      <c r="G3602" s="865" t="s">
        <v>1067</v>
      </c>
      <c r="H3602" s="866" t="s">
        <v>1300</v>
      </c>
      <c r="I3602" s="867">
        <v>50</v>
      </c>
      <c r="J3602" s="867">
        <v>52090.427138763058</v>
      </c>
      <c r="K3602" s="868">
        <f t="shared" si="450"/>
        <v>2604521</v>
      </c>
      <c r="L3602" s="869" t="s">
        <v>844</v>
      </c>
      <c r="M3602" s="869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70"/>
      <c r="AB3602" s="871"/>
    </row>
    <row r="3603" spans="1:28" s="872" customFormat="1" ht="15.75" hidden="1" customHeight="1">
      <c r="A3603" s="818" t="str">
        <f>IF(B3603&lt;&gt;"",IF(AND(B3603&gt;=_TM1,B3603&lt;=_TM2,OR(TH!L3603="1111",TH!M3603="1111")),TH!D3603,""),"")</f>
        <v/>
      </c>
      <c r="B3603" s="861">
        <f t="shared" si="447"/>
        <v>3</v>
      </c>
      <c r="C3603" s="862">
        <f t="shared" si="448"/>
        <v>42458</v>
      </c>
      <c r="D3603" s="863" t="s">
        <v>1650</v>
      </c>
      <c r="E3603" s="862">
        <v>42458</v>
      </c>
      <c r="F3603" s="876" t="s">
        <v>747</v>
      </c>
      <c r="G3603" s="865" t="s">
        <v>1067</v>
      </c>
      <c r="H3603" s="866" t="s">
        <v>1300</v>
      </c>
      <c r="I3603" s="867">
        <v>18</v>
      </c>
      <c r="J3603" s="867">
        <v>43877.347138763056</v>
      </c>
      <c r="K3603" s="868">
        <f t="shared" si="450"/>
        <v>789792</v>
      </c>
      <c r="L3603" s="869" t="s">
        <v>844</v>
      </c>
      <c r="M3603" s="869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70"/>
      <c r="AB3603" s="871"/>
    </row>
    <row r="3604" spans="1:28" s="872" customFormat="1" ht="15.75" hidden="1" customHeight="1">
      <c r="A3604" s="818" t="str">
        <f>IF(B3604&lt;&gt;"",IF(AND(B3604&gt;=_TM1,B3604&lt;=_TM2,OR(TH!L3604="1111",TH!M3604="1111")),TH!D3604,""),"")</f>
        <v/>
      </c>
      <c r="B3604" s="861">
        <f t="shared" si="447"/>
        <v>3</v>
      </c>
      <c r="C3604" s="862">
        <f t="shared" si="448"/>
        <v>42458</v>
      </c>
      <c r="D3604" s="863" t="s">
        <v>1650</v>
      </c>
      <c r="E3604" s="862">
        <v>42458</v>
      </c>
      <c r="F3604" s="873" t="s">
        <v>657</v>
      </c>
      <c r="G3604" s="865" t="s">
        <v>1067</v>
      </c>
      <c r="H3604" s="866" t="s">
        <v>1300</v>
      </c>
      <c r="I3604" s="867">
        <v>27</v>
      </c>
      <c r="J3604" s="867">
        <v>124577.34713876306</v>
      </c>
      <c r="K3604" s="868">
        <f t="shared" si="450"/>
        <v>3363588</v>
      </c>
      <c r="L3604" s="869" t="s">
        <v>844</v>
      </c>
      <c r="M3604" s="869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70"/>
      <c r="AB3604" s="871"/>
    </row>
    <row r="3605" spans="1:28" s="872" customFormat="1" ht="15.75" hidden="1" customHeight="1">
      <c r="A3605" s="818" t="str">
        <f>IF(B3605&lt;&gt;"",IF(AND(B3605&gt;=_TM1,B3605&lt;=_TM2,OR(TH!L3605="1111",TH!M3605="1111")),TH!D3605,""),"")</f>
        <v/>
      </c>
      <c r="B3605" s="861">
        <f t="shared" si="447"/>
        <v>3</v>
      </c>
      <c r="C3605" s="862">
        <f t="shared" si="448"/>
        <v>42458</v>
      </c>
      <c r="D3605" s="863" t="s">
        <v>1650</v>
      </c>
      <c r="E3605" s="862">
        <v>42458</v>
      </c>
      <c r="F3605" s="864" t="s">
        <v>749</v>
      </c>
      <c r="G3605" s="865" t="s">
        <v>1067</v>
      </c>
      <c r="H3605" s="866" t="s">
        <v>1300</v>
      </c>
      <c r="I3605" s="867">
        <v>31</v>
      </c>
      <c r="J3605" s="867">
        <v>60811.443912956609</v>
      </c>
      <c r="K3605" s="868">
        <f t="shared" si="450"/>
        <v>1885155</v>
      </c>
      <c r="L3605" s="869" t="s">
        <v>844</v>
      </c>
      <c r="M3605" s="869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70"/>
      <c r="AB3605" s="871"/>
    </row>
    <row r="3606" spans="1:28" ht="15.75" hidden="1" customHeight="1">
      <c r="A3606" s="818" t="str">
        <f>IF(B3606&lt;&gt;"",IF(AND(B3606&gt;=_TM1,B3606&lt;=_TM2,OR(TH!L3606="1111",TH!M3606="1111")),TH!D3606,""),"")</f>
        <v/>
      </c>
      <c r="B3606" s="861">
        <f>IF(C3606&lt;&gt;"",MONTH(C3606),"")</f>
        <v>3</v>
      </c>
      <c r="C3606" s="862">
        <f t="shared" ref="C3606:C3669" si="451">E3606</f>
        <v>42458</v>
      </c>
      <c r="D3606" s="863" t="s">
        <v>1650</v>
      </c>
      <c r="E3606" s="862">
        <v>42458</v>
      </c>
      <c r="F3606" s="889" t="s">
        <v>746</v>
      </c>
      <c r="G3606" s="865" t="s">
        <v>1067</v>
      </c>
      <c r="H3606" s="866" t="s">
        <v>1300</v>
      </c>
      <c r="I3606" s="892">
        <v>12</v>
      </c>
      <c r="J3606" s="892">
        <v>48633.680472096392</v>
      </c>
      <c r="K3606" s="868">
        <f t="shared" ref="K3606:K3612" si="452">ROUND(I3606*J3606,0)</f>
        <v>583604</v>
      </c>
      <c r="L3606" s="869" t="s">
        <v>844</v>
      </c>
      <c r="M3606" s="869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7"/>
      <c r="AB3606" s="570"/>
    </row>
    <row r="3607" spans="1:28" ht="15.75" hidden="1" customHeight="1">
      <c r="A3607" s="818" t="str">
        <f>IF(B3607&lt;&gt;"",IF(AND(B3607&gt;=_TM1,B3607&lt;=_TM2,OR(TH!L3607="1111",TH!M3607="1111")),TH!D3607,""),"")</f>
        <v/>
      </c>
      <c r="B3607" s="861">
        <f>IF(C3607&lt;&gt;"",MONTH(C3607),"")</f>
        <v>3</v>
      </c>
      <c r="C3607" s="862">
        <f t="shared" si="451"/>
        <v>42458</v>
      </c>
      <c r="D3607" s="863" t="s">
        <v>1650</v>
      </c>
      <c r="E3607" s="862">
        <v>42458</v>
      </c>
      <c r="F3607" s="873" t="s">
        <v>746</v>
      </c>
      <c r="G3607" s="865" t="s">
        <v>1067</v>
      </c>
      <c r="H3607" s="866" t="s">
        <v>1300</v>
      </c>
      <c r="I3607" s="867">
        <v>36</v>
      </c>
      <c r="J3607" s="867">
        <v>49461.236027651947</v>
      </c>
      <c r="K3607" s="868">
        <f t="shared" si="452"/>
        <v>1780604</v>
      </c>
      <c r="L3607" s="869" t="s">
        <v>844</v>
      </c>
      <c r="M3607" s="869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7"/>
      <c r="AB3607" s="570"/>
    </row>
    <row r="3608" spans="1:28" ht="15.75" hidden="1" customHeight="1">
      <c r="A3608" s="818" t="str">
        <f>IF(B3608&lt;&gt;"",IF(AND(B3608&gt;=_TM1,B3608&lt;=_TM2,OR(TH!L3608="1111",TH!M3608="1111")),TH!D3608,""),"")</f>
        <v/>
      </c>
      <c r="B3608" s="861">
        <f>IF(C3608&lt;&gt;"",MONTH(C3608),"")</f>
        <v>3</v>
      </c>
      <c r="C3608" s="862">
        <f t="shared" si="451"/>
        <v>42458</v>
      </c>
      <c r="D3608" s="863" t="s">
        <v>1650</v>
      </c>
      <c r="E3608" s="862">
        <v>42458</v>
      </c>
      <c r="F3608" s="873" t="s">
        <v>1001</v>
      </c>
      <c r="G3608" s="865" t="s">
        <v>1067</v>
      </c>
      <c r="H3608" s="866" t="s">
        <v>1300</v>
      </c>
      <c r="I3608" s="867">
        <v>40</v>
      </c>
      <c r="J3608" s="867">
        <v>68766.222138763056</v>
      </c>
      <c r="K3608" s="868">
        <f t="shared" si="452"/>
        <v>2750649</v>
      </c>
      <c r="L3608" s="869" t="s">
        <v>844</v>
      </c>
      <c r="M3608" s="869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7"/>
      <c r="AB3608" s="570"/>
    </row>
    <row r="3609" spans="1:28" ht="15.75" hidden="1" customHeight="1">
      <c r="A3609" s="818" t="str">
        <f>IF(B3609&lt;&gt;"",IF(AND(B3609&gt;=_TM1,B3609&lt;=_TM2,OR(TH!L3609="1111",TH!M3609="1111")),TH!D3609,""),"")</f>
        <v/>
      </c>
      <c r="B3609" s="861">
        <f>IF(C3609&lt;&gt;"",MONTH(C3609),"")</f>
        <v>3</v>
      </c>
      <c r="C3609" s="862">
        <f t="shared" si="451"/>
        <v>42458</v>
      </c>
      <c r="D3609" s="863" t="s">
        <v>1650</v>
      </c>
      <c r="E3609" s="862">
        <v>42458</v>
      </c>
      <c r="F3609" s="873" t="s">
        <v>751</v>
      </c>
      <c r="G3609" s="865" t="s">
        <v>1067</v>
      </c>
      <c r="H3609" s="866" t="s">
        <v>1300</v>
      </c>
      <c r="I3609" s="867">
        <v>12</v>
      </c>
      <c r="J3609" s="867">
        <v>170262.34713876306</v>
      </c>
      <c r="K3609" s="868">
        <f t="shared" si="452"/>
        <v>2043148</v>
      </c>
      <c r="L3609" s="869" t="s">
        <v>844</v>
      </c>
      <c r="M3609" s="869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7"/>
      <c r="AB3609" s="570"/>
    </row>
    <row r="3610" spans="1:28" ht="15.75" hidden="1" customHeight="1">
      <c r="A3610" s="818" t="str">
        <f>IF(B3610&lt;&gt;"",IF(AND(B3610&gt;=_TM1,B3610&lt;=_TM2,OR(TH!L3610="1111",TH!M3610="1111")),TH!D3610,""),"")</f>
        <v/>
      </c>
      <c r="B3610" s="861">
        <f>IF(C3610&lt;&gt;"",MONTH(C3610),"")</f>
        <v>3</v>
      </c>
      <c r="C3610" s="862">
        <f t="shared" si="451"/>
        <v>42458</v>
      </c>
      <c r="D3610" s="863" t="s">
        <v>1650</v>
      </c>
      <c r="E3610" s="862">
        <v>42458</v>
      </c>
      <c r="F3610" s="873" t="s">
        <v>441</v>
      </c>
      <c r="G3610" s="865" t="s">
        <v>1067</v>
      </c>
      <c r="H3610" s="866" t="s">
        <v>1300</v>
      </c>
      <c r="I3610" s="867">
        <v>10</v>
      </c>
      <c r="J3610" s="867">
        <v>135171.34713876306</v>
      </c>
      <c r="K3610" s="868">
        <f t="shared" si="452"/>
        <v>1351713</v>
      </c>
      <c r="L3610" s="869" t="s">
        <v>844</v>
      </c>
      <c r="M3610" s="869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7"/>
      <c r="AB3610" s="570"/>
    </row>
    <row r="3611" spans="1:28" ht="15.75" hidden="1" customHeight="1">
      <c r="A3611" s="818" t="str">
        <f>IF(B3611&lt;&gt;"",IF(AND(B3611&gt;=_TM1,B3611&lt;=_TM2,OR(TH!L3611="1111",TH!M3611="1111")),TH!D3611,""),"")</f>
        <v/>
      </c>
      <c r="B3611" s="861">
        <f t="shared" ref="B3611:B3674" si="453">IF(C3611&lt;&gt;"",MONTH(C3611),"")</f>
        <v>3</v>
      </c>
      <c r="C3611" s="862">
        <f t="shared" si="451"/>
        <v>42458</v>
      </c>
      <c r="D3611" s="863" t="s">
        <v>1650</v>
      </c>
      <c r="E3611" s="862">
        <v>42458</v>
      </c>
      <c r="F3611" s="864" t="s">
        <v>752</v>
      </c>
      <c r="G3611" s="865" t="s">
        <v>1067</v>
      </c>
      <c r="H3611" s="866" t="s">
        <v>1300</v>
      </c>
      <c r="I3611" s="867">
        <v>10</v>
      </c>
      <c r="J3611" s="867">
        <v>89977.347138763056</v>
      </c>
      <c r="K3611" s="868">
        <f t="shared" si="452"/>
        <v>899773</v>
      </c>
      <c r="L3611" s="869" t="s">
        <v>844</v>
      </c>
      <c r="M3611" s="869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7"/>
      <c r="AB3611" s="570"/>
    </row>
    <row r="3612" spans="1:28" ht="15.75" hidden="1" customHeight="1">
      <c r="A3612" s="818" t="str">
        <f>IF(B3612&lt;&gt;"",IF(AND(B3612&gt;=_TM1,B3612&lt;=_TM2,OR(TH!L3612="1111",TH!M3612="1111")),TH!D3612,""),"")</f>
        <v/>
      </c>
      <c r="B3612" s="861">
        <f t="shared" si="453"/>
        <v>3</v>
      </c>
      <c r="C3612" s="862">
        <f t="shared" si="451"/>
        <v>42459</v>
      </c>
      <c r="D3612" s="863" t="s">
        <v>1650</v>
      </c>
      <c r="E3612" s="862">
        <v>42459</v>
      </c>
      <c r="F3612" s="864" t="s">
        <v>614</v>
      </c>
      <c r="G3612" s="865" t="s">
        <v>1068</v>
      </c>
      <c r="H3612" s="866" t="s">
        <v>1300</v>
      </c>
      <c r="I3612" s="867">
        <v>2750</v>
      </c>
      <c r="J3612" s="867">
        <v>6914.5362296721487</v>
      </c>
      <c r="K3612" s="868">
        <f t="shared" si="452"/>
        <v>19014975</v>
      </c>
      <c r="L3612" s="869" t="s">
        <v>844</v>
      </c>
      <c r="M3612" s="869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7"/>
      <c r="AB3612" s="570"/>
    </row>
    <row r="3613" spans="1:28" s="900" customFormat="1" ht="15.75" hidden="1" customHeight="1">
      <c r="A3613" s="818" t="str">
        <f>IF(B3613&lt;&gt;"",IF(AND(B3613&gt;=_TM1,B3613&lt;=_TM2,OR(TH!L3613="1111",TH!M3613="1111")),TH!D3613,""),"")</f>
        <v/>
      </c>
      <c r="B3613" s="668">
        <f t="shared" si="453"/>
        <v>4</v>
      </c>
      <c r="C3613" s="842">
        <f t="shared" si="451"/>
        <v>42472</v>
      </c>
      <c r="D3613" s="863" t="s">
        <v>1650</v>
      </c>
      <c r="E3613" s="891">
        <v>42472</v>
      </c>
      <c r="F3613" s="49" t="s">
        <v>628</v>
      </c>
      <c r="G3613" s="822" t="s">
        <v>627</v>
      </c>
      <c r="H3613" s="845" t="s">
        <v>1300</v>
      </c>
      <c r="I3613" s="246">
        <v>474</v>
      </c>
      <c r="J3613" s="246">
        <v>9963.1518987341769</v>
      </c>
      <c r="K3613" s="846">
        <f t="shared" ref="K3613:K3676" si="454">ROUND(I3613*J3613,0)</f>
        <v>4722534</v>
      </c>
      <c r="L3613" s="847" t="s">
        <v>844</v>
      </c>
      <c r="M3613" s="847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85"/>
    </row>
    <row r="3614" spans="1:28" ht="15.75" hidden="1" customHeight="1">
      <c r="A3614" s="818" t="str">
        <f>IF(B3614&lt;&gt;"",IF(AND(B3614&gt;=_TM1,B3614&lt;=_TM2,OR(TH!L3614="1111",TH!M3614="1111")),TH!D3614,""),"")</f>
        <v/>
      </c>
      <c r="B3614" s="861">
        <f t="shared" si="453"/>
        <v>4</v>
      </c>
      <c r="C3614" s="862">
        <f t="shared" si="451"/>
        <v>42486</v>
      </c>
      <c r="D3614" s="863" t="s">
        <v>1650</v>
      </c>
      <c r="E3614" s="897">
        <v>42486</v>
      </c>
      <c r="F3614" s="873" t="s">
        <v>651</v>
      </c>
      <c r="G3614" s="898" t="s">
        <v>650</v>
      </c>
      <c r="H3614" s="866" t="s">
        <v>1300</v>
      </c>
      <c r="I3614" s="867">
        <v>200</v>
      </c>
      <c r="J3614" s="867">
        <v>87313.414999999994</v>
      </c>
      <c r="K3614" s="868">
        <f t="shared" si="454"/>
        <v>17462683</v>
      </c>
      <c r="L3614" s="869" t="s">
        <v>844</v>
      </c>
      <c r="M3614" s="869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7"/>
    </row>
    <row r="3615" spans="1:28" ht="15.75" hidden="1" customHeight="1">
      <c r="A3615" s="818" t="str">
        <f>IF(B3615&lt;&gt;"",IF(AND(B3615&gt;=_TM1,B3615&lt;=_TM2,OR(TH!L3615="1111",TH!M3615="1111")),TH!D3615,""),"")</f>
        <v/>
      </c>
      <c r="B3615" s="861">
        <f t="shared" si="453"/>
        <v>4</v>
      </c>
      <c r="C3615" s="862">
        <f t="shared" si="451"/>
        <v>42488</v>
      </c>
      <c r="D3615" s="863" t="s">
        <v>1650</v>
      </c>
      <c r="E3615" s="897">
        <v>42488</v>
      </c>
      <c r="F3615" s="876" t="s">
        <v>670</v>
      </c>
      <c r="G3615" s="898" t="s">
        <v>653</v>
      </c>
      <c r="H3615" s="866" t="s">
        <v>1300</v>
      </c>
      <c r="I3615" s="867">
        <v>210</v>
      </c>
      <c r="J3615" s="867">
        <v>63592.5</v>
      </c>
      <c r="K3615" s="868">
        <f t="shared" si="454"/>
        <v>13354425</v>
      </c>
      <c r="L3615" s="869" t="s">
        <v>844</v>
      </c>
      <c r="M3615" s="869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7"/>
    </row>
    <row r="3616" spans="1:28" ht="15.75" hidden="1" customHeight="1">
      <c r="A3616" s="818" t="str">
        <f>IF(B3616&lt;&gt;"",IF(AND(B3616&gt;=_TM1,B3616&lt;=_TM2,OR(TH!L3616="1111",TH!M3616="1111")),TH!D3616,""),"")</f>
        <v/>
      </c>
      <c r="B3616" s="861">
        <f t="shared" si="453"/>
        <v>4</v>
      </c>
      <c r="C3616" s="862">
        <f t="shared" si="451"/>
        <v>42489</v>
      </c>
      <c r="D3616" s="863" t="s">
        <v>1650</v>
      </c>
      <c r="E3616" s="897">
        <v>42489</v>
      </c>
      <c r="F3616" s="876" t="s">
        <v>662</v>
      </c>
      <c r="G3616" s="898" t="s">
        <v>656</v>
      </c>
      <c r="H3616" s="866" t="s">
        <v>1300</v>
      </c>
      <c r="I3616" s="867">
        <v>90</v>
      </c>
      <c r="J3616" s="867">
        <v>38751.933333333334</v>
      </c>
      <c r="K3616" s="868">
        <f t="shared" si="454"/>
        <v>3487674</v>
      </c>
      <c r="L3616" s="869" t="s">
        <v>844</v>
      </c>
      <c r="M3616" s="869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7"/>
    </row>
    <row r="3617" spans="1:27" ht="15.75" hidden="1" customHeight="1">
      <c r="A3617" s="818" t="str">
        <f>IF(B3617&lt;&gt;"",IF(AND(B3617&gt;=_TM1,B3617&lt;=_TM2,OR(TH!L3617="1111",TH!M3617="1111")),TH!D3617,""),"")</f>
        <v/>
      </c>
      <c r="B3617" s="861">
        <f t="shared" si="453"/>
        <v>5</v>
      </c>
      <c r="C3617" s="862">
        <f t="shared" si="451"/>
        <v>42521</v>
      </c>
      <c r="D3617" s="863" t="s">
        <v>1650</v>
      </c>
      <c r="E3617" s="897">
        <v>42521</v>
      </c>
      <c r="F3617" s="899" t="s">
        <v>555</v>
      </c>
      <c r="G3617" s="898" t="s">
        <v>684</v>
      </c>
      <c r="H3617" s="866" t="s">
        <v>1300</v>
      </c>
      <c r="I3617" s="867">
        <v>36</v>
      </c>
      <c r="J3617" s="867">
        <v>12468.583333333334</v>
      </c>
      <c r="K3617" s="868">
        <f t="shared" si="454"/>
        <v>448869</v>
      </c>
      <c r="L3617" s="869" t="s">
        <v>844</v>
      </c>
      <c r="M3617" s="869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7"/>
    </row>
    <row r="3618" spans="1:27" ht="15.75" hidden="1" customHeight="1">
      <c r="A3618" s="818" t="str">
        <f>IF(B3618&lt;&gt;"",IF(AND(B3618&gt;=_TM1,B3618&lt;=_TM2,OR(TH!L3618="1111",TH!M3618="1111")),TH!D3618,""),"")</f>
        <v/>
      </c>
      <c r="B3618" s="861">
        <f t="shared" si="453"/>
        <v>5</v>
      </c>
      <c r="C3618" s="862">
        <f t="shared" si="451"/>
        <v>42521</v>
      </c>
      <c r="D3618" s="863" t="s">
        <v>1650</v>
      </c>
      <c r="E3618" s="897">
        <v>42521</v>
      </c>
      <c r="F3618" s="873" t="s">
        <v>545</v>
      </c>
      <c r="G3618" s="898" t="s">
        <v>684</v>
      </c>
      <c r="H3618" s="866" t="s">
        <v>1300</v>
      </c>
      <c r="I3618" s="867">
        <v>12</v>
      </c>
      <c r="J3618" s="867">
        <v>37503.583333333336</v>
      </c>
      <c r="K3618" s="868">
        <f t="shared" si="454"/>
        <v>450043</v>
      </c>
      <c r="L3618" s="869" t="s">
        <v>844</v>
      </c>
      <c r="M3618" s="869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7"/>
    </row>
    <row r="3619" spans="1:27" ht="15.75" hidden="1" customHeight="1">
      <c r="A3619" s="818" t="str">
        <f>IF(B3619&lt;&gt;"",IF(AND(B3619&gt;=_TM1,B3619&lt;=_TM2,OR(TH!L3619="1111",TH!M3619="1111")),TH!D3619,""),"")</f>
        <v/>
      </c>
      <c r="B3619" s="861">
        <f t="shared" si="453"/>
        <v>6</v>
      </c>
      <c r="C3619" s="862">
        <f t="shared" si="451"/>
        <v>42527</v>
      </c>
      <c r="D3619" s="863" t="s">
        <v>1650</v>
      </c>
      <c r="E3619" s="897">
        <v>42527</v>
      </c>
      <c r="F3619" s="876" t="s">
        <v>717</v>
      </c>
      <c r="G3619" s="898" t="s">
        <v>720</v>
      </c>
      <c r="H3619" s="866" t="s">
        <v>1300</v>
      </c>
      <c r="I3619" s="867">
        <v>1050</v>
      </c>
      <c r="J3619" s="867">
        <v>4052.9114285714286</v>
      </c>
      <c r="K3619" s="868">
        <f t="shared" si="454"/>
        <v>4255557</v>
      </c>
      <c r="L3619" s="869" t="s">
        <v>844</v>
      </c>
      <c r="M3619" s="869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7"/>
    </row>
    <row r="3620" spans="1:27" ht="15.75" hidden="1" customHeight="1">
      <c r="A3620" s="818" t="str">
        <f>IF(B3620&lt;&gt;"",IF(AND(B3620&gt;=_TM1,B3620&lt;=_TM2,OR(TH!L3620="1111",TH!M3620="1111")),TH!D3620,""),"")</f>
        <v/>
      </c>
      <c r="B3620" s="861">
        <f t="shared" si="453"/>
        <v>6</v>
      </c>
      <c r="C3620" s="862">
        <f t="shared" si="451"/>
        <v>42528</v>
      </c>
      <c r="D3620" s="863" t="s">
        <v>1650</v>
      </c>
      <c r="E3620" s="897">
        <v>42528</v>
      </c>
      <c r="F3620" s="873" t="s">
        <v>1209</v>
      </c>
      <c r="G3620" s="898" t="s">
        <v>724</v>
      </c>
      <c r="H3620" s="866" t="s">
        <v>1300</v>
      </c>
      <c r="I3620" s="867">
        <v>1373</v>
      </c>
      <c r="J3620" s="867">
        <v>6610.9446467589223</v>
      </c>
      <c r="K3620" s="868">
        <f t="shared" si="454"/>
        <v>9076827</v>
      </c>
      <c r="L3620" s="869" t="s">
        <v>844</v>
      </c>
      <c r="M3620" s="869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7"/>
    </row>
    <row r="3621" spans="1:27" ht="15.75" hidden="1" customHeight="1">
      <c r="A3621" s="818" t="str">
        <f>IF(B3621&lt;&gt;"",IF(AND(B3621&gt;=_TM1,B3621&lt;=_TM2,OR(TH!L3621="1111",TH!M3621="1111")),TH!D3621,""),"")</f>
        <v/>
      </c>
      <c r="B3621" s="861">
        <f t="shared" si="453"/>
        <v>6</v>
      </c>
      <c r="C3621" s="862">
        <f t="shared" si="451"/>
        <v>42532</v>
      </c>
      <c r="D3621" s="863" t="s">
        <v>1650</v>
      </c>
      <c r="E3621" s="897">
        <v>42532</v>
      </c>
      <c r="F3621" s="876" t="s">
        <v>752</v>
      </c>
      <c r="G3621" s="898" t="s">
        <v>738</v>
      </c>
      <c r="H3621" s="866" t="s">
        <v>1300</v>
      </c>
      <c r="I3621" s="867">
        <v>10</v>
      </c>
      <c r="J3621" s="867">
        <v>72724.3</v>
      </c>
      <c r="K3621" s="868">
        <f t="shared" si="454"/>
        <v>727243</v>
      </c>
      <c r="L3621" s="869" t="s">
        <v>844</v>
      </c>
      <c r="M3621" s="869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7"/>
    </row>
    <row r="3622" spans="1:27" ht="15.75" hidden="1" customHeight="1">
      <c r="A3622" s="818" t="str">
        <f>IF(B3622&lt;&gt;"",IF(AND(B3622&gt;=_TM1,B3622&lt;=_TM2,OR(TH!L3622="1111",TH!M3622="1111")),TH!D3622,""),"")</f>
        <v/>
      </c>
      <c r="B3622" s="861">
        <f t="shared" si="453"/>
        <v>6</v>
      </c>
      <c r="C3622" s="862">
        <f t="shared" si="451"/>
        <v>42532</v>
      </c>
      <c r="D3622" s="863" t="s">
        <v>1650</v>
      </c>
      <c r="E3622" s="897">
        <v>42532</v>
      </c>
      <c r="F3622" s="873" t="s">
        <v>719</v>
      </c>
      <c r="G3622" s="898" t="s">
        <v>738</v>
      </c>
      <c r="H3622" s="866" t="s">
        <v>1300</v>
      </c>
      <c r="I3622" s="867">
        <v>30</v>
      </c>
      <c r="J3622" s="867">
        <v>6033</v>
      </c>
      <c r="K3622" s="868">
        <f t="shared" si="454"/>
        <v>180990</v>
      </c>
      <c r="L3622" s="869" t="s">
        <v>844</v>
      </c>
      <c r="M3622" s="869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7"/>
    </row>
    <row r="3623" spans="1:27" ht="15.75" hidden="1" customHeight="1">
      <c r="A3623" s="818" t="str">
        <f>IF(B3623&lt;&gt;"",IF(AND(B3623&gt;=_TM1,B3623&lt;=_TM2,OR(TH!L3623="1111",TH!M3623="1111")),TH!D3623,""),"")</f>
        <v/>
      </c>
      <c r="B3623" s="861">
        <f t="shared" si="453"/>
        <v>6</v>
      </c>
      <c r="C3623" s="862">
        <f t="shared" si="451"/>
        <v>42536</v>
      </c>
      <c r="D3623" s="863" t="s">
        <v>1650</v>
      </c>
      <c r="E3623" s="897">
        <v>42536</v>
      </c>
      <c r="F3623" s="876" t="s">
        <v>767</v>
      </c>
      <c r="G3623" s="898" t="s">
        <v>766</v>
      </c>
      <c r="H3623" s="866" t="s">
        <v>1300</v>
      </c>
      <c r="I3623" s="867">
        <v>75</v>
      </c>
      <c r="J3623" s="867">
        <v>15618.586666666666</v>
      </c>
      <c r="K3623" s="868">
        <f t="shared" si="454"/>
        <v>1171394</v>
      </c>
      <c r="L3623" s="869" t="s">
        <v>844</v>
      </c>
      <c r="M3623" s="869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7"/>
    </row>
    <row r="3624" spans="1:27" ht="15.75" hidden="1" customHeight="1">
      <c r="A3624" s="818" t="str">
        <f>IF(B3624&lt;&gt;"",IF(AND(B3624&gt;=_TM1,B3624&lt;=_TM2,OR(TH!L3624="1111",TH!M3624="1111")),TH!D3624,""),"")</f>
        <v/>
      </c>
      <c r="B3624" s="861">
        <f t="shared" si="453"/>
        <v>6</v>
      </c>
      <c r="C3624" s="862">
        <f t="shared" si="451"/>
        <v>42536</v>
      </c>
      <c r="D3624" s="863" t="s">
        <v>1650</v>
      </c>
      <c r="E3624" s="897">
        <v>42536</v>
      </c>
      <c r="F3624" s="873" t="s">
        <v>768</v>
      </c>
      <c r="G3624" s="898" t="s">
        <v>766</v>
      </c>
      <c r="H3624" s="866" t="s">
        <v>1300</v>
      </c>
      <c r="I3624" s="867">
        <v>300</v>
      </c>
      <c r="J3624" s="867">
        <v>4930.5933333333332</v>
      </c>
      <c r="K3624" s="868">
        <f t="shared" si="454"/>
        <v>1479178</v>
      </c>
      <c r="L3624" s="869" t="s">
        <v>844</v>
      </c>
      <c r="M3624" s="869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7"/>
    </row>
    <row r="3625" spans="1:27" ht="15.75" hidden="1" customHeight="1">
      <c r="A3625" s="818" t="str">
        <f>IF(B3625&lt;&gt;"",IF(AND(B3625&gt;=_TM1,B3625&lt;=_TM2,OR(TH!L3625="1111",TH!M3625="1111")),TH!D3625,""),"")</f>
        <v/>
      </c>
      <c r="B3625" s="861">
        <f t="shared" si="453"/>
        <v>6</v>
      </c>
      <c r="C3625" s="862">
        <f t="shared" si="451"/>
        <v>42548</v>
      </c>
      <c r="D3625" s="863" t="s">
        <v>1650</v>
      </c>
      <c r="E3625" s="897">
        <v>42548</v>
      </c>
      <c r="F3625" s="876" t="s">
        <v>777</v>
      </c>
      <c r="G3625" s="898" t="s">
        <v>776</v>
      </c>
      <c r="H3625" s="866" t="s">
        <v>1300</v>
      </c>
      <c r="I3625" s="867">
        <v>7</v>
      </c>
      <c r="J3625" s="867">
        <v>117547</v>
      </c>
      <c r="K3625" s="868">
        <f t="shared" si="454"/>
        <v>822829</v>
      </c>
      <c r="L3625" s="869" t="s">
        <v>844</v>
      </c>
      <c r="M3625" s="869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7"/>
    </row>
    <row r="3626" spans="1:27" ht="15.75" hidden="1" customHeight="1">
      <c r="A3626" s="818" t="str">
        <f>IF(B3626&lt;&gt;"",IF(AND(B3626&gt;=_TM1,B3626&lt;=_TM2,OR(TH!L3626="1111",TH!M3626="1111")),TH!D3626,""),"")</f>
        <v/>
      </c>
      <c r="B3626" s="861">
        <f t="shared" si="453"/>
        <v>6</v>
      </c>
      <c r="C3626" s="862">
        <f t="shared" si="451"/>
        <v>42548</v>
      </c>
      <c r="D3626" s="863" t="s">
        <v>1650</v>
      </c>
      <c r="E3626" s="897">
        <v>42548</v>
      </c>
      <c r="F3626" s="876" t="s">
        <v>778</v>
      </c>
      <c r="G3626" s="898" t="s">
        <v>776</v>
      </c>
      <c r="H3626" s="866" t="s">
        <v>1300</v>
      </c>
      <c r="I3626" s="867">
        <v>15</v>
      </c>
      <c r="J3626" s="867">
        <v>22674.6</v>
      </c>
      <c r="K3626" s="868">
        <f t="shared" si="454"/>
        <v>340119</v>
      </c>
      <c r="L3626" s="869" t="s">
        <v>844</v>
      </c>
      <c r="M3626" s="869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7"/>
    </row>
    <row r="3627" spans="1:27" ht="15.75" hidden="1" customHeight="1">
      <c r="A3627" s="818" t="str">
        <f>IF(B3627&lt;&gt;"",IF(AND(B3627&gt;=_TM1,B3627&lt;=_TM2,OR(TH!L3627="1111",TH!M3627="1111")),TH!D3627,""),"")</f>
        <v/>
      </c>
      <c r="B3627" s="861">
        <f t="shared" si="453"/>
        <v>6</v>
      </c>
      <c r="C3627" s="862">
        <f t="shared" si="451"/>
        <v>42548</v>
      </c>
      <c r="D3627" s="863" t="s">
        <v>1650</v>
      </c>
      <c r="E3627" s="897">
        <v>42548</v>
      </c>
      <c r="F3627" s="873" t="s">
        <v>779</v>
      </c>
      <c r="G3627" s="898" t="s">
        <v>776</v>
      </c>
      <c r="H3627" s="866" t="s">
        <v>1300</v>
      </c>
      <c r="I3627" s="867">
        <v>304</v>
      </c>
      <c r="J3627" s="867">
        <v>30955.598684210527</v>
      </c>
      <c r="K3627" s="868">
        <f t="shared" si="454"/>
        <v>9410502</v>
      </c>
      <c r="L3627" s="869" t="s">
        <v>844</v>
      </c>
      <c r="M3627" s="869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7"/>
    </row>
    <row r="3628" spans="1:27" ht="15.75" hidden="1" customHeight="1">
      <c r="A3628" s="818" t="str">
        <f>IF(B3628&lt;&gt;"",IF(AND(B3628&gt;=_TM1,B3628&lt;=_TM2,OR(TH!L3628="1111",TH!M3628="1111")),TH!D3628,""),"")</f>
        <v/>
      </c>
      <c r="B3628" s="861">
        <f t="shared" si="453"/>
        <v>6</v>
      </c>
      <c r="C3628" s="862">
        <f t="shared" si="451"/>
        <v>42548</v>
      </c>
      <c r="D3628" s="863" t="s">
        <v>1650</v>
      </c>
      <c r="E3628" s="897">
        <v>42548</v>
      </c>
      <c r="F3628" s="876" t="s">
        <v>780</v>
      </c>
      <c r="G3628" s="898" t="s">
        <v>776</v>
      </c>
      <c r="H3628" s="866" t="s">
        <v>1300</v>
      </c>
      <c r="I3628" s="867">
        <v>50</v>
      </c>
      <c r="J3628" s="867">
        <v>41826.6</v>
      </c>
      <c r="K3628" s="868">
        <f t="shared" si="454"/>
        <v>2091330</v>
      </c>
      <c r="L3628" s="869" t="s">
        <v>844</v>
      </c>
      <c r="M3628" s="869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7"/>
    </row>
    <row r="3629" spans="1:27" ht="15.75" hidden="1" customHeight="1">
      <c r="A3629" s="818" t="str">
        <f>IF(B3629&lt;&gt;"",IF(AND(B3629&gt;=_TM1,B3629&lt;=_TM2,OR(TH!L3629="1111",TH!M3629="1111")),TH!D3629,""),"")</f>
        <v/>
      </c>
      <c r="B3629" s="861">
        <f t="shared" si="453"/>
        <v>6</v>
      </c>
      <c r="C3629" s="862">
        <f t="shared" si="451"/>
        <v>42550</v>
      </c>
      <c r="D3629" s="863" t="s">
        <v>1650</v>
      </c>
      <c r="E3629" s="897">
        <v>42550</v>
      </c>
      <c r="F3629" s="873" t="s">
        <v>438</v>
      </c>
      <c r="G3629" s="898" t="s">
        <v>782</v>
      </c>
      <c r="H3629" s="866" t="s">
        <v>1300</v>
      </c>
      <c r="I3629" s="867">
        <v>5</v>
      </c>
      <c r="J3629" s="867">
        <v>6907.8</v>
      </c>
      <c r="K3629" s="868">
        <f t="shared" si="454"/>
        <v>34539</v>
      </c>
      <c r="L3629" s="869" t="s">
        <v>844</v>
      </c>
      <c r="M3629" s="869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>x</v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7"/>
    </row>
    <row r="3630" spans="1:27" ht="15.75" hidden="1" customHeight="1">
      <c r="A3630" s="818" t="str">
        <f>IF(B3630&lt;&gt;"",IF(AND(B3630&gt;=_TM1,B3630&lt;=_TM2,OR(TH!L3630="1111",TH!M3630="1111")),TH!D3630,""),"")</f>
        <v/>
      </c>
      <c r="B3630" s="861">
        <f t="shared" si="453"/>
        <v>6</v>
      </c>
      <c r="C3630" s="862">
        <f t="shared" si="451"/>
        <v>42551</v>
      </c>
      <c r="D3630" s="863" t="s">
        <v>1650</v>
      </c>
      <c r="E3630" s="897">
        <v>42551</v>
      </c>
      <c r="F3630" s="876" t="s">
        <v>1292</v>
      </c>
      <c r="G3630" s="898" t="s">
        <v>785</v>
      </c>
      <c r="H3630" s="866" t="s">
        <v>1300</v>
      </c>
      <c r="I3630" s="867">
        <v>3</v>
      </c>
      <c r="J3630" s="867">
        <v>6668</v>
      </c>
      <c r="K3630" s="868">
        <f t="shared" si="454"/>
        <v>20004</v>
      </c>
      <c r="L3630" s="869" t="s">
        <v>844</v>
      </c>
      <c r="M3630" s="869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7"/>
    </row>
    <row r="3631" spans="1:27" ht="15.75" hidden="1" customHeight="1">
      <c r="A3631" s="818" t="str">
        <f>IF(B3631&lt;&gt;"",IF(AND(B3631&gt;=_TM1,B3631&lt;=_TM2,OR(TH!L3631="1111",TH!M3631="1111")),TH!D3631,""),"")</f>
        <v/>
      </c>
      <c r="B3631" s="861">
        <f t="shared" si="453"/>
        <v>6</v>
      </c>
      <c r="C3631" s="862">
        <f t="shared" si="451"/>
        <v>42551</v>
      </c>
      <c r="D3631" s="863" t="s">
        <v>1650</v>
      </c>
      <c r="E3631" s="897">
        <v>42551</v>
      </c>
      <c r="F3631" s="876" t="s">
        <v>1293</v>
      </c>
      <c r="G3631" s="898" t="s">
        <v>785</v>
      </c>
      <c r="H3631" s="866" t="s">
        <v>1300</v>
      </c>
      <c r="I3631" s="867">
        <v>4</v>
      </c>
      <c r="J3631" s="867">
        <v>16383.5</v>
      </c>
      <c r="K3631" s="868">
        <f t="shared" si="454"/>
        <v>65534</v>
      </c>
      <c r="L3631" s="869" t="s">
        <v>844</v>
      </c>
      <c r="M3631" s="869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7"/>
    </row>
    <row r="3632" spans="1:27" ht="15.75" hidden="1" customHeight="1">
      <c r="A3632" s="818" t="str">
        <f>IF(B3632&lt;&gt;"",IF(AND(B3632&gt;=_TM1,B3632&lt;=_TM2,OR(TH!L3632="1111",TH!M3632="1111")),TH!D3632,""),"")</f>
        <v/>
      </c>
      <c r="B3632" s="861">
        <f t="shared" si="453"/>
        <v>6</v>
      </c>
      <c r="C3632" s="862">
        <f t="shared" si="451"/>
        <v>42551</v>
      </c>
      <c r="D3632" s="863" t="s">
        <v>1650</v>
      </c>
      <c r="E3632" s="897">
        <v>42551</v>
      </c>
      <c r="F3632" s="876" t="s">
        <v>1294</v>
      </c>
      <c r="G3632" s="898" t="s">
        <v>785</v>
      </c>
      <c r="H3632" s="866" t="s">
        <v>1300</v>
      </c>
      <c r="I3632" s="867">
        <v>5</v>
      </c>
      <c r="J3632" s="867">
        <v>193400.6</v>
      </c>
      <c r="K3632" s="868">
        <f t="shared" si="454"/>
        <v>967003</v>
      </c>
      <c r="L3632" s="869" t="s">
        <v>844</v>
      </c>
      <c r="M3632" s="869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7"/>
    </row>
    <row r="3633" spans="1:27" ht="15.75" hidden="1" customHeight="1">
      <c r="A3633" s="818" t="str">
        <f>IF(B3633&lt;&gt;"",IF(AND(B3633&gt;=_TM1,B3633&lt;=_TM2,OR(TH!L3633="1111",TH!M3633="1111")),TH!D3633,""),"")</f>
        <v/>
      </c>
      <c r="B3633" s="861">
        <f t="shared" si="453"/>
        <v>6</v>
      </c>
      <c r="C3633" s="862">
        <f t="shared" si="451"/>
        <v>42551</v>
      </c>
      <c r="D3633" s="863" t="s">
        <v>1650</v>
      </c>
      <c r="E3633" s="897">
        <v>42551</v>
      </c>
      <c r="F3633" s="873" t="s">
        <v>1295</v>
      </c>
      <c r="G3633" s="898" t="s">
        <v>785</v>
      </c>
      <c r="H3633" s="866" t="s">
        <v>1300</v>
      </c>
      <c r="I3633" s="867">
        <v>25</v>
      </c>
      <c r="J3633" s="867">
        <v>25066.6</v>
      </c>
      <c r="K3633" s="868">
        <f t="shared" si="454"/>
        <v>626665</v>
      </c>
      <c r="L3633" s="869" t="s">
        <v>844</v>
      </c>
      <c r="M3633" s="869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7"/>
    </row>
    <row r="3634" spans="1:27" ht="15.75" hidden="1" customHeight="1">
      <c r="A3634" s="818" t="str">
        <f>IF(B3634&lt;&gt;"",IF(AND(B3634&gt;=_TM1,B3634&lt;=_TM2,OR(TH!L3634="1111",TH!M3634="1111")),TH!D3634,""),"")</f>
        <v/>
      </c>
      <c r="B3634" s="861">
        <f t="shared" si="453"/>
        <v>6</v>
      </c>
      <c r="C3634" s="862">
        <f t="shared" si="451"/>
        <v>42551</v>
      </c>
      <c r="D3634" s="863" t="s">
        <v>1650</v>
      </c>
      <c r="E3634" s="897">
        <v>42551</v>
      </c>
      <c r="F3634" s="876" t="s">
        <v>1165</v>
      </c>
      <c r="G3634" s="898" t="s">
        <v>785</v>
      </c>
      <c r="H3634" s="866" t="s">
        <v>1300</v>
      </c>
      <c r="I3634" s="867">
        <v>375</v>
      </c>
      <c r="J3634" s="867">
        <v>33135.994666666666</v>
      </c>
      <c r="K3634" s="868">
        <f t="shared" si="454"/>
        <v>12425998</v>
      </c>
      <c r="L3634" s="869" t="s">
        <v>844</v>
      </c>
      <c r="M3634" s="869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7"/>
    </row>
    <row r="3635" spans="1:27" ht="15.75" hidden="1" customHeight="1">
      <c r="A3635" s="818" t="str">
        <f>IF(B3635&lt;&gt;"",IF(AND(B3635&gt;=_TM1,B3635&lt;=_TM2,OR(TH!L3635="1111",TH!M3635="1111")),TH!D3635,""),"")</f>
        <v/>
      </c>
      <c r="B3635" s="861">
        <f t="shared" si="453"/>
        <v>6</v>
      </c>
      <c r="C3635" s="862">
        <f t="shared" si="451"/>
        <v>42551</v>
      </c>
      <c r="D3635" s="863" t="s">
        <v>1650</v>
      </c>
      <c r="E3635" s="897">
        <v>42551</v>
      </c>
      <c r="F3635" s="876" t="s">
        <v>789</v>
      </c>
      <c r="G3635" s="898" t="s">
        <v>786</v>
      </c>
      <c r="H3635" s="866" t="s">
        <v>1300</v>
      </c>
      <c r="I3635" s="867">
        <v>1000</v>
      </c>
      <c r="J3635" s="867">
        <v>1369.5920000000001</v>
      </c>
      <c r="K3635" s="868">
        <f t="shared" si="454"/>
        <v>1369592</v>
      </c>
      <c r="L3635" s="869" t="s">
        <v>844</v>
      </c>
      <c r="M3635" s="869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7"/>
    </row>
    <row r="3636" spans="1:27" ht="15.75" hidden="1" customHeight="1">
      <c r="A3636" s="818" t="str">
        <f>IF(B3636&lt;&gt;"",IF(AND(B3636&gt;=_TM1,B3636&lt;=_TM2,OR(TH!L3636="1111",TH!M3636="1111")),TH!D3636,""),"")</f>
        <v/>
      </c>
      <c r="B3636" s="861">
        <f t="shared" si="453"/>
        <v>6</v>
      </c>
      <c r="C3636" s="862">
        <f t="shared" si="451"/>
        <v>42551</v>
      </c>
      <c r="D3636" s="863" t="s">
        <v>1650</v>
      </c>
      <c r="E3636" s="897">
        <v>42551</v>
      </c>
      <c r="F3636" s="899" t="s">
        <v>796</v>
      </c>
      <c r="G3636" s="898" t="s">
        <v>791</v>
      </c>
      <c r="H3636" s="866" t="s">
        <v>1300</v>
      </c>
      <c r="I3636" s="867">
        <v>112</v>
      </c>
      <c r="J3636" s="867">
        <v>48589.080357142855</v>
      </c>
      <c r="K3636" s="868">
        <f t="shared" si="454"/>
        <v>5441977</v>
      </c>
      <c r="L3636" s="869" t="s">
        <v>844</v>
      </c>
      <c r="M3636" s="869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7"/>
    </row>
    <row r="3637" spans="1:27" ht="15.75" hidden="1" customHeight="1">
      <c r="A3637" s="818" t="str">
        <f>IF(B3637&lt;&gt;"",IF(AND(B3637&gt;=_TM1,B3637&lt;=_TM2,OR(TH!L3637="1111",TH!M3637="1111")),TH!D3637,""),"")</f>
        <v/>
      </c>
      <c r="B3637" s="861">
        <f t="shared" si="453"/>
        <v>4</v>
      </c>
      <c r="C3637" s="862">
        <f t="shared" si="451"/>
        <v>42464</v>
      </c>
      <c r="D3637" s="863" t="s">
        <v>1650</v>
      </c>
      <c r="E3637" s="897">
        <v>42464</v>
      </c>
      <c r="F3637" s="873" t="s">
        <v>614</v>
      </c>
      <c r="G3637" s="898" t="s">
        <v>616</v>
      </c>
      <c r="H3637" s="866" t="s">
        <v>1300</v>
      </c>
      <c r="I3637" s="867">
        <v>995</v>
      </c>
      <c r="J3637" s="867">
        <v>6790.0994974874375</v>
      </c>
      <c r="K3637" s="868">
        <f t="shared" si="454"/>
        <v>6756149</v>
      </c>
      <c r="L3637" s="869" t="s">
        <v>844</v>
      </c>
      <c r="M3637" s="869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7"/>
    </row>
    <row r="3638" spans="1:27" ht="15.75" hidden="1" customHeight="1">
      <c r="A3638" s="818" t="str">
        <f>IF(B3638&lt;&gt;"",IF(AND(B3638&gt;=_TM1,B3638&lt;=_TM2,OR(TH!L3638="1111",TH!M3638="1111")),TH!D3638,""),"")</f>
        <v/>
      </c>
      <c r="B3638" s="861">
        <f t="shared" si="453"/>
        <v>4</v>
      </c>
      <c r="C3638" s="862">
        <f t="shared" si="451"/>
        <v>42466</v>
      </c>
      <c r="D3638" s="863" t="s">
        <v>1650</v>
      </c>
      <c r="E3638" s="897">
        <v>42466</v>
      </c>
      <c r="F3638" s="876" t="s">
        <v>624</v>
      </c>
      <c r="G3638" s="898" t="s">
        <v>622</v>
      </c>
      <c r="H3638" s="866" t="s">
        <v>1300</v>
      </c>
      <c r="I3638" s="867">
        <v>254</v>
      </c>
      <c r="J3638" s="867">
        <v>6772.6377952755902</v>
      </c>
      <c r="K3638" s="868">
        <f t="shared" si="454"/>
        <v>1720250</v>
      </c>
      <c r="L3638" s="869" t="s">
        <v>844</v>
      </c>
      <c r="M3638" s="869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7"/>
    </row>
    <row r="3639" spans="1:27" ht="15.75" hidden="1" customHeight="1">
      <c r="A3639" s="818" t="str">
        <f>IF(B3639&lt;&gt;"",IF(AND(B3639&gt;=_TM1,B3639&lt;=_TM2,OR(TH!L3639="1111",TH!M3639="1111")),TH!D3639,""),"")</f>
        <v/>
      </c>
      <c r="B3639" s="861">
        <f t="shared" si="453"/>
        <v>4</v>
      </c>
      <c r="C3639" s="862">
        <f t="shared" si="451"/>
        <v>42467</v>
      </c>
      <c r="D3639" s="863" t="s">
        <v>1650</v>
      </c>
      <c r="E3639" s="897">
        <v>42467</v>
      </c>
      <c r="F3639" s="873" t="s">
        <v>466</v>
      </c>
      <c r="G3639" s="898" t="s">
        <v>625</v>
      </c>
      <c r="H3639" s="866" t="s">
        <v>1300</v>
      </c>
      <c r="I3639" s="867">
        <v>300</v>
      </c>
      <c r="J3639" s="867">
        <v>8211.7066666666669</v>
      </c>
      <c r="K3639" s="868">
        <f t="shared" si="454"/>
        <v>2463512</v>
      </c>
      <c r="L3639" s="869" t="s">
        <v>844</v>
      </c>
      <c r="M3639" s="869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7"/>
    </row>
    <row r="3640" spans="1:27" ht="15.75" hidden="1" customHeight="1">
      <c r="A3640" s="818" t="str">
        <f>IF(B3640&lt;&gt;"",IF(AND(B3640&gt;=_TM1,B3640&lt;=_TM2,OR(TH!L3640="1111",TH!M3640="1111")),TH!D3640,""),"")</f>
        <v/>
      </c>
      <c r="B3640" s="861">
        <f t="shared" si="453"/>
        <v>4</v>
      </c>
      <c r="C3640" s="862">
        <f t="shared" si="451"/>
        <v>42480</v>
      </c>
      <c r="D3640" s="863" t="s">
        <v>1650</v>
      </c>
      <c r="E3640" s="897">
        <v>42480</v>
      </c>
      <c r="F3640" s="876" t="s">
        <v>559</v>
      </c>
      <c r="G3640" s="898" t="s">
        <v>637</v>
      </c>
      <c r="H3640" s="866" t="s">
        <v>1300</v>
      </c>
      <c r="I3640" s="867">
        <v>500</v>
      </c>
      <c r="J3640" s="867">
        <v>12379.814</v>
      </c>
      <c r="K3640" s="868">
        <f t="shared" si="454"/>
        <v>6189907</v>
      </c>
      <c r="L3640" s="869" t="s">
        <v>844</v>
      </c>
      <c r="M3640" s="869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7"/>
    </row>
    <row r="3641" spans="1:27" ht="15.75" hidden="1" customHeight="1">
      <c r="A3641" s="818" t="str">
        <f>IF(B3641&lt;&gt;"",IF(AND(B3641&gt;=_TM1,B3641&lt;=_TM2,OR(TH!L3641="1111",TH!M3641="1111")),TH!D3641,""),"")</f>
        <v/>
      </c>
      <c r="B3641" s="861">
        <f t="shared" si="453"/>
        <v>4</v>
      </c>
      <c r="C3641" s="862">
        <f t="shared" si="451"/>
        <v>42481</v>
      </c>
      <c r="D3641" s="863" t="s">
        <v>1650</v>
      </c>
      <c r="E3641" s="897">
        <v>42481</v>
      </c>
      <c r="F3641" s="873" t="s">
        <v>646</v>
      </c>
      <c r="G3641" s="898" t="s">
        <v>644</v>
      </c>
      <c r="H3641" s="866" t="s">
        <v>1300</v>
      </c>
      <c r="I3641" s="867">
        <v>1000</v>
      </c>
      <c r="J3641" s="867">
        <v>9724.7080000000005</v>
      </c>
      <c r="K3641" s="868">
        <f t="shared" si="454"/>
        <v>9724708</v>
      </c>
      <c r="L3641" s="869" t="s">
        <v>844</v>
      </c>
      <c r="M3641" s="869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7"/>
    </row>
    <row r="3642" spans="1:27" ht="15.75" hidden="1" customHeight="1">
      <c r="A3642" s="818" t="str">
        <f>IF(B3642&lt;&gt;"",IF(AND(B3642&gt;=_TM1,B3642&lt;=_TM2,OR(TH!L3642="1111",TH!M3642="1111")),TH!D3642,""),"")</f>
        <v/>
      </c>
      <c r="B3642" s="861">
        <f t="shared" si="453"/>
        <v>4</v>
      </c>
      <c r="C3642" s="862">
        <f t="shared" si="451"/>
        <v>42485</v>
      </c>
      <c r="D3642" s="863" t="s">
        <v>1650</v>
      </c>
      <c r="E3642" s="897">
        <v>42485</v>
      </c>
      <c r="F3642" s="876" t="s">
        <v>1165</v>
      </c>
      <c r="G3642" s="898" t="s">
        <v>648</v>
      </c>
      <c r="H3642" s="866" t="s">
        <v>1300</v>
      </c>
      <c r="I3642" s="867">
        <v>1000</v>
      </c>
      <c r="J3642" s="867">
        <v>32249.196</v>
      </c>
      <c r="K3642" s="868">
        <f t="shared" si="454"/>
        <v>32249196</v>
      </c>
      <c r="L3642" s="869" t="s">
        <v>844</v>
      </c>
      <c r="M3642" s="869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7"/>
    </row>
    <row r="3643" spans="1:27" ht="15.75" hidden="1" customHeight="1">
      <c r="A3643" s="818" t="str">
        <f>IF(B3643&lt;&gt;"",IF(AND(B3643&gt;=_TM1,B3643&lt;=_TM2,OR(TH!L3643="1111",TH!M3643="1111")),TH!D3643,""),"")</f>
        <v/>
      </c>
      <c r="B3643" s="861">
        <f t="shared" si="453"/>
        <v>4</v>
      </c>
      <c r="C3643" s="862">
        <f t="shared" si="451"/>
        <v>42485</v>
      </c>
      <c r="D3643" s="863" t="s">
        <v>1650</v>
      </c>
      <c r="E3643" s="897">
        <v>42485</v>
      </c>
      <c r="F3643" s="873" t="s">
        <v>1166</v>
      </c>
      <c r="G3643" s="898" t="s">
        <v>648</v>
      </c>
      <c r="H3643" s="866" t="s">
        <v>1300</v>
      </c>
      <c r="I3643" s="867">
        <v>1100</v>
      </c>
      <c r="J3643" s="867">
        <v>31845.439090909091</v>
      </c>
      <c r="K3643" s="868">
        <f t="shared" si="454"/>
        <v>35029983</v>
      </c>
      <c r="L3643" s="869" t="s">
        <v>844</v>
      </c>
      <c r="M3643" s="869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7"/>
    </row>
    <row r="3644" spans="1:27" ht="15.75" hidden="1" customHeight="1">
      <c r="A3644" s="818" t="str">
        <f>IF(B3644&lt;&gt;"",IF(AND(B3644&gt;=_TM1,B3644&lt;=_TM2,OR(TH!L3644="1111",TH!M3644="1111")),TH!D3644,""),"")</f>
        <v/>
      </c>
      <c r="B3644" s="861">
        <f t="shared" si="453"/>
        <v>4</v>
      </c>
      <c r="C3644" s="862">
        <f t="shared" si="451"/>
        <v>42489</v>
      </c>
      <c r="D3644" s="863" t="s">
        <v>1650</v>
      </c>
      <c r="E3644" s="897">
        <v>42489</v>
      </c>
      <c r="F3644" s="876" t="s">
        <v>523</v>
      </c>
      <c r="G3644" s="898" t="s">
        <v>656</v>
      </c>
      <c r="H3644" s="866" t="s">
        <v>1300</v>
      </c>
      <c r="I3644" s="867">
        <v>50</v>
      </c>
      <c r="J3644" s="867">
        <v>59790.8</v>
      </c>
      <c r="K3644" s="868">
        <f t="shared" si="454"/>
        <v>2989540</v>
      </c>
      <c r="L3644" s="869" t="s">
        <v>844</v>
      </c>
      <c r="M3644" s="869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7"/>
    </row>
    <row r="3645" spans="1:27" ht="15.75" hidden="1" customHeight="1">
      <c r="A3645" s="818" t="str">
        <f>IF(B3645&lt;&gt;"",IF(AND(B3645&gt;=_TM1,B3645&lt;=_TM2,OR(TH!L3645="1111",TH!M3645="1111")),TH!D3645,""),"")</f>
        <v/>
      </c>
      <c r="B3645" s="861">
        <f t="shared" si="453"/>
        <v>4</v>
      </c>
      <c r="C3645" s="862">
        <f t="shared" si="451"/>
        <v>42489</v>
      </c>
      <c r="D3645" s="863" t="s">
        <v>1650</v>
      </c>
      <c r="E3645" s="897">
        <v>42489</v>
      </c>
      <c r="F3645" s="876" t="s">
        <v>657</v>
      </c>
      <c r="G3645" s="898" t="s">
        <v>656</v>
      </c>
      <c r="H3645" s="866" t="s">
        <v>1300</v>
      </c>
      <c r="I3645" s="867">
        <v>23</v>
      </c>
      <c r="J3645" s="867">
        <v>128487.21739130435</v>
      </c>
      <c r="K3645" s="868">
        <f t="shared" si="454"/>
        <v>2955206</v>
      </c>
      <c r="L3645" s="869" t="s">
        <v>844</v>
      </c>
      <c r="M3645" s="869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7"/>
    </row>
    <row r="3646" spans="1:27" ht="15.75" hidden="1" customHeight="1">
      <c r="A3646" s="818" t="str">
        <f>IF(B3646&lt;&gt;"",IF(AND(B3646&gt;=_TM1,B3646&lt;=_TM2,OR(TH!L3646="1111",TH!M3646="1111")),TH!D3646,""),"")</f>
        <v/>
      </c>
      <c r="B3646" s="861">
        <f t="shared" si="453"/>
        <v>4</v>
      </c>
      <c r="C3646" s="862">
        <f t="shared" si="451"/>
        <v>42489</v>
      </c>
      <c r="D3646" s="863" t="s">
        <v>1650</v>
      </c>
      <c r="E3646" s="897">
        <v>42489</v>
      </c>
      <c r="F3646" s="873" t="s">
        <v>657</v>
      </c>
      <c r="G3646" s="898" t="s">
        <v>656</v>
      </c>
      <c r="H3646" s="866" t="s">
        <v>1300</v>
      </c>
      <c r="I3646" s="867">
        <v>8</v>
      </c>
      <c r="J3646" s="867">
        <v>123268.625</v>
      </c>
      <c r="K3646" s="868">
        <f t="shared" si="454"/>
        <v>986149</v>
      </c>
      <c r="L3646" s="869" t="s">
        <v>844</v>
      </c>
      <c r="M3646" s="869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7"/>
    </row>
    <row r="3647" spans="1:27" ht="15.75" hidden="1" customHeight="1">
      <c r="A3647" s="818" t="str">
        <f>IF(B3647&lt;&gt;"",IF(AND(B3647&gt;=_TM1,B3647&lt;=_TM2,OR(TH!L3647="1111",TH!M3647="1111")),TH!D3647,""),"")</f>
        <v/>
      </c>
      <c r="B3647" s="861">
        <f t="shared" si="453"/>
        <v>4</v>
      </c>
      <c r="C3647" s="862">
        <f t="shared" si="451"/>
        <v>42489</v>
      </c>
      <c r="D3647" s="863" t="s">
        <v>1650</v>
      </c>
      <c r="E3647" s="897">
        <v>42489</v>
      </c>
      <c r="F3647" s="876" t="s">
        <v>529</v>
      </c>
      <c r="G3647" s="898" t="s">
        <v>656</v>
      </c>
      <c r="H3647" s="866" t="s">
        <v>1300</v>
      </c>
      <c r="I3647" s="867">
        <v>134</v>
      </c>
      <c r="J3647" s="867">
        <v>41795.738805970148</v>
      </c>
      <c r="K3647" s="868">
        <f t="shared" si="454"/>
        <v>5600629</v>
      </c>
      <c r="L3647" s="869" t="s">
        <v>844</v>
      </c>
      <c r="M3647" s="869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7"/>
    </row>
    <row r="3648" spans="1:27" ht="15.75" hidden="1" customHeight="1">
      <c r="A3648" s="818" t="str">
        <f>IF(B3648&lt;&gt;"",IF(AND(B3648&gt;=_TM1,B3648&lt;=_TM2,OR(TH!L3648="1111",TH!M3648="1111")),TH!D3648,""),"")</f>
        <v/>
      </c>
      <c r="B3648" s="861">
        <f t="shared" si="453"/>
        <v>4</v>
      </c>
      <c r="C3648" s="862">
        <f t="shared" si="451"/>
        <v>42489</v>
      </c>
      <c r="D3648" s="863" t="s">
        <v>1650</v>
      </c>
      <c r="E3648" s="897">
        <v>42489</v>
      </c>
      <c r="F3648" s="873" t="s">
        <v>450</v>
      </c>
      <c r="G3648" s="898" t="s">
        <v>656</v>
      </c>
      <c r="H3648" s="866" t="s">
        <v>1300</v>
      </c>
      <c r="I3648" s="867">
        <v>90</v>
      </c>
      <c r="J3648" s="867">
        <v>42518.033333333333</v>
      </c>
      <c r="K3648" s="868">
        <f t="shared" si="454"/>
        <v>3826623</v>
      </c>
      <c r="L3648" s="869" t="s">
        <v>844</v>
      </c>
      <c r="M3648" s="869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7"/>
    </row>
    <row r="3649" spans="1:27" ht="15.75" hidden="1" customHeight="1">
      <c r="A3649" s="818" t="str">
        <f>IF(B3649&lt;&gt;"",IF(AND(B3649&gt;=_TM1,B3649&lt;=_TM2,OR(TH!L3649="1111",TH!M3649="1111")),TH!D3649,""),"")</f>
        <v/>
      </c>
      <c r="B3649" s="861">
        <f t="shared" si="453"/>
        <v>4</v>
      </c>
      <c r="C3649" s="862">
        <f t="shared" si="451"/>
        <v>42489</v>
      </c>
      <c r="D3649" s="863" t="s">
        <v>1650</v>
      </c>
      <c r="E3649" s="897">
        <v>42489</v>
      </c>
      <c r="F3649" s="876" t="s">
        <v>660</v>
      </c>
      <c r="G3649" s="898" t="s">
        <v>656</v>
      </c>
      <c r="H3649" s="866" t="s">
        <v>1300</v>
      </c>
      <c r="I3649" s="867">
        <v>64</v>
      </c>
      <c r="J3649" s="867">
        <v>43805.84375</v>
      </c>
      <c r="K3649" s="868">
        <f t="shared" si="454"/>
        <v>2803574</v>
      </c>
      <c r="L3649" s="869" t="s">
        <v>844</v>
      </c>
      <c r="M3649" s="869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7"/>
    </row>
    <row r="3650" spans="1:27" ht="15.75" hidden="1" customHeight="1">
      <c r="A3650" s="818" t="str">
        <f>IF(B3650&lt;&gt;"",IF(AND(B3650&gt;=_TM1,B3650&lt;=_TM2,OR(TH!L3650="1111",TH!M3650="1111")),TH!D3650,""),"")</f>
        <v/>
      </c>
      <c r="B3650" s="861">
        <f t="shared" si="453"/>
        <v>4</v>
      </c>
      <c r="C3650" s="862">
        <f t="shared" si="451"/>
        <v>42489</v>
      </c>
      <c r="D3650" s="863" t="s">
        <v>1650</v>
      </c>
      <c r="E3650" s="897">
        <v>42489</v>
      </c>
      <c r="F3650" s="876" t="s">
        <v>449</v>
      </c>
      <c r="G3650" s="898" t="s">
        <v>656</v>
      </c>
      <c r="H3650" s="866" t="s">
        <v>1300</v>
      </c>
      <c r="I3650" s="867">
        <v>144</v>
      </c>
      <c r="J3650" s="867">
        <v>47203.090277777781</v>
      </c>
      <c r="K3650" s="868">
        <f t="shared" si="454"/>
        <v>6797245</v>
      </c>
      <c r="L3650" s="869" t="s">
        <v>844</v>
      </c>
      <c r="M3650" s="869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7"/>
    </row>
    <row r="3651" spans="1:27" ht="15.75" hidden="1" customHeight="1">
      <c r="A3651" s="818" t="str">
        <f>IF(B3651&lt;&gt;"",IF(AND(B3651&gt;=_TM1,B3651&lt;=_TM2,OR(TH!L3651="1111",TH!M3651="1111")),TH!D3651,""),"")</f>
        <v/>
      </c>
      <c r="B3651" s="861">
        <f t="shared" si="453"/>
        <v>4</v>
      </c>
      <c r="C3651" s="862">
        <f t="shared" si="451"/>
        <v>42489</v>
      </c>
      <c r="D3651" s="863" t="s">
        <v>1650</v>
      </c>
      <c r="E3651" s="897">
        <v>42489</v>
      </c>
      <c r="F3651" s="876" t="s">
        <v>464</v>
      </c>
      <c r="G3651" s="898" t="s">
        <v>656</v>
      </c>
      <c r="H3651" s="866" t="s">
        <v>1300</v>
      </c>
      <c r="I3651" s="867">
        <v>350</v>
      </c>
      <c r="J3651" s="867">
        <v>63845.185714285712</v>
      </c>
      <c r="K3651" s="868">
        <f t="shared" si="454"/>
        <v>22345815</v>
      </c>
      <c r="L3651" s="869" t="s">
        <v>844</v>
      </c>
      <c r="M3651" s="869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7"/>
    </row>
    <row r="3652" spans="1:27" ht="15.75" hidden="1" customHeight="1">
      <c r="A3652" s="818" t="str">
        <f>IF(B3652&lt;&gt;"",IF(AND(B3652&gt;=_TM1,B3652&lt;=_TM2,OR(TH!L3652="1111",TH!M3652="1111")),TH!D3652,""),"")</f>
        <v/>
      </c>
      <c r="B3652" s="861">
        <f t="shared" si="453"/>
        <v>4</v>
      </c>
      <c r="C3652" s="862">
        <f t="shared" si="451"/>
        <v>42489</v>
      </c>
      <c r="D3652" s="863" t="s">
        <v>1650</v>
      </c>
      <c r="E3652" s="897">
        <v>42489</v>
      </c>
      <c r="F3652" s="873" t="s">
        <v>525</v>
      </c>
      <c r="G3652" s="898" t="s">
        <v>656</v>
      </c>
      <c r="H3652" s="866" t="s">
        <v>1300</v>
      </c>
      <c r="I3652" s="867">
        <v>76</v>
      </c>
      <c r="J3652" s="867">
        <v>69438.671052631573</v>
      </c>
      <c r="K3652" s="868">
        <f t="shared" si="454"/>
        <v>5277339</v>
      </c>
      <c r="L3652" s="869" t="s">
        <v>844</v>
      </c>
      <c r="M3652" s="869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7"/>
    </row>
    <row r="3653" spans="1:27" ht="15.75" hidden="1" customHeight="1">
      <c r="A3653" s="818" t="str">
        <f>IF(B3653&lt;&gt;"",IF(AND(B3653&gt;=_TM1,B3653&lt;=_TM2,OR(TH!L3653="1111",TH!M3653="1111")),TH!D3653,""),"")</f>
        <v/>
      </c>
      <c r="B3653" s="861">
        <f t="shared" si="453"/>
        <v>4</v>
      </c>
      <c r="C3653" s="862">
        <f t="shared" si="451"/>
        <v>42489</v>
      </c>
      <c r="D3653" s="863" t="s">
        <v>1650</v>
      </c>
      <c r="E3653" s="897">
        <v>42489</v>
      </c>
      <c r="F3653" s="876" t="s">
        <v>658</v>
      </c>
      <c r="G3653" s="898" t="s">
        <v>656</v>
      </c>
      <c r="H3653" s="866" t="s">
        <v>1300</v>
      </c>
      <c r="I3653" s="867">
        <v>20</v>
      </c>
      <c r="J3653" s="867">
        <v>120515.6</v>
      </c>
      <c r="K3653" s="868">
        <f t="shared" si="454"/>
        <v>2410312</v>
      </c>
      <c r="L3653" s="869" t="s">
        <v>844</v>
      </c>
      <c r="M3653" s="869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7"/>
    </row>
    <row r="3654" spans="1:27" ht="15.75" hidden="1" customHeight="1">
      <c r="A3654" s="818" t="str">
        <f>IF(B3654&lt;&gt;"",IF(AND(B3654&gt;=_TM1,B3654&lt;=_TM2,OR(TH!L3654="1111",TH!M3654="1111")),TH!D3654,""),"")</f>
        <v/>
      </c>
      <c r="B3654" s="861">
        <f t="shared" si="453"/>
        <v>5</v>
      </c>
      <c r="C3654" s="862">
        <f t="shared" si="451"/>
        <v>42502</v>
      </c>
      <c r="D3654" s="863" t="s">
        <v>1650</v>
      </c>
      <c r="E3654" s="897">
        <v>42502</v>
      </c>
      <c r="F3654" s="876" t="s">
        <v>614</v>
      </c>
      <c r="G3654" s="898" t="s">
        <v>673</v>
      </c>
      <c r="H3654" s="866" t="s">
        <v>1300</v>
      </c>
      <c r="I3654" s="867">
        <v>1097</v>
      </c>
      <c r="J3654" s="867">
        <v>6762.231540565178</v>
      </c>
      <c r="K3654" s="868">
        <f t="shared" si="454"/>
        <v>7418168</v>
      </c>
      <c r="L3654" s="869" t="s">
        <v>844</v>
      </c>
      <c r="M3654" s="869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7"/>
    </row>
    <row r="3655" spans="1:27" ht="15.75" hidden="1" customHeight="1">
      <c r="A3655" s="818" t="str">
        <f>IF(B3655&lt;&gt;"",IF(AND(B3655&gt;=_TM1,B3655&lt;=_TM2,OR(TH!L3655="1111",TH!M3655="1111")),TH!D3655,""),"")</f>
        <v/>
      </c>
      <c r="B3655" s="861">
        <f t="shared" si="453"/>
        <v>5</v>
      </c>
      <c r="C3655" s="862">
        <f t="shared" si="451"/>
        <v>42516</v>
      </c>
      <c r="D3655" s="863" t="s">
        <v>1650</v>
      </c>
      <c r="E3655" s="897">
        <v>42516</v>
      </c>
      <c r="F3655" s="899" t="s">
        <v>614</v>
      </c>
      <c r="G3655" s="898" t="s">
        <v>678</v>
      </c>
      <c r="H3655" s="866" t="s">
        <v>1300</v>
      </c>
      <c r="I3655" s="867">
        <v>1392</v>
      </c>
      <c r="J3655" s="867">
        <v>6757.9260057471265</v>
      </c>
      <c r="K3655" s="868">
        <f t="shared" si="454"/>
        <v>9407033</v>
      </c>
      <c r="L3655" s="869" t="s">
        <v>844</v>
      </c>
      <c r="M3655" s="869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7"/>
    </row>
    <row r="3656" spans="1:27" ht="15.75" hidden="1" customHeight="1">
      <c r="A3656" s="818" t="str">
        <f>IF(B3656&lt;&gt;"",IF(AND(B3656&gt;=_TM1,B3656&lt;=_TM2,OR(TH!L3656="1111",TH!M3656="1111")),TH!D3656,""),"")</f>
        <v/>
      </c>
      <c r="B3656" s="861">
        <f t="shared" si="453"/>
        <v>5</v>
      </c>
      <c r="C3656" s="862">
        <f t="shared" si="451"/>
        <v>42516</v>
      </c>
      <c r="D3656" s="863" t="s">
        <v>1650</v>
      </c>
      <c r="E3656" s="897">
        <v>42516</v>
      </c>
      <c r="F3656" s="873" t="s">
        <v>683</v>
      </c>
      <c r="G3656" s="898" t="s">
        <v>679</v>
      </c>
      <c r="H3656" s="866" t="s">
        <v>1300</v>
      </c>
      <c r="I3656" s="867">
        <v>1000</v>
      </c>
      <c r="J3656" s="867">
        <v>11807.191999999999</v>
      </c>
      <c r="K3656" s="868">
        <f t="shared" si="454"/>
        <v>11807192</v>
      </c>
      <c r="L3656" s="869" t="s">
        <v>844</v>
      </c>
      <c r="M3656" s="869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7"/>
    </row>
    <row r="3657" spans="1:27" ht="15.75" hidden="1" customHeight="1">
      <c r="A3657" s="818" t="str">
        <f>IF(B3657&lt;&gt;"",IF(AND(B3657&gt;=_TM1,B3657&lt;=_TM2,OR(TH!L3657="1111",TH!M3657="1111")),TH!D3657,""),"")</f>
        <v/>
      </c>
      <c r="B3657" s="861">
        <f t="shared" si="453"/>
        <v>5</v>
      </c>
      <c r="C3657" s="862">
        <f t="shared" si="451"/>
        <v>42516</v>
      </c>
      <c r="D3657" s="863" t="s">
        <v>1650</v>
      </c>
      <c r="E3657" s="897">
        <v>42516</v>
      </c>
      <c r="F3657" s="876" t="s">
        <v>1165</v>
      </c>
      <c r="G3657" s="898" t="s">
        <v>680</v>
      </c>
      <c r="H3657" s="866" t="s">
        <v>1300</v>
      </c>
      <c r="I3657" s="867">
        <v>1250</v>
      </c>
      <c r="J3657" s="867">
        <v>32110.871999999999</v>
      </c>
      <c r="K3657" s="868">
        <f t="shared" si="454"/>
        <v>40138590</v>
      </c>
      <c r="L3657" s="869" t="s">
        <v>844</v>
      </c>
      <c r="M3657" s="869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7"/>
    </row>
    <row r="3658" spans="1:27" ht="15.75" hidden="1" customHeight="1">
      <c r="A3658" s="818" t="str">
        <f>IF(B3658&lt;&gt;"",IF(AND(B3658&gt;=_TM1,B3658&lt;=_TM2,OR(TH!L3658="1111",TH!M3658="1111")),TH!D3658,""),"")</f>
        <v/>
      </c>
      <c r="B3658" s="861">
        <f t="shared" si="453"/>
        <v>5</v>
      </c>
      <c r="C3658" s="862">
        <f t="shared" si="451"/>
        <v>42516</v>
      </c>
      <c r="D3658" s="863" t="s">
        <v>1650</v>
      </c>
      <c r="E3658" s="897">
        <v>42516</v>
      </c>
      <c r="F3658" s="873" t="s">
        <v>1166</v>
      </c>
      <c r="G3658" s="898" t="s">
        <v>680</v>
      </c>
      <c r="H3658" s="866" t="s">
        <v>1300</v>
      </c>
      <c r="I3658" s="867">
        <v>1300</v>
      </c>
      <c r="J3658" s="867">
        <v>31545.641538461539</v>
      </c>
      <c r="K3658" s="868">
        <f t="shared" si="454"/>
        <v>41009334</v>
      </c>
      <c r="L3658" s="869" t="s">
        <v>844</v>
      </c>
      <c r="M3658" s="869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7"/>
    </row>
    <row r="3659" spans="1:27" ht="15.75" hidden="1" customHeight="1">
      <c r="A3659" s="818" t="str">
        <f>IF(B3659&lt;&gt;"",IF(AND(B3659&gt;=_TM1,B3659&lt;=_TM2,OR(TH!L3659="1111",TH!M3659="1111")),TH!D3659,""),"")</f>
        <v/>
      </c>
      <c r="B3659" s="861">
        <f t="shared" si="453"/>
        <v>5</v>
      </c>
      <c r="C3659" s="862">
        <f t="shared" si="451"/>
        <v>42517</v>
      </c>
      <c r="D3659" s="863" t="s">
        <v>1650</v>
      </c>
      <c r="E3659" s="897">
        <v>42517</v>
      </c>
      <c r="F3659" s="876" t="s">
        <v>614</v>
      </c>
      <c r="G3659" s="898" t="s">
        <v>681</v>
      </c>
      <c r="H3659" s="866" t="s">
        <v>1300</v>
      </c>
      <c r="I3659" s="867">
        <v>1516</v>
      </c>
      <c r="J3659" s="867">
        <v>6776.7473614775727</v>
      </c>
      <c r="K3659" s="868">
        <f t="shared" si="454"/>
        <v>10273549</v>
      </c>
      <c r="L3659" s="869" t="s">
        <v>844</v>
      </c>
      <c r="M3659" s="869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7"/>
    </row>
    <row r="3660" spans="1:27" ht="15.75" hidden="1" customHeight="1">
      <c r="A3660" s="818" t="str">
        <f>IF(B3660&lt;&gt;"",IF(AND(B3660&gt;=_TM1,B3660&lt;=_TM2,OR(TH!L3660="1111",TH!M3660="1111")),TH!D3660,""),"")</f>
        <v/>
      </c>
      <c r="B3660" s="861">
        <f t="shared" si="453"/>
        <v>5</v>
      </c>
      <c r="C3660" s="862">
        <f t="shared" si="451"/>
        <v>42521</v>
      </c>
      <c r="D3660" s="863" t="s">
        <v>1650</v>
      </c>
      <c r="E3660" s="897">
        <v>42521</v>
      </c>
      <c r="F3660" s="873" t="s">
        <v>512</v>
      </c>
      <c r="G3660" s="898" t="s">
        <v>684</v>
      </c>
      <c r="H3660" s="866" t="s">
        <v>1300</v>
      </c>
      <c r="I3660" s="867">
        <v>534</v>
      </c>
      <c r="J3660" s="867">
        <v>17545.322097378277</v>
      </c>
      <c r="K3660" s="868">
        <f t="shared" si="454"/>
        <v>9369202</v>
      </c>
      <c r="L3660" s="869" t="s">
        <v>844</v>
      </c>
      <c r="M3660" s="869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7"/>
    </row>
    <row r="3661" spans="1:27" ht="15.75" hidden="1" customHeight="1">
      <c r="A3661" s="818" t="str">
        <f>IF(B3661&lt;&gt;"",IF(AND(B3661&gt;=_TM1,B3661&lt;=_TM2,OR(TH!L3661="1111",TH!M3661="1111")),TH!D3661,""),"")</f>
        <v/>
      </c>
      <c r="B3661" s="861">
        <f t="shared" si="453"/>
        <v>5</v>
      </c>
      <c r="C3661" s="862">
        <f t="shared" si="451"/>
        <v>42521</v>
      </c>
      <c r="D3661" s="863" t="s">
        <v>1650</v>
      </c>
      <c r="E3661" s="897">
        <v>42521</v>
      </c>
      <c r="F3661" s="876" t="s">
        <v>464</v>
      </c>
      <c r="G3661" s="898" t="s">
        <v>684</v>
      </c>
      <c r="H3661" s="866" t="s">
        <v>1300</v>
      </c>
      <c r="I3661" s="867">
        <v>170</v>
      </c>
      <c r="J3661" s="867">
        <v>65698.647058823524</v>
      </c>
      <c r="K3661" s="868">
        <f t="shared" si="454"/>
        <v>11168770</v>
      </c>
      <c r="L3661" s="869" t="s">
        <v>844</v>
      </c>
      <c r="M3661" s="869" t="s">
        <v>160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7"/>
    </row>
    <row r="3662" spans="1:27" ht="15.75" hidden="1" customHeight="1">
      <c r="A3662" s="818" t="str">
        <f>IF(B3662&lt;&gt;"",IF(AND(B3662&gt;=_TM1,B3662&lt;=_TM2,OR(TH!L3662="1111",TH!M3662="1111")),TH!D3662,""),"")</f>
        <v/>
      </c>
      <c r="B3662" s="861">
        <f t="shared" si="453"/>
        <v>6</v>
      </c>
      <c r="C3662" s="862">
        <f t="shared" si="451"/>
        <v>42523</v>
      </c>
      <c r="D3662" s="863" t="s">
        <v>1650</v>
      </c>
      <c r="E3662" s="897">
        <v>42523</v>
      </c>
      <c r="F3662" s="873" t="s">
        <v>683</v>
      </c>
      <c r="G3662" s="898" t="s">
        <v>713</v>
      </c>
      <c r="H3662" s="866" t="s">
        <v>1300</v>
      </c>
      <c r="I3662" s="867">
        <v>1000</v>
      </c>
      <c r="J3662" s="867">
        <v>13696.317999999999</v>
      </c>
      <c r="K3662" s="868">
        <f t="shared" si="454"/>
        <v>13696318</v>
      </c>
      <c r="L3662" s="869" t="s">
        <v>844</v>
      </c>
      <c r="M3662" s="869" t="s">
        <v>160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7"/>
    </row>
    <row r="3663" spans="1:27" ht="15.75" hidden="1" customHeight="1">
      <c r="A3663" s="818" t="str">
        <f>IF(B3663&lt;&gt;"",IF(AND(B3663&gt;=_TM1,B3663&lt;=_TM2,OR(TH!L3663="1111",TH!M3663="1111")),TH!D3663,""),"")</f>
        <v/>
      </c>
      <c r="B3663" s="861">
        <f t="shared" si="453"/>
        <v>6</v>
      </c>
      <c r="C3663" s="862">
        <f t="shared" si="451"/>
        <v>42527</v>
      </c>
      <c r="D3663" s="863" t="s">
        <v>1650</v>
      </c>
      <c r="E3663" s="897">
        <v>42527</v>
      </c>
      <c r="F3663" s="876" t="s">
        <v>908</v>
      </c>
      <c r="G3663" s="898" t="s">
        <v>720</v>
      </c>
      <c r="H3663" s="866" t="s">
        <v>1300</v>
      </c>
      <c r="I3663" s="867">
        <v>2000</v>
      </c>
      <c r="J3663" s="867">
        <v>6901.8615</v>
      </c>
      <c r="K3663" s="868">
        <f t="shared" si="454"/>
        <v>13803723</v>
      </c>
      <c r="L3663" s="869" t="s">
        <v>844</v>
      </c>
      <c r="M3663" s="869" t="s">
        <v>160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7"/>
    </row>
    <row r="3664" spans="1:27" ht="15.75" hidden="1" customHeight="1">
      <c r="A3664" s="818" t="str">
        <f>IF(B3664&lt;&gt;"",IF(AND(B3664&gt;=_TM1,B3664&lt;=_TM2,OR(TH!L3664="1111",TH!M3664="1111")),TH!D3664,""),"")</f>
        <v/>
      </c>
      <c r="B3664" s="861">
        <f t="shared" si="453"/>
        <v>6</v>
      </c>
      <c r="C3664" s="862">
        <f t="shared" si="451"/>
        <v>42527</v>
      </c>
      <c r="D3664" s="863" t="s">
        <v>1650</v>
      </c>
      <c r="E3664" s="897">
        <v>42527</v>
      </c>
      <c r="F3664" s="876" t="s">
        <v>624</v>
      </c>
      <c r="G3664" s="898" t="s">
        <v>720</v>
      </c>
      <c r="H3664" s="866" t="s">
        <v>1300</v>
      </c>
      <c r="I3664" s="867">
        <v>2050</v>
      </c>
      <c r="J3664" s="867">
        <v>6129.2404878048783</v>
      </c>
      <c r="K3664" s="868">
        <f t="shared" si="454"/>
        <v>12564943</v>
      </c>
      <c r="L3664" s="869" t="s">
        <v>844</v>
      </c>
      <c r="M3664" s="869" t="s">
        <v>160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7"/>
    </row>
    <row r="3665" spans="1:27" ht="15.75" hidden="1" customHeight="1">
      <c r="A3665" s="818" t="str">
        <f>IF(B3665&lt;&gt;"",IF(AND(B3665&gt;=_TM1,B3665&lt;=_TM2,OR(TH!L3665="1111",TH!M3665="1111")),TH!D3665,""),"")</f>
        <v/>
      </c>
      <c r="B3665" s="861">
        <f t="shared" si="453"/>
        <v>6</v>
      </c>
      <c r="C3665" s="862">
        <f t="shared" si="451"/>
        <v>42532</v>
      </c>
      <c r="D3665" s="863" t="s">
        <v>1650</v>
      </c>
      <c r="E3665" s="897">
        <v>42532</v>
      </c>
      <c r="F3665" s="873" t="s">
        <v>643</v>
      </c>
      <c r="G3665" s="898" t="s">
        <v>738</v>
      </c>
      <c r="H3665" s="866" t="s">
        <v>1300</v>
      </c>
      <c r="I3665" s="867">
        <v>5000</v>
      </c>
      <c r="J3665" s="867">
        <v>4656.5320000000002</v>
      </c>
      <c r="K3665" s="868">
        <f t="shared" si="454"/>
        <v>23282660</v>
      </c>
      <c r="L3665" s="869" t="s">
        <v>844</v>
      </c>
      <c r="M3665" s="869" t="s">
        <v>160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7"/>
    </row>
    <row r="3666" spans="1:27" ht="15.75" hidden="1" customHeight="1">
      <c r="A3666" s="818" t="str">
        <f>IF(B3666&lt;&gt;"",IF(AND(B3666&gt;=_TM1,B3666&lt;=_TM2,OR(TH!L3666="1111",TH!M3666="1111")),TH!D3666,""),"")</f>
        <v/>
      </c>
      <c r="B3666" s="861">
        <f t="shared" si="453"/>
        <v>6</v>
      </c>
      <c r="C3666" s="862">
        <f t="shared" si="451"/>
        <v>42532</v>
      </c>
      <c r="D3666" s="863" t="s">
        <v>1650</v>
      </c>
      <c r="E3666" s="897">
        <v>42532</v>
      </c>
      <c r="F3666" s="876" t="s">
        <v>651</v>
      </c>
      <c r="G3666" s="898" t="s">
        <v>738</v>
      </c>
      <c r="H3666" s="866" t="s">
        <v>1300</v>
      </c>
      <c r="I3666" s="867">
        <v>210</v>
      </c>
      <c r="J3666" s="867">
        <v>86211.923809523811</v>
      </c>
      <c r="K3666" s="868">
        <f t="shared" si="454"/>
        <v>18104504</v>
      </c>
      <c r="L3666" s="869" t="s">
        <v>844</v>
      </c>
      <c r="M3666" s="869" t="s">
        <v>160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7"/>
    </row>
    <row r="3667" spans="1:27" ht="15.75" hidden="1" customHeight="1">
      <c r="A3667" s="818" t="str">
        <f>IF(B3667&lt;&gt;"",IF(AND(B3667&gt;=_TM1,B3667&lt;=_TM2,OR(TH!L3667="1111",TH!M3667="1111")),TH!D3667,""),"")</f>
        <v/>
      </c>
      <c r="B3667" s="861">
        <f t="shared" si="453"/>
        <v>6</v>
      </c>
      <c r="C3667" s="862">
        <f t="shared" si="451"/>
        <v>42532</v>
      </c>
      <c r="D3667" s="863" t="s">
        <v>1650</v>
      </c>
      <c r="E3667" s="897">
        <v>42532</v>
      </c>
      <c r="F3667" s="873" t="s">
        <v>753</v>
      </c>
      <c r="G3667" s="898" t="s">
        <v>738</v>
      </c>
      <c r="H3667" s="866" t="s">
        <v>1300</v>
      </c>
      <c r="I3667" s="867">
        <v>600</v>
      </c>
      <c r="J3667" s="867">
        <v>13625.065000000001</v>
      </c>
      <c r="K3667" s="868">
        <f t="shared" si="454"/>
        <v>8175039</v>
      </c>
      <c r="L3667" s="869" t="s">
        <v>844</v>
      </c>
      <c r="M3667" s="869" t="s">
        <v>160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7"/>
    </row>
    <row r="3668" spans="1:27" ht="15.75" hidden="1" customHeight="1">
      <c r="A3668" s="818" t="str">
        <f>IF(B3668&lt;&gt;"",IF(AND(B3668&gt;=_TM1,B3668&lt;=_TM2,OR(TH!L3668="1111",TH!M3668="1111")),TH!D3668,""),"")</f>
        <v/>
      </c>
      <c r="B3668" s="861">
        <f t="shared" si="453"/>
        <v>6</v>
      </c>
      <c r="C3668" s="862">
        <f t="shared" si="451"/>
        <v>42532</v>
      </c>
      <c r="D3668" s="863" t="s">
        <v>1650</v>
      </c>
      <c r="E3668" s="897">
        <v>42532</v>
      </c>
      <c r="F3668" s="876" t="s">
        <v>759</v>
      </c>
      <c r="G3668" s="898" t="s">
        <v>738</v>
      </c>
      <c r="H3668" s="866" t="s">
        <v>1300</v>
      </c>
      <c r="I3668" s="867">
        <v>150</v>
      </c>
      <c r="J3668" s="867">
        <v>11425.993333333334</v>
      </c>
      <c r="K3668" s="868">
        <f t="shared" si="454"/>
        <v>1713899</v>
      </c>
      <c r="L3668" s="869" t="s">
        <v>844</v>
      </c>
      <c r="M3668" s="869" t="s">
        <v>160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7"/>
    </row>
    <row r="3669" spans="1:27" ht="15.75" hidden="1" customHeight="1">
      <c r="A3669" s="818" t="str">
        <f>IF(B3669&lt;&gt;"",IF(AND(B3669&gt;=_TM1,B3669&lt;=_TM2,OR(TH!L3669="1111",TH!M3669="1111")),TH!D3669,""),"")</f>
        <v/>
      </c>
      <c r="B3669" s="861">
        <f t="shared" si="453"/>
        <v>6</v>
      </c>
      <c r="C3669" s="862">
        <f t="shared" si="451"/>
        <v>42535</v>
      </c>
      <c r="D3669" s="863" t="s">
        <v>1650</v>
      </c>
      <c r="E3669" s="897">
        <v>42535</v>
      </c>
      <c r="F3669" s="876" t="s">
        <v>1165</v>
      </c>
      <c r="G3669" s="898" t="s">
        <v>762</v>
      </c>
      <c r="H3669" s="866" t="s">
        <v>1300</v>
      </c>
      <c r="I3669" s="867">
        <v>1250</v>
      </c>
      <c r="J3669" s="867">
        <v>34798.815999999999</v>
      </c>
      <c r="K3669" s="868">
        <f t="shared" si="454"/>
        <v>43498520</v>
      </c>
      <c r="L3669" s="869" t="s">
        <v>844</v>
      </c>
      <c r="M3669" s="869" t="s">
        <v>160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7"/>
    </row>
    <row r="3670" spans="1:27" ht="15.75" hidden="1" customHeight="1">
      <c r="A3670" s="818" t="str">
        <f>IF(B3670&lt;&gt;"",IF(AND(B3670&gt;=_TM1,B3670&lt;=_TM2,OR(TH!L3670="1111",TH!M3670="1111")),TH!D3670,""),"")</f>
        <v/>
      </c>
      <c r="B3670" s="861">
        <f t="shared" si="453"/>
        <v>6</v>
      </c>
      <c r="C3670" s="862">
        <f t="shared" ref="C3670:C3697" si="455">E3670</f>
        <v>42535</v>
      </c>
      <c r="D3670" s="863" t="s">
        <v>1650</v>
      </c>
      <c r="E3670" s="897">
        <v>42535</v>
      </c>
      <c r="F3670" s="876" t="s">
        <v>1166</v>
      </c>
      <c r="G3670" s="898" t="s">
        <v>762</v>
      </c>
      <c r="H3670" s="866" t="s">
        <v>1300</v>
      </c>
      <c r="I3670" s="867">
        <v>1300</v>
      </c>
      <c r="J3670" s="867">
        <v>32390.096923076922</v>
      </c>
      <c r="K3670" s="868">
        <f t="shared" si="454"/>
        <v>42107126</v>
      </c>
      <c r="L3670" s="869" t="s">
        <v>844</v>
      </c>
      <c r="M3670" s="869" t="s">
        <v>160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7"/>
    </row>
    <row r="3671" spans="1:27" ht="15.75" hidden="1" customHeight="1">
      <c r="A3671" s="818" t="str">
        <f>IF(B3671&lt;&gt;"",IF(AND(B3671&gt;=_TM1,B3671&lt;=_TM2,OR(TH!L3671="1111",TH!M3671="1111")),TH!D3671,""),"")</f>
        <v/>
      </c>
      <c r="B3671" s="861">
        <f t="shared" si="453"/>
        <v>6</v>
      </c>
      <c r="C3671" s="862">
        <f t="shared" si="455"/>
        <v>42536</v>
      </c>
      <c r="D3671" s="863" t="s">
        <v>1650</v>
      </c>
      <c r="E3671" s="897">
        <v>42536</v>
      </c>
      <c r="F3671" s="873" t="s">
        <v>646</v>
      </c>
      <c r="G3671" s="898" t="s">
        <v>765</v>
      </c>
      <c r="H3671" s="866" t="s">
        <v>1300</v>
      </c>
      <c r="I3671" s="867">
        <v>1000</v>
      </c>
      <c r="J3671" s="867">
        <v>9700.3320000000003</v>
      </c>
      <c r="K3671" s="868">
        <f t="shared" si="454"/>
        <v>9700332</v>
      </c>
      <c r="L3671" s="869" t="s">
        <v>844</v>
      </c>
      <c r="M3671" s="869" t="s">
        <v>160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7"/>
    </row>
    <row r="3672" spans="1:27" ht="15.75" hidden="1" customHeight="1">
      <c r="A3672" s="818" t="str">
        <f>IF(B3672&lt;&gt;"",IF(AND(B3672&gt;=_TM1,B3672&lt;=_TM2,OR(TH!L3672="1111",TH!M3672="1111")),TH!D3672,""),"")</f>
        <v/>
      </c>
      <c r="B3672" s="861">
        <f t="shared" si="453"/>
        <v>6</v>
      </c>
      <c r="C3672" s="862">
        <f t="shared" si="455"/>
        <v>42544</v>
      </c>
      <c r="D3672" s="863" t="s">
        <v>1650</v>
      </c>
      <c r="E3672" s="897">
        <v>42544</v>
      </c>
      <c r="F3672" s="876" t="s">
        <v>908</v>
      </c>
      <c r="G3672" s="898" t="s">
        <v>771</v>
      </c>
      <c r="H3672" s="866" t="s">
        <v>1300</v>
      </c>
      <c r="I3672" s="867">
        <v>2000</v>
      </c>
      <c r="J3672" s="867">
        <v>6951.3819999999996</v>
      </c>
      <c r="K3672" s="868">
        <f t="shared" si="454"/>
        <v>13902764</v>
      </c>
      <c r="L3672" s="869" t="s">
        <v>844</v>
      </c>
      <c r="M3672" s="869" t="s">
        <v>160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7"/>
    </row>
    <row r="3673" spans="1:27" ht="15.75" hidden="1" customHeight="1">
      <c r="A3673" s="818" t="str">
        <f>IF(B3673&lt;&gt;"",IF(AND(B3673&gt;=_TM1,B3673&lt;=_TM2,OR(TH!L3673="1111",TH!M3673="1111")),TH!D3673,""),"")</f>
        <v/>
      </c>
      <c r="B3673" s="861">
        <f t="shared" si="453"/>
        <v>6</v>
      </c>
      <c r="C3673" s="862">
        <f t="shared" si="455"/>
        <v>42544</v>
      </c>
      <c r="D3673" s="863" t="s">
        <v>1650</v>
      </c>
      <c r="E3673" s="897">
        <v>42544</v>
      </c>
      <c r="F3673" s="876" t="s">
        <v>624</v>
      </c>
      <c r="G3673" s="898" t="s">
        <v>771</v>
      </c>
      <c r="H3673" s="866" t="s">
        <v>1300</v>
      </c>
      <c r="I3673" s="867">
        <v>2000</v>
      </c>
      <c r="J3673" s="867">
        <v>6137.357</v>
      </c>
      <c r="K3673" s="868">
        <f t="shared" si="454"/>
        <v>12274714</v>
      </c>
      <c r="L3673" s="869" t="s">
        <v>844</v>
      </c>
      <c r="M3673" s="869" t="s">
        <v>160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7"/>
    </row>
    <row r="3674" spans="1:27" ht="15.75" hidden="1" customHeight="1">
      <c r="A3674" s="818" t="str">
        <f>IF(B3674&lt;&gt;"",IF(AND(B3674&gt;=_TM1,B3674&lt;=_TM2,OR(TH!L3674="1111",TH!M3674="1111")),TH!D3674,""),"")</f>
        <v/>
      </c>
      <c r="B3674" s="861">
        <f t="shared" si="453"/>
        <v>6</v>
      </c>
      <c r="C3674" s="862">
        <f t="shared" si="455"/>
        <v>42548</v>
      </c>
      <c r="D3674" s="863" t="s">
        <v>1650</v>
      </c>
      <c r="E3674" s="897">
        <v>42548</v>
      </c>
      <c r="F3674" s="899" t="s">
        <v>1289</v>
      </c>
      <c r="G3674" s="898" t="s">
        <v>773</v>
      </c>
      <c r="H3674" s="866" t="s">
        <v>1300</v>
      </c>
      <c r="I3674" s="867">
        <v>57</v>
      </c>
      <c r="J3674" s="867">
        <v>26453.438596491229</v>
      </c>
      <c r="K3674" s="868">
        <f t="shared" si="454"/>
        <v>1507846</v>
      </c>
      <c r="L3674" s="869" t="s">
        <v>844</v>
      </c>
      <c r="M3674" s="869" t="s">
        <v>160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7"/>
    </row>
    <row r="3675" spans="1:27" ht="15.75" hidden="1" customHeight="1">
      <c r="A3675" s="818" t="str">
        <f>IF(B3675&lt;&gt;"",IF(AND(B3675&gt;=_TM1,B3675&lt;=_TM2,OR(TH!L3675="1111",TH!M3675="1111")),TH!D3675,""),"")</f>
        <v/>
      </c>
      <c r="B3675" s="861">
        <f t="shared" ref="B3675:B3722" si="456">IF(C3675&lt;&gt;"",MONTH(C3675),"")</f>
        <v>6</v>
      </c>
      <c r="C3675" s="862">
        <f t="shared" si="455"/>
        <v>42548</v>
      </c>
      <c r="D3675" s="863" t="s">
        <v>1650</v>
      </c>
      <c r="E3675" s="897">
        <v>42548</v>
      </c>
      <c r="F3675" s="873" t="s">
        <v>646</v>
      </c>
      <c r="G3675" s="898" t="s">
        <v>775</v>
      </c>
      <c r="H3675" s="866" t="s">
        <v>1300</v>
      </c>
      <c r="I3675" s="867">
        <v>984</v>
      </c>
      <c r="J3675" s="867">
        <v>9581.2388211382113</v>
      </c>
      <c r="K3675" s="868">
        <f t="shared" si="454"/>
        <v>9427939</v>
      </c>
      <c r="L3675" s="869" t="s">
        <v>844</v>
      </c>
      <c r="M3675" s="869" t="s">
        <v>160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7"/>
    </row>
    <row r="3676" spans="1:27" ht="15.75" hidden="1" customHeight="1">
      <c r="A3676" s="818" t="str">
        <f>IF(B3676&lt;&gt;"",IF(AND(B3676&gt;=_TM1,B3676&lt;=_TM2,OR(TH!L3676="1111",TH!M3676="1111")),TH!D3676,""),"")</f>
        <v/>
      </c>
      <c r="B3676" s="861">
        <f t="shared" si="456"/>
        <v>6</v>
      </c>
      <c r="C3676" s="862">
        <f t="shared" si="455"/>
        <v>42551</v>
      </c>
      <c r="D3676" s="863" t="s">
        <v>1650</v>
      </c>
      <c r="E3676" s="897">
        <v>42551</v>
      </c>
      <c r="F3676" s="876" t="s">
        <v>1165</v>
      </c>
      <c r="G3676" s="898" t="s">
        <v>790</v>
      </c>
      <c r="H3676" s="866" t="s">
        <v>1300</v>
      </c>
      <c r="I3676" s="867">
        <v>1275</v>
      </c>
      <c r="J3676" s="867">
        <v>30909.839215686276</v>
      </c>
      <c r="K3676" s="868">
        <f t="shared" si="454"/>
        <v>39410045</v>
      </c>
      <c r="L3676" s="869" t="s">
        <v>844</v>
      </c>
      <c r="M3676" s="869" t="s">
        <v>160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7"/>
    </row>
    <row r="3677" spans="1:27" ht="15.75" hidden="1" customHeight="1">
      <c r="A3677" s="818" t="str">
        <f>IF(B3677&lt;&gt;"",IF(AND(B3677&gt;=_TM1,B3677&lt;=_TM2,OR(TH!L3677="1111",TH!M3677="1111")),TH!D3677,""),"")</f>
        <v/>
      </c>
      <c r="B3677" s="861">
        <f t="shared" si="456"/>
        <v>6</v>
      </c>
      <c r="C3677" s="862">
        <f t="shared" si="455"/>
        <v>42551</v>
      </c>
      <c r="D3677" s="863" t="s">
        <v>1650</v>
      </c>
      <c r="E3677" s="897">
        <v>42551</v>
      </c>
      <c r="F3677" s="873" t="s">
        <v>1289</v>
      </c>
      <c r="G3677" s="898" t="s">
        <v>790</v>
      </c>
      <c r="H3677" s="866" t="s">
        <v>1300</v>
      </c>
      <c r="I3677" s="867">
        <v>997</v>
      </c>
      <c r="J3677" s="867">
        <v>32496.396188565697</v>
      </c>
      <c r="K3677" s="868">
        <f t="shared" ref="K3677:K3724" si="457">ROUND(I3677*J3677,0)</f>
        <v>32398907</v>
      </c>
      <c r="L3677" s="869" t="s">
        <v>844</v>
      </c>
      <c r="M3677" s="869" t="s">
        <v>160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7"/>
    </row>
    <row r="3678" spans="1:27" ht="15.75" hidden="1" customHeight="1">
      <c r="A3678" s="818" t="str">
        <f>IF(B3678&lt;&gt;"",IF(AND(B3678&gt;=_TM1,B3678&lt;=_TM2,OR(TH!L3678="1111",TH!M3678="1111")),TH!D3678,""),"")</f>
        <v/>
      </c>
      <c r="B3678" s="861">
        <f t="shared" si="456"/>
        <v>6</v>
      </c>
      <c r="C3678" s="862">
        <f t="shared" si="455"/>
        <v>42551</v>
      </c>
      <c r="D3678" s="863" t="s">
        <v>1650</v>
      </c>
      <c r="E3678" s="897">
        <v>42551</v>
      </c>
      <c r="F3678" s="876" t="s">
        <v>464</v>
      </c>
      <c r="G3678" s="898" t="s">
        <v>791</v>
      </c>
      <c r="H3678" s="866" t="s">
        <v>1300</v>
      </c>
      <c r="I3678" s="867">
        <v>180</v>
      </c>
      <c r="J3678" s="867">
        <v>66042.622222222228</v>
      </c>
      <c r="K3678" s="868">
        <f t="shared" si="457"/>
        <v>11887672</v>
      </c>
      <c r="L3678" s="869" t="s">
        <v>844</v>
      </c>
      <c r="M3678" s="869" t="s">
        <v>160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7"/>
    </row>
    <row r="3679" spans="1:27" s="900" customFormat="1" ht="15.75" hidden="1" customHeight="1">
      <c r="A3679" s="818" t="str">
        <f>IF(B3679&lt;&gt;"",IF(AND(B3679&gt;=_TM1,B3679&lt;=_TM2,OR(TH!L3679="1111",TH!M3679="1111")),TH!D3679,""),"")</f>
        <v/>
      </c>
      <c r="B3679" s="668">
        <f t="shared" ref="B3679:B3692" si="458">IF(C3679&lt;&gt;"",MONTH(C3679),"")</f>
        <v>7</v>
      </c>
      <c r="C3679" s="842">
        <f t="shared" ref="C3679:C3692" si="459">E3679</f>
        <v>42566</v>
      </c>
      <c r="D3679" s="849" t="s">
        <v>1650</v>
      </c>
      <c r="E3679" s="891">
        <v>42566</v>
      </c>
      <c r="F3679" s="854" t="s">
        <v>1427</v>
      </c>
      <c r="G3679" s="822" t="s">
        <v>1423</v>
      </c>
      <c r="H3679" s="866" t="s">
        <v>1300</v>
      </c>
      <c r="I3679" s="246">
        <v>81</v>
      </c>
      <c r="J3679" s="246">
        <v>114700.27147371446</v>
      </c>
      <c r="K3679" s="846">
        <f t="shared" ref="K3679:K3692" si="460">ROUND(I3679*J3679,0)</f>
        <v>9290722</v>
      </c>
      <c r="L3679" s="847" t="s">
        <v>844</v>
      </c>
      <c r="M3679" s="847" t="s">
        <v>160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785"/>
    </row>
    <row r="3680" spans="1:27" ht="15.75" hidden="1" customHeight="1">
      <c r="A3680" s="818" t="str">
        <f>IF(B3680&lt;&gt;"",IF(AND(B3680&gt;=_TM1,B3680&lt;=_TM2,OR(TH!L3680="1111",TH!M3680="1111")),TH!D3680,""),"")</f>
        <v/>
      </c>
      <c r="B3680" s="861">
        <f t="shared" si="458"/>
        <v>7</v>
      </c>
      <c r="C3680" s="862">
        <f t="shared" si="459"/>
        <v>42576</v>
      </c>
      <c r="D3680" s="863" t="s">
        <v>1650</v>
      </c>
      <c r="E3680" s="897">
        <v>42576</v>
      </c>
      <c r="F3680" s="876" t="s">
        <v>908</v>
      </c>
      <c r="G3680" s="898" t="s">
        <v>1432</v>
      </c>
      <c r="H3680" s="866" t="s">
        <v>1300</v>
      </c>
      <c r="I3680" s="867">
        <v>5000</v>
      </c>
      <c r="J3680" s="867">
        <v>9211.7634737144508</v>
      </c>
      <c r="K3680" s="868">
        <f t="shared" si="460"/>
        <v>46058817</v>
      </c>
      <c r="L3680" s="869" t="s">
        <v>844</v>
      </c>
      <c r="M3680" s="869" t="s">
        <v>160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7"/>
    </row>
    <row r="3681" spans="1:27" ht="15.75" hidden="1" customHeight="1">
      <c r="A3681" s="818" t="str">
        <f>IF(B3681&lt;&gt;"",IF(AND(B3681&gt;=_TM1,B3681&lt;=_TM2,OR(TH!L3681="1111",TH!M3681="1111")),TH!D3681,""),"")</f>
        <v/>
      </c>
      <c r="B3681" s="861">
        <f t="shared" si="458"/>
        <v>7</v>
      </c>
      <c r="C3681" s="862">
        <f t="shared" si="459"/>
        <v>42576</v>
      </c>
      <c r="D3681" s="863" t="s">
        <v>1650</v>
      </c>
      <c r="E3681" s="897">
        <v>42576</v>
      </c>
      <c r="F3681" s="873" t="s">
        <v>1434</v>
      </c>
      <c r="G3681" s="898" t="s">
        <v>1433</v>
      </c>
      <c r="H3681" s="866" t="s">
        <v>1300</v>
      </c>
      <c r="I3681" s="867">
        <v>500</v>
      </c>
      <c r="J3681" s="867">
        <v>20384.111473714449</v>
      </c>
      <c r="K3681" s="868">
        <f t="shared" si="460"/>
        <v>10192056</v>
      </c>
      <c r="L3681" s="869" t="s">
        <v>844</v>
      </c>
      <c r="M3681" s="869" t="s">
        <v>160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7"/>
    </row>
    <row r="3682" spans="1:27" ht="15.75" hidden="1" customHeight="1">
      <c r="A3682" s="818" t="str">
        <f>IF(B3682&lt;&gt;"",IF(AND(B3682&gt;=_TM1,B3682&lt;=_TM2,OR(TH!L3682="1111",TH!M3682="1111")),TH!D3682,""),"")</f>
        <v/>
      </c>
      <c r="B3682" s="861">
        <f t="shared" si="458"/>
        <v>7</v>
      </c>
      <c r="C3682" s="862">
        <f t="shared" si="459"/>
        <v>42580</v>
      </c>
      <c r="D3682" s="863" t="s">
        <v>1650</v>
      </c>
      <c r="E3682" s="897">
        <v>42580</v>
      </c>
      <c r="F3682" s="876" t="s">
        <v>1165</v>
      </c>
      <c r="G3682" s="898" t="s">
        <v>1439</v>
      </c>
      <c r="H3682" s="866" t="s">
        <v>1300</v>
      </c>
      <c r="I3682" s="867">
        <v>1450</v>
      </c>
      <c r="J3682" s="867">
        <v>35139.374921990311</v>
      </c>
      <c r="K3682" s="868">
        <f t="shared" si="460"/>
        <v>50952094</v>
      </c>
      <c r="L3682" s="869" t="s">
        <v>844</v>
      </c>
      <c r="M3682" s="869" t="s">
        <v>160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7"/>
    </row>
    <row r="3683" spans="1:27" ht="15.75" hidden="1" customHeight="1">
      <c r="A3683" s="818" t="str">
        <f>IF(B3683&lt;&gt;"",IF(AND(B3683&gt;=_TM1,B3683&lt;=_TM2,OR(TH!L3683="1111",TH!M3683="1111")),TH!D3683,""),"")</f>
        <v/>
      </c>
      <c r="B3683" s="861">
        <f t="shared" si="458"/>
        <v>7</v>
      </c>
      <c r="C3683" s="862">
        <f t="shared" si="459"/>
        <v>42580</v>
      </c>
      <c r="D3683" s="863" t="s">
        <v>1650</v>
      </c>
      <c r="E3683" s="897">
        <v>42580</v>
      </c>
      <c r="F3683" s="876" t="s">
        <v>1166</v>
      </c>
      <c r="G3683" s="898" t="s">
        <v>1439</v>
      </c>
      <c r="H3683" s="866" t="s">
        <v>1300</v>
      </c>
      <c r="I3683" s="867">
        <v>1500</v>
      </c>
      <c r="J3683" s="867">
        <v>32665.978140381118</v>
      </c>
      <c r="K3683" s="868">
        <f t="shared" si="460"/>
        <v>48998967</v>
      </c>
      <c r="L3683" s="869" t="s">
        <v>844</v>
      </c>
      <c r="M3683" s="869" t="s">
        <v>160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7"/>
    </row>
    <row r="3684" spans="1:27" ht="15.75" hidden="1" customHeight="1">
      <c r="A3684" s="818" t="str">
        <f>IF(B3684&lt;&gt;"",IF(AND(B3684&gt;=_TM1,B3684&lt;=_TM2,OR(TH!L3684="1111",TH!M3684="1111")),TH!D3684,""),"")</f>
        <v/>
      </c>
      <c r="B3684" s="861">
        <f t="shared" si="458"/>
        <v>7</v>
      </c>
      <c r="C3684" s="862">
        <f t="shared" si="459"/>
        <v>42581</v>
      </c>
      <c r="D3684" s="863" t="s">
        <v>1650</v>
      </c>
      <c r="E3684" s="897">
        <v>42581</v>
      </c>
      <c r="F3684" s="876" t="s">
        <v>807</v>
      </c>
      <c r="G3684" s="898" t="s">
        <v>1457</v>
      </c>
      <c r="H3684" s="866" t="s">
        <v>1300</v>
      </c>
      <c r="I3684" s="867">
        <v>6</v>
      </c>
      <c r="J3684" s="867">
        <v>89757.271473714442</v>
      </c>
      <c r="K3684" s="868">
        <f t="shared" si="460"/>
        <v>538544</v>
      </c>
      <c r="L3684" s="869" t="s">
        <v>844</v>
      </c>
      <c r="M3684" s="869" t="s">
        <v>160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7"/>
    </row>
    <row r="3685" spans="1:27" ht="15.75" hidden="1" customHeight="1">
      <c r="A3685" s="818" t="str">
        <f>IF(B3685&lt;&gt;"",IF(AND(B3685&gt;=_TM1,B3685&lt;=_TM2,OR(TH!L3685="1111",TH!M3685="1111")),TH!D3685,""),"")</f>
        <v/>
      </c>
      <c r="B3685" s="861">
        <f t="shared" si="458"/>
        <v>8</v>
      </c>
      <c r="C3685" s="862">
        <f t="shared" si="459"/>
        <v>42587</v>
      </c>
      <c r="D3685" s="863" t="s">
        <v>1650</v>
      </c>
      <c r="E3685" s="897">
        <v>42587</v>
      </c>
      <c r="F3685" s="873" t="s">
        <v>1466</v>
      </c>
      <c r="G3685" s="898" t="s">
        <v>1475</v>
      </c>
      <c r="H3685" s="866" t="s">
        <v>1300</v>
      </c>
      <c r="I3685" s="867">
        <v>200</v>
      </c>
      <c r="J3685" s="867">
        <v>12591.42147371445</v>
      </c>
      <c r="K3685" s="868">
        <f t="shared" si="460"/>
        <v>2518284</v>
      </c>
      <c r="L3685" s="869" t="s">
        <v>844</v>
      </c>
      <c r="M3685" s="869" t="s">
        <v>160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7"/>
    </row>
    <row r="3686" spans="1:27" ht="15.75" hidden="1" customHeight="1">
      <c r="A3686" s="818" t="str">
        <f>IF(B3686&lt;&gt;"",IF(AND(B3686&gt;=_TM1,B3686&lt;=_TM2,OR(TH!L3686="1111",TH!M3686="1111")),TH!D3686,""),"")</f>
        <v/>
      </c>
      <c r="B3686" s="861">
        <f t="shared" si="458"/>
        <v>8</v>
      </c>
      <c r="C3686" s="862">
        <f t="shared" si="459"/>
        <v>42598</v>
      </c>
      <c r="D3686" s="863" t="s">
        <v>1650</v>
      </c>
      <c r="E3686" s="897">
        <v>42598</v>
      </c>
      <c r="F3686" s="876" t="s">
        <v>1471</v>
      </c>
      <c r="G3686" s="898" t="s">
        <v>1501</v>
      </c>
      <c r="H3686" s="866" t="s">
        <v>1300</v>
      </c>
      <c r="I3686" s="867">
        <v>150</v>
      </c>
      <c r="J3686" s="867">
        <v>49742.604807047785</v>
      </c>
      <c r="K3686" s="868">
        <f t="shared" si="460"/>
        <v>7461391</v>
      </c>
      <c r="L3686" s="869" t="s">
        <v>844</v>
      </c>
      <c r="M3686" s="869" t="s">
        <v>160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7"/>
    </row>
    <row r="3687" spans="1:27" ht="15.75" hidden="1" customHeight="1">
      <c r="A3687" s="818" t="str">
        <f>IF(B3687&lt;&gt;"",IF(AND(B3687&gt;=_TM1,B3687&lt;=_TM2,OR(TH!L3687="1111",TH!M3687="1111")),TH!D3687,""),"")</f>
        <v/>
      </c>
      <c r="B3687" s="861">
        <f t="shared" si="458"/>
        <v>8</v>
      </c>
      <c r="C3687" s="862">
        <f t="shared" si="459"/>
        <v>42598</v>
      </c>
      <c r="D3687" s="863" t="s">
        <v>1650</v>
      </c>
      <c r="E3687" s="897">
        <v>42598</v>
      </c>
      <c r="F3687" s="876" t="s">
        <v>1472</v>
      </c>
      <c r="G3687" s="898" t="s">
        <v>1501</v>
      </c>
      <c r="H3687" s="866" t="s">
        <v>1300</v>
      </c>
      <c r="I3687" s="867">
        <v>210</v>
      </c>
      <c r="J3687" s="867">
        <v>39518.319092762074</v>
      </c>
      <c r="K3687" s="868">
        <f t="shared" si="460"/>
        <v>8298847</v>
      </c>
      <c r="L3687" s="869" t="s">
        <v>844</v>
      </c>
      <c r="M3687" s="869" t="s">
        <v>160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7"/>
    </row>
    <row r="3688" spans="1:27" ht="15.75" hidden="1" customHeight="1">
      <c r="A3688" s="818" t="str">
        <f>IF(B3688&lt;&gt;"",IF(AND(B3688&gt;=_TM1,B3688&lt;=_TM2,OR(TH!L3688="1111",TH!M3688="1111")),TH!D3688,""),"")</f>
        <v/>
      </c>
      <c r="B3688" s="861">
        <f t="shared" si="458"/>
        <v>8</v>
      </c>
      <c r="C3688" s="862">
        <f t="shared" si="459"/>
        <v>42598</v>
      </c>
      <c r="D3688" s="863" t="s">
        <v>1650</v>
      </c>
      <c r="E3688" s="897">
        <v>42598</v>
      </c>
      <c r="F3688" s="899" t="s">
        <v>1504</v>
      </c>
      <c r="G3688" s="898" t="s">
        <v>1503</v>
      </c>
      <c r="H3688" s="866" t="s">
        <v>1300</v>
      </c>
      <c r="I3688" s="867">
        <v>700</v>
      </c>
      <c r="J3688" s="867">
        <v>4751.6857594287358</v>
      </c>
      <c r="K3688" s="868">
        <f t="shared" si="460"/>
        <v>3326180</v>
      </c>
      <c r="L3688" s="869" t="s">
        <v>844</v>
      </c>
      <c r="M3688" s="869" t="s">
        <v>160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7"/>
    </row>
    <row r="3689" spans="1:27" ht="15.75" hidden="1" customHeight="1">
      <c r="A3689" s="818" t="str">
        <f>IF(B3689&lt;&gt;"",IF(AND(B3689&gt;=_TM1,B3689&lt;=_TM2,OR(TH!L3689="1111",TH!M3689="1111")),TH!D3689,""),"")</f>
        <v/>
      </c>
      <c r="B3689" s="861">
        <f t="shared" si="458"/>
        <v>8</v>
      </c>
      <c r="C3689" s="862">
        <f t="shared" si="459"/>
        <v>42601</v>
      </c>
      <c r="D3689" s="863" t="s">
        <v>1650</v>
      </c>
      <c r="E3689" s="897">
        <v>42601</v>
      </c>
      <c r="F3689" s="873" t="s">
        <v>799</v>
      </c>
      <c r="G3689" s="898" t="s">
        <v>1509</v>
      </c>
      <c r="H3689" s="866" t="s">
        <v>1300</v>
      </c>
      <c r="I3689" s="867">
        <v>1990</v>
      </c>
      <c r="J3689" s="867">
        <v>25286.457403362692</v>
      </c>
      <c r="K3689" s="868">
        <f t="shared" si="460"/>
        <v>50320050</v>
      </c>
      <c r="L3689" s="869" t="s">
        <v>844</v>
      </c>
      <c r="M3689" s="869" t="s">
        <v>160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7"/>
    </row>
    <row r="3690" spans="1:27" ht="15.75" hidden="1" customHeight="1">
      <c r="A3690" s="818" t="str">
        <f>IF(B3690&lt;&gt;"",IF(AND(B3690&gt;=_TM1,B3690&lt;=_TM2,OR(TH!L3690="1111",TH!M3690="1111")),TH!D3690,""),"")</f>
        <v/>
      </c>
      <c r="B3690" s="861">
        <f t="shared" si="458"/>
        <v>8</v>
      </c>
      <c r="C3690" s="862">
        <f t="shared" si="459"/>
        <v>42602</v>
      </c>
      <c r="D3690" s="863" t="s">
        <v>1650</v>
      </c>
      <c r="E3690" s="897">
        <v>42602</v>
      </c>
      <c r="F3690" s="876" t="s">
        <v>1468</v>
      </c>
      <c r="G3690" s="898" t="s">
        <v>1512</v>
      </c>
      <c r="H3690" s="866" t="s">
        <v>1300</v>
      </c>
      <c r="I3690" s="867">
        <v>5000</v>
      </c>
      <c r="J3690" s="867">
        <v>9054.5614737144497</v>
      </c>
      <c r="K3690" s="868">
        <f t="shared" si="460"/>
        <v>45272807</v>
      </c>
      <c r="L3690" s="869" t="s">
        <v>844</v>
      </c>
      <c r="M3690" s="869" t="s">
        <v>160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7"/>
    </row>
    <row r="3691" spans="1:27" ht="15.75" hidden="1" customHeight="1">
      <c r="A3691" s="818" t="str">
        <f>IF(B3691&lt;&gt;"",IF(AND(B3691&gt;=_TM1,B3691&lt;=_TM2,OR(TH!L3691="1111",TH!M3691="1111")),TH!D3691,""),"")</f>
        <v/>
      </c>
      <c r="B3691" s="861">
        <f t="shared" si="458"/>
        <v>8</v>
      </c>
      <c r="C3691" s="862">
        <f t="shared" si="459"/>
        <v>42604</v>
      </c>
      <c r="D3691" s="863" t="s">
        <v>1650</v>
      </c>
      <c r="E3691" s="897">
        <v>42604</v>
      </c>
      <c r="F3691" s="873" t="s">
        <v>1165</v>
      </c>
      <c r="G3691" s="898" t="s">
        <v>1513</v>
      </c>
      <c r="H3691" s="866" t="s">
        <v>1300</v>
      </c>
      <c r="I3691" s="867">
        <v>1500</v>
      </c>
      <c r="J3691" s="867">
        <v>34634.005473714453</v>
      </c>
      <c r="K3691" s="868">
        <f t="shared" si="460"/>
        <v>51951008</v>
      </c>
      <c r="L3691" s="869" t="s">
        <v>844</v>
      </c>
      <c r="M3691" s="869" t="s">
        <v>160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7"/>
    </row>
    <row r="3692" spans="1:27" ht="15.75" hidden="1" customHeight="1">
      <c r="A3692" s="818" t="str">
        <f>IF(B3692&lt;&gt;"",IF(AND(B3692&gt;=_TM1,B3692&lt;=_TM2,OR(TH!L3692="1111",TH!M3692="1111")),TH!D3692,""),"")</f>
        <v/>
      </c>
      <c r="B3692" s="861">
        <f t="shared" si="458"/>
        <v>8</v>
      </c>
      <c r="C3692" s="862">
        <f t="shared" si="459"/>
        <v>42604</v>
      </c>
      <c r="D3692" s="863" t="s">
        <v>1650</v>
      </c>
      <c r="E3692" s="897">
        <v>42604</v>
      </c>
      <c r="F3692" s="876" t="s">
        <v>1166</v>
      </c>
      <c r="G3692" s="898" t="s">
        <v>1513</v>
      </c>
      <c r="H3692" s="866" t="s">
        <v>1300</v>
      </c>
      <c r="I3692" s="867">
        <v>1500</v>
      </c>
      <c r="J3692" s="867">
        <v>32010.711473714451</v>
      </c>
      <c r="K3692" s="868">
        <f t="shared" si="460"/>
        <v>48016067</v>
      </c>
      <c r="L3692" s="869" t="s">
        <v>844</v>
      </c>
      <c r="M3692" s="869" t="s">
        <v>160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7"/>
    </row>
    <row r="3693" spans="1:27" ht="15.75" hidden="1" customHeight="1">
      <c r="A3693" s="818" t="str">
        <f>IF(B3693&lt;&gt;"",IF(AND(B3693&gt;=_TM1,B3693&lt;=_TM2,OR(TH!L3693="1111",TH!M3693="1111")),TH!D3693,""),"")</f>
        <v/>
      </c>
      <c r="B3693" s="861">
        <f t="shared" si="456"/>
        <v>8</v>
      </c>
      <c r="C3693" s="862">
        <f t="shared" si="455"/>
        <v>42612</v>
      </c>
      <c r="D3693" s="863" t="s">
        <v>1650</v>
      </c>
      <c r="E3693" s="897">
        <v>42612</v>
      </c>
      <c r="F3693" s="873" t="s">
        <v>539</v>
      </c>
      <c r="G3693" s="898" t="s">
        <v>1524</v>
      </c>
      <c r="H3693" s="866" t="s">
        <v>1300</v>
      </c>
      <c r="I3693" s="867">
        <v>24</v>
      </c>
      <c r="J3693" s="867">
        <v>36371.93814038112</v>
      </c>
      <c r="K3693" s="868">
        <f t="shared" si="457"/>
        <v>872927</v>
      </c>
      <c r="L3693" s="869" t="s">
        <v>844</v>
      </c>
      <c r="M3693" s="869" t="s">
        <v>160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7"/>
    </row>
    <row r="3694" spans="1:27" ht="15.75" hidden="1" customHeight="1">
      <c r="A3694" s="818" t="str">
        <f>IF(B3694&lt;&gt;"",IF(AND(B3694&gt;=_TM1,B3694&lt;=_TM2,OR(TH!L3694="1111",TH!M3694="1111")),TH!D3694,""),"")</f>
        <v/>
      </c>
      <c r="B3694" s="861">
        <f t="shared" si="456"/>
        <v>9</v>
      </c>
      <c r="C3694" s="862">
        <f t="shared" si="455"/>
        <v>42623</v>
      </c>
      <c r="D3694" s="863" t="s">
        <v>1650</v>
      </c>
      <c r="E3694" s="897">
        <v>42623</v>
      </c>
      <c r="F3694" s="876" t="s">
        <v>1661</v>
      </c>
      <c r="G3694" s="898" t="s">
        <v>1660</v>
      </c>
      <c r="H3694" s="866" t="s">
        <v>1300</v>
      </c>
      <c r="I3694" s="867">
        <v>980</v>
      </c>
      <c r="J3694" s="867">
        <v>12643.572494122614</v>
      </c>
      <c r="K3694" s="868">
        <f t="shared" si="457"/>
        <v>12390701</v>
      </c>
      <c r="L3694" s="869" t="s">
        <v>844</v>
      </c>
      <c r="M3694" s="869" t="s">
        <v>160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7"/>
    </row>
    <row r="3695" spans="1:27" ht="15.75" hidden="1" customHeight="1">
      <c r="A3695" s="818" t="str">
        <f>IF(B3695&lt;&gt;"",IF(AND(B3695&gt;=_TM1,B3695&lt;=_TM2,OR(TH!L3695="1111",TH!M3695="1111")),TH!D3695,""),"")</f>
        <v/>
      </c>
      <c r="B3695" s="861">
        <f t="shared" si="456"/>
        <v>9</v>
      </c>
      <c r="C3695" s="862">
        <f t="shared" si="455"/>
        <v>42630</v>
      </c>
      <c r="D3695" s="863" t="s">
        <v>1650</v>
      </c>
      <c r="E3695" s="897">
        <v>42630</v>
      </c>
      <c r="F3695" s="873" t="s">
        <v>1667</v>
      </c>
      <c r="G3695" s="898" t="s">
        <v>1666</v>
      </c>
      <c r="H3695" s="866" t="s">
        <v>1300</v>
      </c>
      <c r="I3695" s="867">
        <v>570</v>
      </c>
      <c r="J3695" s="867">
        <v>19967.450421082871</v>
      </c>
      <c r="K3695" s="868">
        <f t="shared" si="457"/>
        <v>11381447</v>
      </c>
      <c r="L3695" s="869" t="s">
        <v>844</v>
      </c>
      <c r="M3695" s="869" t="s">
        <v>160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7"/>
    </row>
    <row r="3696" spans="1:27" ht="15.75" hidden="1" customHeight="1">
      <c r="A3696" s="818" t="str">
        <f>IF(B3696&lt;&gt;"",IF(AND(B3696&gt;=_TM1,B3696&lt;=_TM2,OR(TH!L3696="1111",TH!M3696="1111")),TH!D3696,""),"")</f>
        <v/>
      </c>
      <c r="B3696" s="861">
        <f t="shared" si="456"/>
        <v>9</v>
      </c>
      <c r="C3696" s="862">
        <f t="shared" si="455"/>
        <v>42633</v>
      </c>
      <c r="D3696" s="863" t="s">
        <v>1650</v>
      </c>
      <c r="E3696" s="897">
        <v>42633</v>
      </c>
      <c r="F3696" s="876" t="s">
        <v>1673</v>
      </c>
      <c r="G3696" s="898" t="s">
        <v>1672</v>
      </c>
      <c r="H3696" s="866" t="s">
        <v>1300</v>
      </c>
      <c r="I3696" s="867">
        <v>4950</v>
      </c>
      <c r="J3696" s="867">
        <v>9122.1007666437436</v>
      </c>
      <c r="K3696" s="868">
        <f t="shared" si="457"/>
        <v>45154399</v>
      </c>
      <c r="L3696" s="869" t="s">
        <v>844</v>
      </c>
      <c r="M3696" s="869" t="s">
        <v>160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7"/>
    </row>
    <row r="3697" spans="1:27" ht="15.75" hidden="1" customHeight="1">
      <c r="A3697" s="818" t="str">
        <f>IF(B3697&lt;&gt;"",IF(AND(B3697&gt;=_TM1,B3697&lt;=_TM2,OR(TH!L3697="1111",TH!M3697="1111")),TH!D3697,""),"")</f>
        <v/>
      </c>
      <c r="B3697" s="861">
        <f t="shared" si="456"/>
        <v>9</v>
      </c>
      <c r="C3697" s="862">
        <f t="shared" si="455"/>
        <v>42634</v>
      </c>
      <c r="D3697" s="863" t="s">
        <v>1650</v>
      </c>
      <c r="E3697" s="897">
        <v>42634</v>
      </c>
      <c r="F3697" s="876" t="s">
        <v>1165</v>
      </c>
      <c r="G3697" s="898" t="s">
        <v>1674</v>
      </c>
      <c r="H3697" s="866" t="s">
        <v>1300</v>
      </c>
      <c r="I3697" s="867">
        <v>1550</v>
      </c>
      <c r="J3697" s="867">
        <v>34886.835989843479</v>
      </c>
      <c r="K3697" s="868">
        <f t="shared" si="457"/>
        <v>54074596</v>
      </c>
      <c r="L3697" s="869" t="s">
        <v>844</v>
      </c>
      <c r="M3697" s="869" t="s">
        <v>160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7"/>
    </row>
    <row r="3698" spans="1:27" ht="15.75" hidden="1" customHeight="1">
      <c r="A3698" s="818" t="str">
        <f>IF(B3698&lt;&gt;"",IF(AND(B3698&gt;=_TM1,B3698&lt;=_TM2,OR(TH!L3698="1111",TH!M3698="1111")),TH!D3698,""),"")</f>
        <v/>
      </c>
      <c r="B3698" s="861">
        <f t="shared" si="456"/>
        <v>9</v>
      </c>
      <c r="C3698" s="862">
        <f t="shared" ref="C3698:C3726" si="461">E3698</f>
        <v>42634</v>
      </c>
      <c r="D3698" s="863" t="s">
        <v>1650</v>
      </c>
      <c r="E3698" s="897">
        <v>42634</v>
      </c>
      <c r="F3698" s="876" t="s">
        <v>1166</v>
      </c>
      <c r="G3698" s="898" t="s">
        <v>1674</v>
      </c>
      <c r="H3698" s="866" t="s">
        <v>1300</v>
      </c>
      <c r="I3698" s="867">
        <v>1500</v>
      </c>
      <c r="J3698" s="867">
        <v>32624.314140381117</v>
      </c>
      <c r="K3698" s="868">
        <f t="shared" si="457"/>
        <v>48936471</v>
      </c>
      <c r="L3698" s="869" t="s">
        <v>844</v>
      </c>
      <c r="M3698" s="869" t="s">
        <v>160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7"/>
    </row>
    <row r="3699" spans="1:27" ht="15.75" hidden="1" customHeight="1">
      <c r="A3699" s="818" t="str">
        <f>IF(B3699&lt;&gt;"",IF(AND(B3699&gt;=_TM1,B3699&lt;=_TM2,OR(TH!L3699="1111",TH!M3699="1111")),TH!D3699,""),"")</f>
        <v/>
      </c>
      <c r="B3699" s="861">
        <f t="shared" si="456"/>
        <v>9</v>
      </c>
      <c r="C3699" s="862">
        <f t="shared" si="461"/>
        <v>42642</v>
      </c>
      <c r="D3699" s="863" t="s">
        <v>1650</v>
      </c>
      <c r="E3699" s="897">
        <v>42642</v>
      </c>
      <c r="F3699" s="873" t="s">
        <v>1165</v>
      </c>
      <c r="G3699" s="898" t="s">
        <v>1678</v>
      </c>
      <c r="H3699" s="866" t="s">
        <v>1300</v>
      </c>
      <c r="I3699" s="867">
        <v>420</v>
      </c>
      <c r="J3699" s="867">
        <v>37131.97385466683</v>
      </c>
      <c r="K3699" s="868">
        <f t="shared" si="457"/>
        <v>15595429</v>
      </c>
      <c r="L3699" s="869" t="s">
        <v>844</v>
      </c>
      <c r="M3699" s="869" t="s">
        <v>160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7"/>
    </row>
    <row r="3700" spans="1:27" ht="15.75" hidden="1" customHeight="1">
      <c r="A3700" s="818" t="str">
        <f>IF(B3700&lt;&gt;"",IF(AND(B3700&gt;=_TM1,B3700&lt;=_TM2,OR(TH!L3700="1111",TH!M3700="1111")),TH!D3700,""),"")</f>
        <v/>
      </c>
      <c r="B3700" s="861">
        <f t="shared" si="456"/>
        <v>9</v>
      </c>
      <c r="C3700" s="862">
        <f t="shared" si="461"/>
        <v>42642</v>
      </c>
      <c r="D3700" s="863" t="s">
        <v>1650</v>
      </c>
      <c r="E3700" s="897">
        <v>42642</v>
      </c>
      <c r="F3700" s="876" t="s">
        <v>1682</v>
      </c>
      <c r="G3700" s="898" t="s">
        <v>1681</v>
      </c>
      <c r="H3700" s="866" t="s">
        <v>1300</v>
      </c>
      <c r="I3700" s="867">
        <v>5000</v>
      </c>
      <c r="J3700" s="867">
        <v>7837.8074737144498</v>
      </c>
      <c r="K3700" s="868">
        <f t="shared" si="457"/>
        <v>39189037</v>
      </c>
      <c r="L3700" s="869" t="s">
        <v>844</v>
      </c>
      <c r="M3700" s="869" t="s">
        <v>160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7"/>
    </row>
    <row r="3701" spans="1:27" ht="15.75" hidden="1" customHeight="1">
      <c r="A3701" s="818" t="str">
        <f>IF(B3701&lt;&gt;"",IF(AND(B3701&gt;=_TM1,B3701&lt;=_TM2,OR(TH!L3701="1111",TH!M3701="1111")),TH!D3701,""),"")</f>
        <v/>
      </c>
      <c r="B3701" s="861">
        <f t="shared" si="456"/>
        <v>9</v>
      </c>
      <c r="C3701" s="862">
        <f t="shared" si="461"/>
        <v>42642</v>
      </c>
      <c r="D3701" s="863" t="s">
        <v>1650</v>
      </c>
      <c r="E3701" s="897">
        <v>42642</v>
      </c>
      <c r="F3701" s="876" t="s">
        <v>1684</v>
      </c>
      <c r="G3701" s="898" t="s">
        <v>1681</v>
      </c>
      <c r="H3701" s="866" t="s">
        <v>1300</v>
      </c>
      <c r="I3701" s="867">
        <v>3000</v>
      </c>
      <c r="J3701" s="867">
        <v>12752.378140381117</v>
      </c>
      <c r="K3701" s="868">
        <f t="shared" si="457"/>
        <v>38257134</v>
      </c>
      <c r="L3701" s="869" t="s">
        <v>844</v>
      </c>
      <c r="M3701" s="869" t="s">
        <v>160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7"/>
    </row>
    <row r="3702" spans="1:27" ht="15.75" hidden="1" customHeight="1">
      <c r="A3702" s="818" t="str">
        <f>IF(B3702&lt;&gt;"",IF(AND(B3702&gt;=_TM1,B3702&lt;=_TM2,OR(TH!L3702="1111",TH!M3702="1111")),TH!D3702,""),"")</f>
        <v/>
      </c>
      <c r="B3702" s="861">
        <f t="shared" si="456"/>
        <v>9</v>
      </c>
      <c r="C3702" s="862">
        <f t="shared" si="461"/>
        <v>42643</v>
      </c>
      <c r="D3702" s="863" t="s">
        <v>1650</v>
      </c>
      <c r="E3702" s="897">
        <v>42643</v>
      </c>
      <c r="F3702" s="899" t="s">
        <v>1684</v>
      </c>
      <c r="G3702" s="898" t="s">
        <v>1690</v>
      </c>
      <c r="H3702" s="866" t="s">
        <v>1300</v>
      </c>
      <c r="I3702" s="867">
        <v>3200</v>
      </c>
      <c r="J3702" s="867">
        <v>12747.871473714451</v>
      </c>
      <c r="K3702" s="868">
        <f t="shared" si="457"/>
        <v>40793189</v>
      </c>
      <c r="L3702" s="869" t="s">
        <v>844</v>
      </c>
      <c r="M3702" s="869" t="s">
        <v>160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7"/>
    </row>
    <row r="3703" spans="1:27" ht="15.75" hidden="1" customHeight="1">
      <c r="A3703" s="818" t="str">
        <f>IF(B3703&lt;&gt;"",IF(AND(B3703&gt;=_TM1,B3703&lt;=_TM2,OR(TH!L3703="1111",TH!M3703="1111")),TH!D3703,""),"")</f>
        <v/>
      </c>
      <c r="B3703" s="861">
        <f t="shared" si="456"/>
        <v>9</v>
      </c>
      <c r="C3703" s="862">
        <f t="shared" si="461"/>
        <v>42643</v>
      </c>
      <c r="D3703" s="863" t="s">
        <v>1650</v>
      </c>
      <c r="E3703" s="897">
        <v>42643</v>
      </c>
      <c r="F3703" s="899" t="s">
        <v>1764</v>
      </c>
      <c r="G3703" s="898" t="s">
        <v>1760</v>
      </c>
      <c r="H3703" s="866" t="s">
        <v>1300</v>
      </c>
      <c r="I3703" s="867">
        <v>4</v>
      </c>
      <c r="J3703" s="867">
        <v>12550.271473714451</v>
      </c>
      <c r="K3703" s="868">
        <f t="shared" si="457"/>
        <v>50201</v>
      </c>
      <c r="L3703" s="869" t="s">
        <v>844</v>
      </c>
      <c r="M3703" s="869" t="s">
        <v>160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7"/>
    </row>
    <row r="3704" spans="1:27" ht="15.75" hidden="1" customHeight="1">
      <c r="A3704" s="818" t="str">
        <f>IF(B3704&lt;&gt;"",IF(AND(B3704&gt;=_TM1,B3704&lt;=_TM2,OR(TH!L3704="1111",TH!M3704="1111")),TH!D3704,""),"")</f>
        <v/>
      </c>
      <c r="B3704" s="861">
        <f t="shared" si="456"/>
        <v>9</v>
      </c>
      <c r="C3704" s="862">
        <f t="shared" si="461"/>
        <v>42643</v>
      </c>
      <c r="D3704" s="863" t="s">
        <v>1650</v>
      </c>
      <c r="E3704" s="897">
        <v>42643</v>
      </c>
      <c r="F3704" s="899" t="s">
        <v>1766</v>
      </c>
      <c r="G3704" s="898" t="s">
        <v>1760</v>
      </c>
      <c r="H3704" s="866" t="s">
        <v>1300</v>
      </c>
      <c r="I3704" s="867">
        <v>22</v>
      </c>
      <c r="J3704" s="867">
        <v>10542.453291896267</v>
      </c>
      <c r="K3704" s="868">
        <f t="shared" si="457"/>
        <v>231934</v>
      </c>
      <c r="L3704" s="869" t="s">
        <v>844</v>
      </c>
      <c r="M3704" s="869" t="s">
        <v>160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7"/>
    </row>
    <row r="3705" spans="1:27" ht="15.75" hidden="1" customHeight="1">
      <c r="A3705" s="818" t="str">
        <f>IF(B3705&lt;&gt;"",IF(AND(B3705&gt;=_TM1,B3705&lt;=_TM2,OR(TH!L3705="1111",TH!M3705="1111")),TH!D3705,""),"")</f>
        <v/>
      </c>
      <c r="B3705" s="861">
        <f t="shared" si="456"/>
        <v>9</v>
      </c>
      <c r="C3705" s="862">
        <f t="shared" si="461"/>
        <v>42643</v>
      </c>
      <c r="D3705" s="863" t="s">
        <v>1650</v>
      </c>
      <c r="E3705" s="897">
        <v>42643</v>
      </c>
      <c r="F3705" s="899" t="s">
        <v>1767</v>
      </c>
      <c r="G3705" s="898" t="s">
        <v>1760</v>
      </c>
      <c r="H3705" s="866" t="s">
        <v>1300</v>
      </c>
      <c r="I3705" s="867">
        <v>42</v>
      </c>
      <c r="J3705" s="867">
        <v>12199.700045143021</v>
      </c>
      <c r="K3705" s="868">
        <f t="shared" si="457"/>
        <v>512387</v>
      </c>
      <c r="L3705" s="869" t="s">
        <v>844</v>
      </c>
      <c r="M3705" s="869" t="s">
        <v>160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7"/>
    </row>
    <row r="3706" spans="1:27" ht="15.75" hidden="1" customHeight="1">
      <c r="A3706" s="818" t="str">
        <f>IF(B3706&lt;&gt;"",IF(AND(B3706&gt;=_TM1,B3706&lt;=_TM2,OR(TH!L3706="1111",TH!M3706="1111")),TH!D3706,""),"")</f>
        <v/>
      </c>
      <c r="B3706" s="861">
        <f t="shared" si="456"/>
        <v>9</v>
      </c>
      <c r="C3706" s="862">
        <f t="shared" si="461"/>
        <v>42643</v>
      </c>
      <c r="D3706" s="863" t="s">
        <v>1650</v>
      </c>
      <c r="E3706" s="897">
        <v>42643</v>
      </c>
      <c r="F3706" s="899" t="s">
        <v>1768</v>
      </c>
      <c r="G3706" s="898" t="s">
        <v>1760</v>
      </c>
      <c r="H3706" s="866" t="s">
        <v>1300</v>
      </c>
      <c r="I3706" s="867">
        <v>9</v>
      </c>
      <c r="J3706" s="867">
        <v>12277.604807047783</v>
      </c>
      <c r="K3706" s="868">
        <f t="shared" si="457"/>
        <v>110498</v>
      </c>
      <c r="L3706" s="869" t="s">
        <v>844</v>
      </c>
      <c r="M3706" s="869" t="s">
        <v>160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7"/>
    </row>
    <row r="3707" spans="1:27" ht="15.75" hidden="1" customHeight="1">
      <c r="A3707" s="818" t="str">
        <f>IF(B3707&lt;&gt;"",IF(AND(B3707&gt;=_TM1,B3707&lt;=_TM2,OR(TH!L3707="1111",TH!M3707="1111")),TH!D3707,""),"")</f>
        <v/>
      </c>
      <c r="B3707" s="861">
        <f t="shared" si="456"/>
        <v>9</v>
      </c>
      <c r="C3707" s="862">
        <f t="shared" si="461"/>
        <v>42643</v>
      </c>
      <c r="D3707" s="863" t="s">
        <v>1650</v>
      </c>
      <c r="E3707" s="897">
        <v>42643</v>
      </c>
      <c r="F3707" s="899" t="s">
        <v>795</v>
      </c>
      <c r="G3707" s="898" t="s">
        <v>1760</v>
      </c>
      <c r="H3707" s="866" t="s">
        <v>1300</v>
      </c>
      <c r="I3707" s="867">
        <v>16</v>
      </c>
      <c r="J3707" s="867">
        <v>13777.271473714451</v>
      </c>
      <c r="K3707" s="868">
        <f t="shared" si="457"/>
        <v>220436</v>
      </c>
      <c r="L3707" s="869" t="s">
        <v>844</v>
      </c>
      <c r="M3707" s="869" t="s">
        <v>160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7"/>
    </row>
    <row r="3708" spans="1:27" ht="15.75" hidden="1" customHeight="1">
      <c r="A3708" s="818" t="str">
        <f>IF(B3708&lt;&gt;"",IF(AND(B3708&gt;=_TM1,B3708&lt;=_TM2,OR(TH!L3708="1111",TH!M3708="1111")),TH!D3708,""),"")</f>
        <v/>
      </c>
      <c r="B3708" s="861">
        <f t="shared" si="456"/>
        <v>9</v>
      </c>
      <c r="C3708" s="862">
        <f t="shared" si="461"/>
        <v>42643</v>
      </c>
      <c r="D3708" s="863" t="s">
        <v>1650</v>
      </c>
      <c r="E3708" s="897">
        <v>42643</v>
      </c>
      <c r="F3708" s="899" t="s">
        <v>473</v>
      </c>
      <c r="G3708" s="898" t="s">
        <v>1760</v>
      </c>
      <c r="H3708" s="866" t="s">
        <v>1300</v>
      </c>
      <c r="I3708" s="867">
        <v>45</v>
      </c>
      <c r="J3708" s="867">
        <v>13528.271473714451</v>
      </c>
      <c r="K3708" s="868">
        <f t="shared" si="457"/>
        <v>608772</v>
      </c>
      <c r="L3708" s="869" t="s">
        <v>844</v>
      </c>
      <c r="M3708" s="869" t="s">
        <v>160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7"/>
    </row>
    <row r="3709" spans="1:27" ht="15.75" hidden="1" customHeight="1">
      <c r="A3709" s="818" t="str">
        <f>IF(B3709&lt;&gt;"",IF(AND(B3709&gt;=_TM1,B3709&lt;=_TM2,OR(TH!L3709="1111",TH!M3709="1111")),TH!D3709,""),"")</f>
        <v/>
      </c>
      <c r="B3709" s="861">
        <f t="shared" si="456"/>
        <v>9</v>
      </c>
      <c r="C3709" s="862">
        <f t="shared" si="461"/>
        <v>42643</v>
      </c>
      <c r="D3709" s="863" t="s">
        <v>1650</v>
      </c>
      <c r="E3709" s="897">
        <v>42643</v>
      </c>
      <c r="F3709" s="899" t="s">
        <v>1769</v>
      </c>
      <c r="G3709" s="898" t="s">
        <v>1760</v>
      </c>
      <c r="H3709" s="866" t="s">
        <v>1300</v>
      </c>
      <c r="I3709" s="867">
        <v>4</v>
      </c>
      <c r="J3709" s="867">
        <v>20247.271473714449</v>
      </c>
      <c r="K3709" s="868">
        <f t="shared" si="457"/>
        <v>80989</v>
      </c>
      <c r="L3709" s="869" t="s">
        <v>844</v>
      </c>
      <c r="M3709" s="869" t="s">
        <v>160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7"/>
    </row>
    <row r="3710" spans="1:27" ht="15.75" hidden="1" customHeight="1">
      <c r="A3710" s="818" t="str">
        <f>IF(B3710&lt;&gt;"",IF(AND(B3710&gt;=_TM1,B3710&lt;=_TM2,OR(TH!L3710="1111",TH!M3710="1111")),TH!D3710,""),"")</f>
        <v/>
      </c>
      <c r="B3710" s="861">
        <f t="shared" si="456"/>
        <v>9</v>
      </c>
      <c r="C3710" s="862">
        <f t="shared" si="461"/>
        <v>42643</v>
      </c>
      <c r="D3710" s="863" t="s">
        <v>1650</v>
      </c>
      <c r="E3710" s="897">
        <v>42643</v>
      </c>
      <c r="F3710" s="899" t="s">
        <v>1770</v>
      </c>
      <c r="G3710" s="898" t="s">
        <v>1760</v>
      </c>
      <c r="H3710" s="866" t="s">
        <v>1300</v>
      </c>
      <c r="I3710" s="867">
        <v>6</v>
      </c>
      <c r="J3710" s="867">
        <v>20247.271473714449</v>
      </c>
      <c r="K3710" s="868">
        <f t="shared" si="457"/>
        <v>121484</v>
      </c>
      <c r="L3710" s="869" t="s">
        <v>844</v>
      </c>
      <c r="M3710" s="869" t="s">
        <v>160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7"/>
    </row>
    <row r="3711" spans="1:27" ht="15.75" hidden="1" customHeight="1">
      <c r="A3711" s="818" t="str">
        <f>IF(B3711&lt;&gt;"",IF(AND(B3711&gt;=_TM1,B3711&lt;=_TM2,OR(TH!L3711="1111",TH!M3711="1111")),TH!D3711,""),"")</f>
        <v/>
      </c>
      <c r="B3711" s="861">
        <f t="shared" si="456"/>
        <v>9</v>
      </c>
      <c r="C3711" s="862">
        <f t="shared" si="461"/>
        <v>42643</v>
      </c>
      <c r="D3711" s="863" t="s">
        <v>1650</v>
      </c>
      <c r="E3711" s="897">
        <v>42643</v>
      </c>
      <c r="F3711" s="899" t="s">
        <v>1771</v>
      </c>
      <c r="G3711" s="898" t="s">
        <v>1760</v>
      </c>
      <c r="H3711" s="866" t="s">
        <v>1300</v>
      </c>
      <c r="I3711" s="867">
        <v>14</v>
      </c>
      <c r="J3711" s="867">
        <v>21673.485759428735</v>
      </c>
      <c r="K3711" s="868">
        <f t="shared" si="457"/>
        <v>303429</v>
      </c>
      <c r="L3711" s="869" t="s">
        <v>844</v>
      </c>
      <c r="M3711" s="869" t="s">
        <v>160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7"/>
    </row>
    <row r="3712" spans="1:27" ht="15.75" hidden="1" customHeight="1">
      <c r="A3712" s="818" t="str">
        <f>IF(B3712&lt;&gt;"",IF(AND(B3712&gt;=_TM1,B3712&lt;=_TM2,OR(TH!L3712="1111",TH!M3712="1111")),TH!D3712,""),"")</f>
        <v/>
      </c>
      <c r="B3712" s="861">
        <f t="shared" si="456"/>
        <v>9</v>
      </c>
      <c r="C3712" s="862">
        <f t="shared" si="461"/>
        <v>42643</v>
      </c>
      <c r="D3712" s="863" t="s">
        <v>1650</v>
      </c>
      <c r="E3712" s="897">
        <v>42643</v>
      </c>
      <c r="F3712" s="899" t="s">
        <v>1772</v>
      </c>
      <c r="G3712" s="898" t="s">
        <v>1760</v>
      </c>
      <c r="H3712" s="866" t="s">
        <v>1300</v>
      </c>
      <c r="I3712" s="867">
        <v>4</v>
      </c>
      <c r="J3712" s="867">
        <v>25239.021473714449</v>
      </c>
      <c r="K3712" s="868">
        <f t="shared" si="457"/>
        <v>100956</v>
      </c>
      <c r="L3712" s="869" t="s">
        <v>844</v>
      </c>
      <c r="M3712" s="869" t="s">
        <v>160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7"/>
    </row>
    <row r="3713" spans="1:28" ht="15.75" hidden="1" customHeight="1">
      <c r="A3713" s="818" t="str">
        <f>IF(B3713&lt;&gt;"",IF(AND(B3713&gt;=_TM1,B3713&lt;=_TM2,OR(TH!L3713="1111",TH!M3713="1111")),TH!D3713,""),"")</f>
        <v/>
      </c>
      <c r="B3713" s="861">
        <f t="shared" si="456"/>
        <v>9</v>
      </c>
      <c r="C3713" s="862">
        <f t="shared" si="461"/>
        <v>42643</v>
      </c>
      <c r="D3713" s="863" t="s">
        <v>1650</v>
      </c>
      <c r="E3713" s="897">
        <v>42643</v>
      </c>
      <c r="F3713" s="899" t="s">
        <v>686</v>
      </c>
      <c r="G3713" s="898" t="s">
        <v>1760</v>
      </c>
      <c r="H3713" s="866" t="s">
        <v>1300</v>
      </c>
      <c r="I3713" s="867">
        <v>86</v>
      </c>
      <c r="J3713" s="867">
        <v>14029.457520226078</v>
      </c>
      <c r="K3713" s="868">
        <f t="shared" si="457"/>
        <v>1206533</v>
      </c>
      <c r="L3713" s="869" t="s">
        <v>844</v>
      </c>
      <c r="M3713" s="869" t="s">
        <v>160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7"/>
    </row>
    <row r="3714" spans="1:28" ht="15.75" hidden="1" customHeight="1">
      <c r="A3714" s="818" t="str">
        <f>IF(B3714&lt;&gt;"",IF(AND(B3714&gt;=_TM1,B3714&lt;=_TM2,OR(TH!L3714="1111",TH!M3714="1111")),TH!D3714,""),"")</f>
        <v/>
      </c>
      <c r="B3714" s="861">
        <f t="shared" si="456"/>
        <v>9</v>
      </c>
      <c r="C3714" s="862">
        <f t="shared" si="461"/>
        <v>42643</v>
      </c>
      <c r="D3714" s="863" t="s">
        <v>1650</v>
      </c>
      <c r="E3714" s="897">
        <v>42643</v>
      </c>
      <c r="F3714" s="899" t="s">
        <v>1773</v>
      </c>
      <c r="G3714" s="898" t="s">
        <v>1760</v>
      </c>
      <c r="H3714" s="866" t="s">
        <v>1300</v>
      </c>
      <c r="I3714" s="867">
        <v>12</v>
      </c>
      <c r="J3714" s="867">
        <v>14224.021473714449</v>
      </c>
      <c r="K3714" s="868">
        <f t="shared" si="457"/>
        <v>170688</v>
      </c>
      <c r="L3714" s="869" t="s">
        <v>844</v>
      </c>
      <c r="M3714" s="869" t="s">
        <v>160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7"/>
    </row>
    <row r="3715" spans="1:28" ht="15.75" hidden="1" customHeight="1">
      <c r="A3715" s="818" t="str">
        <f>IF(B3715&lt;&gt;"",IF(AND(B3715&gt;=_TM1,B3715&lt;=_TM2,OR(TH!L3715="1111",TH!M3715="1111")),TH!D3715,""),"")</f>
        <v/>
      </c>
      <c r="B3715" s="861">
        <f t="shared" si="456"/>
        <v>9</v>
      </c>
      <c r="C3715" s="862">
        <f t="shared" si="461"/>
        <v>42643</v>
      </c>
      <c r="D3715" s="863" t="s">
        <v>1650</v>
      </c>
      <c r="E3715" s="897">
        <v>42643</v>
      </c>
      <c r="F3715" s="899" t="s">
        <v>511</v>
      </c>
      <c r="G3715" s="898" t="s">
        <v>1760</v>
      </c>
      <c r="H3715" s="866" t="s">
        <v>1300</v>
      </c>
      <c r="I3715" s="867">
        <v>4</v>
      </c>
      <c r="J3715" s="867">
        <v>17012.771473714449</v>
      </c>
      <c r="K3715" s="868">
        <f t="shared" si="457"/>
        <v>68051</v>
      </c>
      <c r="L3715" s="869" t="s">
        <v>844</v>
      </c>
      <c r="M3715" s="869" t="s">
        <v>160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7"/>
    </row>
    <row r="3716" spans="1:28" ht="15.75" hidden="1" customHeight="1">
      <c r="A3716" s="818" t="str">
        <f>IF(B3716&lt;&gt;"",IF(AND(B3716&gt;=_TM1,B3716&lt;=_TM2,OR(TH!L3716="1111",TH!M3716="1111")),TH!D3716,""),"")</f>
        <v/>
      </c>
      <c r="B3716" s="861">
        <f t="shared" si="456"/>
        <v>9</v>
      </c>
      <c r="C3716" s="862">
        <f t="shared" si="461"/>
        <v>42643</v>
      </c>
      <c r="D3716" s="863" t="s">
        <v>1650</v>
      </c>
      <c r="E3716" s="897">
        <v>42643</v>
      </c>
      <c r="F3716" s="899" t="s">
        <v>1774</v>
      </c>
      <c r="G3716" s="898" t="s">
        <v>1760</v>
      </c>
      <c r="H3716" s="866" t="s">
        <v>1300</v>
      </c>
      <c r="I3716" s="867">
        <v>3</v>
      </c>
      <c r="J3716" s="867">
        <v>18871.938140381117</v>
      </c>
      <c r="K3716" s="868">
        <f t="shared" si="457"/>
        <v>56616</v>
      </c>
      <c r="L3716" s="869" t="s">
        <v>844</v>
      </c>
      <c r="M3716" s="869" t="s">
        <v>160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7"/>
    </row>
    <row r="3717" spans="1:28" ht="15.75" hidden="1" customHeight="1">
      <c r="A3717" s="818" t="str">
        <f>IF(B3717&lt;&gt;"",IF(AND(B3717&gt;=_TM1,B3717&lt;=_TM2,OR(TH!L3717="1111",TH!M3717="1111")),TH!D3717,""),"")</f>
        <v/>
      </c>
      <c r="B3717" s="861">
        <f t="shared" si="456"/>
        <v>9</v>
      </c>
      <c r="C3717" s="862">
        <f t="shared" si="461"/>
        <v>42643</v>
      </c>
      <c r="D3717" s="863" t="s">
        <v>1650</v>
      </c>
      <c r="E3717" s="897">
        <v>42643</v>
      </c>
      <c r="F3717" s="899" t="s">
        <v>1775</v>
      </c>
      <c r="G3717" s="898" t="s">
        <v>1760</v>
      </c>
      <c r="H3717" s="866" t="s">
        <v>1300</v>
      </c>
      <c r="I3717" s="867">
        <v>9</v>
      </c>
      <c r="J3717" s="867">
        <v>19915.271473714452</v>
      </c>
      <c r="K3717" s="868">
        <f t="shared" si="457"/>
        <v>179237</v>
      </c>
      <c r="L3717" s="869" t="s">
        <v>844</v>
      </c>
      <c r="M3717" s="869" t="s">
        <v>160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7"/>
    </row>
    <row r="3718" spans="1:28" ht="15.75" hidden="1" customHeight="1">
      <c r="A3718" s="818" t="str">
        <f>IF(B3718&lt;&gt;"",IF(AND(B3718&gt;=_TM1,B3718&lt;=_TM2,OR(TH!L3718="1111",TH!M3718="1111")),TH!D3718,""),"")</f>
        <v/>
      </c>
      <c r="B3718" s="861">
        <f t="shared" si="456"/>
        <v>9</v>
      </c>
      <c r="C3718" s="862">
        <f t="shared" si="461"/>
        <v>42643</v>
      </c>
      <c r="D3718" s="863" t="s">
        <v>1650</v>
      </c>
      <c r="E3718" s="897">
        <v>42643</v>
      </c>
      <c r="F3718" s="899" t="s">
        <v>1776</v>
      </c>
      <c r="G3718" s="898" t="s">
        <v>1760</v>
      </c>
      <c r="H3718" s="866" t="s">
        <v>1300</v>
      </c>
      <c r="I3718" s="867">
        <v>6</v>
      </c>
      <c r="J3718" s="867">
        <v>19915.271473714449</v>
      </c>
      <c r="K3718" s="868">
        <f t="shared" si="457"/>
        <v>119492</v>
      </c>
      <c r="L3718" s="869" t="s">
        <v>844</v>
      </c>
      <c r="M3718" s="869" t="s">
        <v>160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7"/>
    </row>
    <row r="3719" spans="1:28" ht="15.75" hidden="1" customHeight="1">
      <c r="A3719" s="818" t="str">
        <f>IF(B3719&lt;&gt;"",IF(AND(B3719&gt;=_TM1,B3719&lt;=_TM2,OR(TH!L3719="1111",TH!M3719="1111")),TH!D3719,""),"")</f>
        <v/>
      </c>
      <c r="B3719" s="861">
        <f t="shared" si="456"/>
        <v>9</v>
      </c>
      <c r="C3719" s="862">
        <f t="shared" si="461"/>
        <v>42643</v>
      </c>
      <c r="D3719" s="863" t="s">
        <v>1650</v>
      </c>
      <c r="E3719" s="897">
        <v>42643</v>
      </c>
      <c r="F3719" s="899" t="s">
        <v>512</v>
      </c>
      <c r="G3719" s="898" t="s">
        <v>1760</v>
      </c>
      <c r="H3719" s="866" t="s">
        <v>1300</v>
      </c>
      <c r="I3719" s="867">
        <v>239</v>
      </c>
      <c r="J3719" s="867">
        <v>17286.317498819051</v>
      </c>
      <c r="K3719" s="868">
        <f t="shared" si="457"/>
        <v>4131430</v>
      </c>
      <c r="L3719" s="869" t="s">
        <v>844</v>
      </c>
      <c r="M3719" s="869" t="s">
        <v>160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7"/>
    </row>
    <row r="3720" spans="1:28" ht="15.75" hidden="1" customHeight="1">
      <c r="A3720" s="818" t="str">
        <f>IF(B3720&lt;&gt;"",IF(AND(B3720&gt;=_TM1,B3720&lt;=_TM2,OR(TH!L3720="1111",TH!M3720="1111")),TH!D3720,""),"")</f>
        <v/>
      </c>
      <c r="B3720" s="861">
        <f t="shared" si="456"/>
        <v>9</v>
      </c>
      <c r="C3720" s="862">
        <f t="shared" si="461"/>
        <v>42643</v>
      </c>
      <c r="D3720" s="863" t="s">
        <v>1650</v>
      </c>
      <c r="E3720" s="897">
        <v>42643</v>
      </c>
      <c r="F3720" s="899" t="s">
        <v>483</v>
      </c>
      <c r="G3720" s="898" t="s">
        <v>1760</v>
      </c>
      <c r="H3720" s="866" t="s">
        <v>1300</v>
      </c>
      <c r="I3720" s="867">
        <v>140</v>
      </c>
      <c r="J3720" s="867">
        <v>17110.271473714449</v>
      </c>
      <c r="K3720" s="868">
        <f t="shared" si="457"/>
        <v>2395438</v>
      </c>
      <c r="L3720" s="869" t="s">
        <v>844</v>
      </c>
      <c r="M3720" s="869" t="s">
        <v>160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7"/>
    </row>
    <row r="3721" spans="1:28" ht="15.75" hidden="1" customHeight="1">
      <c r="A3721" s="818" t="str">
        <f>IF(B3721&lt;&gt;"",IF(AND(B3721&gt;=_TM1,B3721&lt;=_TM2,OR(TH!L3721="1111",TH!M3721="1111")),TH!D3721,""),"")</f>
        <v/>
      </c>
      <c r="B3721" s="861">
        <f t="shared" si="456"/>
        <v>9</v>
      </c>
      <c r="C3721" s="862">
        <f t="shared" si="461"/>
        <v>42643</v>
      </c>
      <c r="D3721" s="863" t="s">
        <v>1650</v>
      </c>
      <c r="E3721" s="897">
        <v>42643</v>
      </c>
      <c r="F3721" s="899" t="s">
        <v>1715</v>
      </c>
      <c r="G3721" s="898" t="s">
        <v>1760</v>
      </c>
      <c r="H3721" s="866" t="s">
        <v>1300</v>
      </c>
      <c r="I3721" s="867">
        <v>54</v>
      </c>
      <c r="J3721" s="867">
        <v>22590.271473714449</v>
      </c>
      <c r="K3721" s="868">
        <f t="shared" si="457"/>
        <v>1219875</v>
      </c>
      <c r="L3721" s="869" t="s">
        <v>844</v>
      </c>
      <c r="M3721" s="869" t="s">
        <v>160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7"/>
    </row>
    <row r="3722" spans="1:28" ht="15.75" hidden="1" customHeight="1">
      <c r="A3722" s="818" t="str">
        <f>IF(B3722&lt;&gt;"",IF(AND(B3722&gt;=_TM1,B3722&lt;=_TM2,OR(TH!L3722="1111",TH!M3722="1111")),TH!D3722,""),"")</f>
        <v/>
      </c>
      <c r="B3722" s="861">
        <f t="shared" si="456"/>
        <v>9</v>
      </c>
      <c r="C3722" s="862">
        <f t="shared" si="461"/>
        <v>42643</v>
      </c>
      <c r="D3722" s="863" t="s">
        <v>1650</v>
      </c>
      <c r="E3722" s="897">
        <v>42643</v>
      </c>
      <c r="F3722" s="899" t="s">
        <v>850</v>
      </c>
      <c r="G3722" s="898" t="s">
        <v>1760</v>
      </c>
      <c r="H3722" s="866" t="s">
        <v>1300</v>
      </c>
      <c r="I3722" s="867">
        <v>72</v>
      </c>
      <c r="J3722" s="867">
        <v>18777.507584825562</v>
      </c>
      <c r="K3722" s="868">
        <f t="shared" si="457"/>
        <v>1351981</v>
      </c>
      <c r="L3722" s="869" t="s">
        <v>844</v>
      </c>
      <c r="M3722" s="869" t="s">
        <v>160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7"/>
    </row>
    <row r="3723" spans="1:28" ht="15.75" hidden="1" customHeight="1">
      <c r="A3723" s="818" t="str">
        <f>IF(B3723&lt;&gt;"",IF(AND(B3723&gt;=_TM1,B3723&lt;=_TM2,OR(TH!L3723="1111",TH!M3723="1111")),TH!D3723,""),"")</f>
        <v/>
      </c>
      <c r="B3723" s="861">
        <f t="shared" ref="B3723:B3726" si="462">IF(C3723&lt;&gt;"",MONTH(C3723),"")</f>
        <v>1</v>
      </c>
      <c r="C3723" s="862">
        <f t="shared" si="461"/>
        <v>0</v>
      </c>
      <c r="D3723" s="863" t="s">
        <v>1650</v>
      </c>
      <c r="E3723" s="897"/>
      <c r="F3723" s="873"/>
      <c r="G3723" s="898"/>
      <c r="H3723" s="866" t="s">
        <v>1300</v>
      </c>
      <c r="I3723" s="867"/>
      <c r="J3723" s="867"/>
      <c r="K3723" s="868">
        <f t="shared" si="457"/>
        <v>0</v>
      </c>
      <c r="L3723" s="869" t="s">
        <v>844</v>
      </c>
      <c r="M3723" s="869" t="s">
        <v>160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7"/>
    </row>
    <row r="3724" spans="1:28" ht="15.75" hidden="1" customHeight="1">
      <c r="A3724" s="818" t="str">
        <f>IF(B3724&lt;&gt;"",IF(AND(B3724&gt;=_TM1,B3724&lt;=_TM2,OR(TH!L3724="1111",TH!M3724="1111")),TH!D3724,""),"")</f>
        <v/>
      </c>
      <c r="B3724" s="861">
        <f t="shared" si="462"/>
        <v>1</v>
      </c>
      <c r="C3724" s="862">
        <f t="shared" si="461"/>
        <v>0</v>
      </c>
      <c r="D3724" s="863" t="s">
        <v>1650</v>
      </c>
      <c r="E3724" s="897"/>
      <c r="F3724" s="876"/>
      <c r="G3724" s="898"/>
      <c r="H3724" s="866" t="s">
        <v>1300</v>
      </c>
      <c r="I3724" s="867"/>
      <c r="J3724" s="867"/>
      <c r="K3724" s="868">
        <f t="shared" si="457"/>
        <v>0</v>
      </c>
      <c r="L3724" s="869" t="s">
        <v>844</v>
      </c>
      <c r="M3724" s="869" t="s">
        <v>160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7"/>
    </row>
    <row r="3725" spans="1:28" ht="15.75" hidden="1" customHeight="1">
      <c r="A3725" s="818" t="str">
        <f>IF(B3725&lt;&gt;"",IF(AND(B3725&gt;=_TM1,B3725&lt;=_TM2,OR(TH!L3725="1111",TH!M3725="1111")),TH!D3725,""),"")</f>
        <v/>
      </c>
      <c r="B3725" s="861">
        <f t="shared" si="462"/>
        <v>1</v>
      </c>
      <c r="C3725" s="862">
        <f t="shared" si="461"/>
        <v>0</v>
      </c>
      <c r="D3725" s="863" t="s">
        <v>1650</v>
      </c>
      <c r="E3725" s="897"/>
      <c r="F3725" s="873"/>
      <c r="G3725" s="898"/>
      <c r="H3725" s="866" t="s">
        <v>1300</v>
      </c>
      <c r="I3725" s="867"/>
      <c r="J3725" s="867"/>
      <c r="K3725" s="868">
        <f t="shared" ref="K3725:K3726" si="463">ROUND(I3725*J3725,0)</f>
        <v>0</v>
      </c>
      <c r="L3725" s="869" t="s">
        <v>844</v>
      </c>
      <c r="M3725" s="869" t="s">
        <v>160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7"/>
    </row>
    <row r="3726" spans="1:28" ht="15.75" hidden="1" customHeight="1">
      <c r="A3726" s="818" t="str">
        <f>IF(B3726&lt;&gt;"",IF(AND(B3726&gt;=_TM1,B3726&lt;=_TM2,OR(TH!L3726="1111",TH!M3726="1111")),TH!D3726,""),"")</f>
        <v/>
      </c>
      <c r="B3726" s="861">
        <f t="shared" si="462"/>
        <v>1</v>
      </c>
      <c r="C3726" s="862">
        <f t="shared" si="461"/>
        <v>0</v>
      </c>
      <c r="D3726" s="863" t="s">
        <v>1650</v>
      </c>
      <c r="E3726" s="897"/>
      <c r="F3726" s="876"/>
      <c r="G3726" s="898"/>
      <c r="H3726" s="866" t="s">
        <v>1300</v>
      </c>
      <c r="I3726" s="867"/>
      <c r="J3726" s="867"/>
      <c r="K3726" s="868">
        <f t="shared" si="463"/>
        <v>0</v>
      </c>
      <c r="L3726" s="869" t="s">
        <v>844</v>
      </c>
      <c r="M3726" s="869" t="s">
        <v>160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7"/>
    </row>
    <row r="3727" spans="1:28" ht="15.75" hidden="1" customHeight="1">
      <c r="A3727" s="818" t="str">
        <f>IF(B3727&lt;&gt;"",IF(AND(B3727&gt;=_TM1,B3727&lt;=_TM2,OR(TH!L3727="1111",TH!M3727="1111")),TH!D3727,""),"")</f>
        <v/>
      </c>
      <c r="B3727" s="36">
        <f t="shared" si="369"/>
        <v>1</v>
      </c>
      <c r="C3727" s="190">
        <f t="shared" si="370"/>
        <v>42371</v>
      </c>
      <c r="D3727" s="842" t="s">
        <v>1651</v>
      </c>
      <c r="E3727" s="842">
        <v>42371</v>
      </c>
      <c r="F3727" s="843" t="s">
        <v>1165</v>
      </c>
      <c r="G3727" s="844" t="s">
        <v>1006</v>
      </c>
      <c r="H3727" s="845" t="s">
        <v>1299</v>
      </c>
      <c r="I3727" s="246">
        <v>850</v>
      </c>
      <c r="J3727" s="246">
        <v>30875</v>
      </c>
      <c r="K3727" s="846">
        <f t="shared" si="371"/>
        <v>26243750</v>
      </c>
      <c r="L3727" s="847" t="s">
        <v>160</v>
      </c>
      <c r="M3727" s="847" t="s">
        <v>844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7"/>
      <c r="AB3727" s="570"/>
    </row>
    <row r="3728" spans="1:28" ht="15.75" hidden="1" customHeight="1">
      <c r="A3728" s="818" t="str">
        <f>IF(B3728&lt;&gt;"",IF(AND(B3728&gt;=_TM1,B3728&lt;=_TM2,OR(TH!L3728="1111",TH!M3728="1111")),TH!D3728,""),"")</f>
        <v/>
      </c>
      <c r="B3728" s="36">
        <f t="shared" si="369"/>
        <v>1</v>
      </c>
      <c r="C3728" s="190">
        <f t="shared" si="370"/>
        <v>42375</v>
      </c>
      <c r="D3728" s="842" t="s">
        <v>1651</v>
      </c>
      <c r="E3728" s="842">
        <v>42375</v>
      </c>
      <c r="F3728" s="851" t="s">
        <v>909</v>
      </c>
      <c r="G3728" s="844" t="s">
        <v>1012</v>
      </c>
      <c r="H3728" s="845" t="s">
        <v>1299</v>
      </c>
      <c r="I3728" s="246">
        <v>200</v>
      </c>
      <c r="J3728" s="246">
        <v>10013</v>
      </c>
      <c r="K3728" s="846">
        <f t="shared" si="371"/>
        <v>2002600</v>
      </c>
      <c r="L3728" s="847" t="s">
        <v>160</v>
      </c>
      <c r="M3728" s="847" t="s">
        <v>844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7"/>
      <c r="AB3728" s="570"/>
    </row>
    <row r="3729" spans="1:28" ht="15.75" hidden="1" customHeight="1">
      <c r="A3729" s="818" t="str">
        <f>IF(B3729&lt;&gt;"",IF(AND(B3729&gt;=_TM1,B3729&lt;=_TM2,OR(TH!L3729="1111",TH!M3729="1111")),TH!D3729,""),"")</f>
        <v/>
      </c>
      <c r="B3729" s="36">
        <f t="shared" si="369"/>
        <v>1</v>
      </c>
      <c r="C3729" s="190">
        <f t="shared" si="370"/>
        <v>42379</v>
      </c>
      <c r="D3729" s="842" t="s">
        <v>1651</v>
      </c>
      <c r="E3729" s="842">
        <v>42379</v>
      </c>
      <c r="F3729" s="843" t="s">
        <v>646</v>
      </c>
      <c r="G3729" s="844" t="s">
        <v>1013</v>
      </c>
      <c r="H3729" s="845" t="s">
        <v>1299</v>
      </c>
      <c r="I3729" s="246">
        <v>1000</v>
      </c>
      <c r="J3729" s="246">
        <v>8771</v>
      </c>
      <c r="K3729" s="846">
        <f t="shared" si="371"/>
        <v>8771000</v>
      </c>
      <c r="L3729" s="847" t="s">
        <v>160</v>
      </c>
      <c r="M3729" s="847" t="s">
        <v>844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7"/>
      <c r="AB3729" s="570"/>
    </row>
    <row r="3730" spans="1:28" ht="15.75" hidden="1" customHeight="1">
      <c r="A3730" s="818" t="str">
        <f>IF(B3730&lt;&gt;"",IF(AND(B3730&gt;=_TM1,B3730&lt;=_TM2,OR(TH!L3730="1111",TH!M3730="1111")),TH!D3730,""),"")</f>
        <v/>
      </c>
      <c r="B3730" s="36">
        <f t="shared" si="369"/>
        <v>1</v>
      </c>
      <c r="C3730" s="190">
        <f t="shared" si="370"/>
        <v>42386</v>
      </c>
      <c r="D3730" s="842" t="s">
        <v>1651</v>
      </c>
      <c r="E3730" s="842">
        <v>42386</v>
      </c>
      <c r="F3730" s="843" t="s">
        <v>911</v>
      </c>
      <c r="G3730" s="844" t="s">
        <v>1014</v>
      </c>
      <c r="H3730" s="845" t="s">
        <v>1299</v>
      </c>
      <c r="I3730" s="246">
        <v>450</v>
      </c>
      <c r="J3730" s="246">
        <v>18113</v>
      </c>
      <c r="K3730" s="846">
        <f t="shared" si="371"/>
        <v>8150850</v>
      </c>
      <c r="L3730" s="847" t="s">
        <v>160</v>
      </c>
      <c r="M3730" s="847" t="s">
        <v>844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7"/>
      <c r="AB3730" s="570"/>
    </row>
    <row r="3731" spans="1:28" ht="15.75" hidden="1" customHeight="1">
      <c r="A3731" s="818" t="str">
        <f>IF(B3731&lt;&gt;"",IF(AND(B3731&gt;=_TM1,B3731&lt;=_TM2,OR(TH!L3731="1111",TH!M3731="1111")),TH!D3731,""),"")</f>
        <v/>
      </c>
      <c r="B3731" s="36">
        <f t="shared" si="369"/>
        <v>1</v>
      </c>
      <c r="C3731" s="190">
        <f t="shared" si="370"/>
        <v>42392</v>
      </c>
      <c r="D3731" s="842" t="s">
        <v>1651</v>
      </c>
      <c r="E3731" s="842">
        <v>42392</v>
      </c>
      <c r="F3731" s="843" t="s">
        <v>917</v>
      </c>
      <c r="G3731" s="844" t="s">
        <v>1016</v>
      </c>
      <c r="H3731" s="845" t="s">
        <v>1299</v>
      </c>
      <c r="I3731" s="246">
        <v>270</v>
      </c>
      <c r="J3731" s="246">
        <v>20147</v>
      </c>
      <c r="K3731" s="846">
        <f t="shared" si="371"/>
        <v>5439690</v>
      </c>
      <c r="L3731" s="847" t="s">
        <v>160</v>
      </c>
      <c r="M3731" s="847" t="s">
        <v>844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7"/>
      <c r="AB3731" s="570"/>
    </row>
    <row r="3732" spans="1:28" ht="15.75" hidden="1" customHeight="1">
      <c r="A3732" s="818" t="str">
        <f>IF(B3732&lt;&gt;"",IF(AND(B3732&gt;=_TM1,B3732&lt;=_TM2,OR(TH!L3732="1111",TH!M3732="1111")),TH!D3732,""),"")</f>
        <v/>
      </c>
      <c r="B3732" s="36">
        <f t="shared" si="369"/>
        <v>1</v>
      </c>
      <c r="C3732" s="190">
        <f t="shared" si="370"/>
        <v>42397</v>
      </c>
      <c r="D3732" s="842" t="s">
        <v>1651</v>
      </c>
      <c r="E3732" s="842">
        <v>42397</v>
      </c>
      <c r="F3732" s="852" t="s">
        <v>651</v>
      </c>
      <c r="G3732" s="844" t="s">
        <v>1019</v>
      </c>
      <c r="H3732" s="845" t="s">
        <v>1299</v>
      </c>
      <c r="I3732" s="853">
        <v>210</v>
      </c>
      <c r="J3732" s="246">
        <v>82473</v>
      </c>
      <c r="K3732" s="846">
        <f t="shared" si="371"/>
        <v>17319330</v>
      </c>
      <c r="L3732" s="847" t="s">
        <v>160</v>
      </c>
      <c r="M3732" s="847" t="s">
        <v>844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7"/>
      <c r="AB3732" s="570"/>
    </row>
    <row r="3733" spans="1:28" ht="15.75" hidden="1" customHeight="1">
      <c r="A3733" s="818" t="str">
        <f>IF(B3733&lt;&gt;"",IF(AND(B3733&gt;=_TM1,B3733&lt;=_TM2,OR(TH!L3733="1111",TH!M3733="1111")),TH!D3733,""),"")</f>
        <v/>
      </c>
      <c r="B3733" s="36">
        <f t="shared" si="369"/>
        <v>1</v>
      </c>
      <c r="C3733" s="190">
        <f t="shared" si="370"/>
        <v>42397</v>
      </c>
      <c r="D3733" s="842" t="s">
        <v>1651</v>
      </c>
      <c r="E3733" s="842">
        <v>42397</v>
      </c>
      <c r="F3733" s="843" t="s">
        <v>670</v>
      </c>
      <c r="G3733" s="844" t="s">
        <v>1019</v>
      </c>
      <c r="H3733" s="845" t="s">
        <v>1299</v>
      </c>
      <c r="I3733" s="246">
        <v>210</v>
      </c>
      <c r="J3733" s="246">
        <v>54982</v>
      </c>
      <c r="K3733" s="846">
        <f t="shared" si="371"/>
        <v>11546220</v>
      </c>
      <c r="L3733" s="847" t="s">
        <v>160</v>
      </c>
      <c r="M3733" s="847" t="s">
        <v>844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7"/>
      <c r="AB3733" s="570"/>
    </row>
    <row r="3734" spans="1:28" ht="15.75" hidden="1" customHeight="1">
      <c r="A3734" s="818" t="str">
        <f>IF(B3734&lt;&gt;"",IF(AND(B3734&gt;=_TM1,B3734&lt;=_TM2,OR(TH!L3734="1111",TH!M3734="1111")),TH!D3734,""),"")</f>
        <v/>
      </c>
      <c r="B3734" s="36">
        <f t="shared" si="369"/>
        <v>1</v>
      </c>
      <c r="C3734" s="190">
        <f t="shared" si="370"/>
        <v>42397</v>
      </c>
      <c r="D3734" s="842" t="s">
        <v>1651</v>
      </c>
      <c r="E3734" s="842">
        <v>42397</v>
      </c>
      <c r="F3734" s="854" t="s">
        <v>908</v>
      </c>
      <c r="G3734" s="844" t="s">
        <v>1019</v>
      </c>
      <c r="H3734" s="845" t="s">
        <v>1299</v>
      </c>
      <c r="I3734" s="246">
        <v>916</v>
      </c>
      <c r="J3734" s="246">
        <v>6470</v>
      </c>
      <c r="K3734" s="846">
        <f t="shared" si="371"/>
        <v>5926520</v>
      </c>
      <c r="L3734" s="847" t="s">
        <v>160</v>
      </c>
      <c r="M3734" s="847" t="s">
        <v>844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7"/>
      <c r="AB3734" s="570"/>
    </row>
    <row r="3735" spans="1:28" ht="15.75" hidden="1" customHeight="1">
      <c r="A3735" s="818" t="str">
        <f>IF(B3735&lt;&gt;"",IF(AND(B3735&gt;=_TM1,B3735&lt;=_TM2,OR(TH!L3735="1111",TH!M3735="1111")),TH!D3735,""),"")</f>
        <v/>
      </c>
      <c r="B3735" s="36">
        <f t="shared" si="369"/>
        <v>1</v>
      </c>
      <c r="C3735" s="190">
        <f t="shared" si="370"/>
        <v>42399</v>
      </c>
      <c r="D3735" s="842" t="s">
        <v>1651</v>
      </c>
      <c r="E3735" s="842">
        <v>42399</v>
      </c>
      <c r="F3735" s="854" t="s">
        <v>924</v>
      </c>
      <c r="G3735" s="844" t="s">
        <v>1026</v>
      </c>
      <c r="H3735" s="845" t="s">
        <v>1299</v>
      </c>
      <c r="I3735" s="246">
        <v>396</v>
      </c>
      <c r="J3735" s="246">
        <v>18113</v>
      </c>
      <c r="K3735" s="846">
        <f t="shared" si="371"/>
        <v>7172748</v>
      </c>
      <c r="L3735" s="847" t="s">
        <v>160</v>
      </c>
      <c r="M3735" s="847" t="s">
        <v>844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7"/>
      <c r="AB3735" s="570"/>
    </row>
    <row r="3736" spans="1:28" ht="15.75" hidden="1" customHeight="1">
      <c r="A3736" s="818" t="str">
        <f>IF(B3736&lt;&gt;"",IF(AND(B3736&gt;=_TM1,B3736&lt;=_TM2,OR(TH!L3736="1111",TH!M3736="1111")),TH!D3736,""),"")</f>
        <v/>
      </c>
      <c r="B3736" s="36">
        <f t="shared" si="369"/>
        <v>1</v>
      </c>
      <c r="C3736" s="190">
        <f t="shared" si="370"/>
        <v>42399</v>
      </c>
      <c r="D3736" s="842" t="s">
        <v>1651</v>
      </c>
      <c r="E3736" s="842">
        <v>42399</v>
      </c>
      <c r="F3736" s="854" t="s">
        <v>926</v>
      </c>
      <c r="G3736" s="844" t="s">
        <v>1026</v>
      </c>
      <c r="H3736" s="845" t="s">
        <v>1299</v>
      </c>
      <c r="I3736" s="246">
        <v>150</v>
      </c>
      <c r="J3736" s="246">
        <v>14466</v>
      </c>
      <c r="K3736" s="846">
        <f t="shared" si="371"/>
        <v>2169900</v>
      </c>
      <c r="L3736" s="847" t="s">
        <v>160</v>
      </c>
      <c r="M3736" s="847" t="s">
        <v>844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7"/>
      <c r="AB3736" s="570"/>
    </row>
    <row r="3737" spans="1:28" ht="15.75" hidden="1" customHeight="1">
      <c r="A3737" s="818" t="str">
        <f>IF(B3737&lt;&gt;"",IF(AND(B3737&gt;=_TM1,B3737&lt;=_TM2,OR(TH!L3737="1111",TH!M3737="1111")),TH!D3737,""),"")</f>
        <v/>
      </c>
      <c r="B3737" s="36">
        <f t="shared" si="369"/>
        <v>1</v>
      </c>
      <c r="C3737" s="190">
        <f t="shared" si="370"/>
        <v>42400</v>
      </c>
      <c r="D3737" s="842" t="s">
        <v>1651</v>
      </c>
      <c r="E3737" s="842">
        <v>42400</v>
      </c>
      <c r="F3737" s="854" t="s">
        <v>646</v>
      </c>
      <c r="G3737" s="844" t="s">
        <v>1027</v>
      </c>
      <c r="H3737" s="845" t="s">
        <v>1299</v>
      </c>
      <c r="I3737" s="246">
        <v>1000</v>
      </c>
      <c r="J3737" s="246">
        <v>8771</v>
      </c>
      <c r="K3737" s="846">
        <f t="shared" si="371"/>
        <v>8771000</v>
      </c>
      <c r="L3737" s="847" t="s">
        <v>160</v>
      </c>
      <c r="M3737" s="847" t="s">
        <v>844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7"/>
      <c r="AB3737" s="570"/>
    </row>
    <row r="3738" spans="1:28" ht="15.75" hidden="1" customHeight="1">
      <c r="A3738" s="818" t="str">
        <f>IF(B3738&lt;&gt;"",IF(AND(B3738&gt;=_TM1,B3738&lt;=_TM2,OR(TH!L3738="1111",TH!M3738="1111")),TH!D3738,""),"")</f>
        <v/>
      </c>
      <c r="B3738" s="36">
        <f t="shared" si="369"/>
        <v>2</v>
      </c>
      <c r="C3738" s="190">
        <f t="shared" si="370"/>
        <v>42414</v>
      </c>
      <c r="D3738" s="842" t="s">
        <v>1651</v>
      </c>
      <c r="E3738" s="842">
        <v>42414</v>
      </c>
      <c r="F3738" s="854" t="s">
        <v>646</v>
      </c>
      <c r="G3738" s="844" t="s">
        <v>1030</v>
      </c>
      <c r="H3738" s="845" t="s">
        <v>1299</v>
      </c>
      <c r="I3738" s="246">
        <v>1000</v>
      </c>
      <c r="J3738" s="246">
        <v>8771</v>
      </c>
      <c r="K3738" s="846">
        <f t="shared" si="371"/>
        <v>8771000</v>
      </c>
      <c r="L3738" s="847" t="s">
        <v>160</v>
      </c>
      <c r="M3738" s="847" t="s">
        <v>844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7"/>
      <c r="AB3738" s="570"/>
    </row>
    <row r="3739" spans="1:28" ht="15.75" hidden="1" customHeight="1">
      <c r="A3739" s="818" t="str">
        <f>IF(B3739&lt;&gt;"",IF(AND(B3739&gt;=_TM1,B3739&lt;=_TM2,OR(TH!L3739="1111",TH!M3739="1111")),TH!D3739,""),"")</f>
        <v/>
      </c>
      <c r="B3739" s="36">
        <f t="shared" si="369"/>
        <v>2</v>
      </c>
      <c r="C3739" s="190">
        <f t="shared" si="370"/>
        <v>42414</v>
      </c>
      <c r="D3739" s="842" t="s">
        <v>1651</v>
      </c>
      <c r="E3739" s="842">
        <v>42414</v>
      </c>
      <c r="F3739" s="854" t="s">
        <v>624</v>
      </c>
      <c r="G3739" s="844" t="s">
        <v>1031</v>
      </c>
      <c r="H3739" s="845" t="s">
        <v>1299</v>
      </c>
      <c r="I3739" s="246">
        <v>438</v>
      </c>
      <c r="J3739" s="246">
        <v>5942</v>
      </c>
      <c r="K3739" s="846">
        <f t="shared" si="371"/>
        <v>2602596</v>
      </c>
      <c r="L3739" s="847" t="s">
        <v>160</v>
      </c>
      <c r="M3739" s="847" t="s">
        <v>844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7"/>
      <c r="AB3739" s="570"/>
    </row>
    <row r="3740" spans="1:28" ht="15.75" hidden="1" customHeight="1">
      <c r="A3740" s="818" t="str">
        <f>IF(B3740&lt;&gt;"",IF(AND(B3740&gt;=_TM1,B3740&lt;=_TM2,OR(TH!L3740="1111",TH!M3740="1111")),TH!D3740,""),"")</f>
        <v/>
      </c>
      <c r="B3740" s="36">
        <f t="shared" si="369"/>
        <v>2</v>
      </c>
      <c r="C3740" s="190">
        <f t="shared" si="370"/>
        <v>42420</v>
      </c>
      <c r="D3740" s="842" t="s">
        <v>1651</v>
      </c>
      <c r="E3740" s="842">
        <v>42420</v>
      </c>
      <c r="F3740" s="854" t="s">
        <v>1165</v>
      </c>
      <c r="G3740" s="844" t="s">
        <v>1034</v>
      </c>
      <c r="H3740" s="845" t="s">
        <v>1299</v>
      </c>
      <c r="I3740" s="246">
        <v>850</v>
      </c>
      <c r="J3740" s="246">
        <v>30875</v>
      </c>
      <c r="K3740" s="846">
        <f t="shared" si="371"/>
        <v>26243750</v>
      </c>
      <c r="L3740" s="847" t="s">
        <v>160</v>
      </c>
      <c r="M3740" s="847" t="s">
        <v>844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7"/>
      <c r="AB3740" s="570"/>
    </row>
    <row r="3741" spans="1:28" ht="15.75" hidden="1" customHeight="1">
      <c r="A3741" s="818" t="str">
        <f>IF(B3741&lt;&gt;"",IF(AND(B3741&gt;=_TM1,B3741&lt;=_TM2,OR(TH!L3741="1111",TH!M3741="1111")),TH!D3741,""),"")</f>
        <v/>
      </c>
      <c r="B3741" s="36">
        <f t="shared" si="369"/>
        <v>2</v>
      </c>
      <c r="C3741" s="190">
        <f t="shared" si="370"/>
        <v>42420</v>
      </c>
      <c r="D3741" s="842" t="s">
        <v>1651</v>
      </c>
      <c r="E3741" s="842">
        <v>42420</v>
      </c>
      <c r="F3741" s="854" t="s">
        <v>1166</v>
      </c>
      <c r="G3741" s="844" t="s">
        <v>1034</v>
      </c>
      <c r="H3741" s="845" t="s">
        <v>1299</v>
      </c>
      <c r="I3741" s="246">
        <v>850</v>
      </c>
      <c r="J3741" s="246">
        <v>31155</v>
      </c>
      <c r="K3741" s="846">
        <f t="shared" si="371"/>
        <v>26481750</v>
      </c>
      <c r="L3741" s="847" t="s">
        <v>160</v>
      </c>
      <c r="M3741" s="847" t="s">
        <v>844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7"/>
      <c r="AB3741" s="570"/>
    </row>
    <row r="3742" spans="1:28" ht="15.75" hidden="1" customHeight="1">
      <c r="A3742" s="818" t="str">
        <f>IF(B3742&lt;&gt;"",IF(AND(B3742&gt;=_TM1,B3742&lt;=_TM2,OR(TH!L3742="1111",TH!M3742="1111")),TH!D3742,""),"")</f>
        <v/>
      </c>
      <c r="B3742" s="36">
        <f t="shared" si="369"/>
        <v>2</v>
      </c>
      <c r="C3742" s="190">
        <f t="shared" si="370"/>
        <v>42421</v>
      </c>
      <c r="D3742" s="842" t="s">
        <v>1651</v>
      </c>
      <c r="E3742" s="842">
        <v>42421</v>
      </c>
      <c r="F3742" s="854" t="s">
        <v>933</v>
      </c>
      <c r="G3742" s="844" t="s">
        <v>1035</v>
      </c>
      <c r="H3742" s="845" t="s">
        <v>1299</v>
      </c>
      <c r="I3742" s="246">
        <v>200</v>
      </c>
      <c r="J3742" s="246">
        <v>10355</v>
      </c>
      <c r="K3742" s="846">
        <f t="shared" si="371"/>
        <v>2071000</v>
      </c>
      <c r="L3742" s="847" t="s">
        <v>160</v>
      </c>
      <c r="M3742" s="847" t="s">
        <v>844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7"/>
      <c r="AB3742" s="570"/>
    </row>
    <row r="3743" spans="1:28" ht="15.75" hidden="1" customHeight="1">
      <c r="A3743" s="818" t="str">
        <f>IF(B3743&lt;&gt;"",IF(AND(B3743&gt;=_TM1,B3743&lt;=_TM2,OR(TH!L3743="1111",TH!M3743="1111")),TH!D3743,""),"")</f>
        <v/>
      </c>
      <c r="B3743" s="36">
        <f t="shared" si="369"/>
        <v>2</v>
      </c>
      <c r="C3743" s="190">
        <f t="shared" si="370"/>
        <v>42424</v>
      </c>
      <c r="D3743" s="842" t="s">
        <v>1651</v>
      </c>
      <c r="E3743" s="842">
        <v>42424</v>
      </c>
      <c r="F3743" s="854" t="s">
        <v>941</v>
      </c>
      <c r="G3743" s="844" t="s">
        <v>1036</v>
      </c>
      <c r="H3743" s="845" t="s">
        <v>1299</v>
      </c>
      <c r="I3743" s="246">
        <v>500</v>
      </c>
      <c r="J3743" s="246">
        <v>17334</v>
      </c>
      <c r="K3743" s="846">
        <f t="shared" si="371"/>
        <v>8667000</v>
      </c>
      <c r="L3743" s="847" t="s">
        <v>160</v>
      </c>
      <c r="M3743" s="847" t="s">
        <v>844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7"/>
      <c r="AB3743" s="570"/>
    </row>
    <row r="3744" spans="1:28" ht="15.75" hidden="1" customHeight="1">
      <c r="A3744" s="818" t="str">
        <f>IF(B3744&lt;&gt;"",IF(AND(B3744&gt;=_TM1,B3744&lt;=_TM2,OR(TH!L3744="1111",TH!M3744="1111")),TH!D3744,""),"")</f>
        <v/>
      </c>
      <c r="B3744" s="36">
        <f t="shared" si="369"/>
        <v>2</v>
      </c>
      <c r="C3744" s="190">
        <f t="shared" si="370"/>
        <v>42425</v>
      </c>
      <c r="D3744" s="842" t="s">
        <v>1651</v>
      </c>
      <c r="E3744" s="842">
        <v>42425</v>
      </c>
      <c r="F3744" s="854" t="s">
        <v>646</v>
      </c>
      <c r="G3744" s="844" t="s">
        <v>1040</v>
      </c>
      <c r="H3744" s="845" t="s">
        <v>1299</v>
      </c>
      <c r="I3744" s="246">
        <v>1000</v>
      </c>
      <c r="J3744" s="246">
        <v>8771</v>
      </c>
      <c r="K3744" s="846">
        <f t="shared" si="371"/>
        <v>8771000</v>
      </c>
      <c r="L3744" s="847" t="s">
        <v>160</v>
      </c>
      <c r="M3744" s="847" t="s">
        <v>844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7"/>
      <c r="AB3744" s="570"/>
    </row>
    <row r="3745" spans="1:28" ht="15.75" hidden="1" customHeight="1">
      <c r="A3745" s="818" t="str">
        <f>IF(B3745&lt;&gt;"",IF(AND(B3745&gt;=_TM1,B3745&lt;=_TM2,OR(TH!L3745="1111",TH!M3745="1111")),TH!D3745,""),"")</f>
        <v/>
      </c>
      <c r="B3745" s="36">
        <f t="shared" si="369"/>
        <v>2</v>
      </c>
      <c r="C3745" s="190">
        <f t="shared" si="370"/>
        <v>42427</v>
      </c>
      <c r="D3745" s="842" t="s">
        <v>1651</v>
      </c>
      <c r="E3745" s="842">
        <v>42427</v>
      </c>
      <c r="F3745" s="854" t="s">
        <v>529</v>
      </c>
      <c r="G3745" s="844" t="s">
        <v>1041</v>
      </c>
      <c r="H3745" s="845" t="s">
        <v>1299</v>
      </c>
      <c r="I3745" s="246">
        <v>180</v>
      </c>
      <c r="J3745" s="246">
        <v>37996</v>
      </c>
      <c r="K3745" s="846">
        <f t="shared" si="371"/>
        <v>6839280</v>
      </c>
      <c r="L3745" s="847" t="s">
        <v>160</v>
      </c>
      <c r="M3745" s="847" t="s">
        <v>844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7"/>
      <c r="AB3745" s="570"/>
    </row>
    <row r="3746" spans="1:28" ht="15.75" hidden="1" customHeight="1">
      <c r="A3746" s="818" t="str">
        <f>IF(B3746&lt;&gt;"",IF(AND(B3746&gt;=_TM1,B3746&lt;=_TM2,OR(TH!L3746="1111",TH!M3746="1111")),TH!D3746,""),"")</f>
        <v/>
      </c>
      <c r="B3746" s="36">
        <f t="shared" si="369"/>
        <v>2</v>
      </c>
      <c r="C3746" s="190">
        <f t="shared" si="370"/>
        <v>42427</v>
      </c>
      <c r="D3746" s="842" t="s">
        <v>1651</v>
      </c>
      <c r="E3746" s="842">
        <v>42427</v>
      </c>
      <c r="F3746" s="854" t="s">
        <v>1001</v>
      </c>
      <c r="G3746" s="844" t="s">
        <v>1041</v>
      </c>
      <c r="H3746" s="845" t="s">
        <v>1299</v>
      </c>
      <c r="I3746" s="246">
        <v>200</v>
      </c>
      <c r="J3746" s="246">
        <v>56265</v>
      </c>
      <c r="K3746" s="846">
        <f t="shared" si="371"/>
        <v>11253000</v>
      </c>
      <c r="L3746" s="847" t="s">
        <v>160</v>
      </c>
      <c r="M3746" s="847" t="s">
        <v>844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7"/>
      <c r="AB3746" s="570"/>
    </row>
    <row r="3747" spans="1:28" ht="15.75" hidden="1" customHeight="1">
      <c r="A3747" s="818" t="str">
        <f>IF(B3747&lt;&gt;"",IF(AND(B3747&gt;=_TM1,B3747&lt;=_TM2,OR(TH!L3747="1111",TH!M3747="1111")),TH!D3747,""),"")</f>
        <v/>
      </c>
      <c r="B3747" s="36">
        <f t="shared" si="369"/>
        <v>3</v>
      </c>
      <c r="C3747" s="190">
        <f t="shared" si="370"/>
        <v>42434</v>
      </c>
      <c r="D3747" s="842" t="s">
        <v>1651</v>
      </c>
      <c r="E3747" s="842">
        <v>42434</v>
      </c>
      <c r="F3747" s="854" t="s">
        <v>926</v>
      </c>
      <c r="G3747" s="844" t="s">
        <v>1046</v>
      </c>
      <c r="H3747" s="845" t="s">
        <v>1299</v>
      </c>
      <c r="I3747" s="246">
        <v>685</v>
      </c>
      <c r="J3747" s="246">
        <v>14572</v>
      </c>
      <c r="K3747" s="846">
        <f t="shared" si="371"/>
        <v>9981820</v>
      </c>
      <c r="L3747" s="847" t="s">
        <v>160</v>
      </c>
      <c r="M3747" s="847" t="s">
        <v>844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7"/>
      <c r="AB3747" s="570"/>
    </row>
    <row r="3748" spans="1:28" ht="15.75" hidden="1" customHeight="1">
      <c r="A3748" s="818" t="str">
        <f>IF(B3748&lt;&gt;"",IF(AND(B3748&gt;=_TM1,B3748&lt;=_TM2,OR(TH!L3748="1111",TH!M3748="1111")),TH!D3748,""),"")</f>
        <v/>
      </c>
      <c r="B3748" s="36">
        <f t="shared" si="369"/>
        <v>3</v>
      </c>
      <c r="C3748" s="190">
        <f t="shared" si="370"/>
        <v>42438</v>
      </c>
      <c r="D3748" s="842" t="s">
        <v>1651</v>
      </c>
      <c r="E3748" s="842">
        <v>42438</v>
      </c>
      <c r="F3748" s="49" t="s">
        <v>624</v>
      </c>
      <c r="G3748" s="844" t="s">
        <v>1053</v>
      </c>
      <c r="H3748" s="845" t="s">
        <v>1299</v>
      </c>
      <c r="I3748" s="246">
        <v>308</v>
      </c>
      <c r="J3748" s="246">
        <v>5942</v>
      </c>
      <c r="K3748" s="846">
        <f t="shared" si="371"/>
        <v>1830136</v>
      </c>
      <c r="L3748" s="847" t="s">
        <v>160</v>
      </c>
      <c r="M3748" s="847" t="s">
        <v>844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7"/>
      <c r="AB3748" s="570"/>
    </row>
    <row r="3749" spans="1:28" ht="15.75" hidden="1" customHeight="1">
      <c r="A3749" s="818" t="str">
        <f>IF(B3749&lt;&gt;"",IF(AND(B3749&gt;=_TM1,B3749&lt;=_TM2,OR(TH!L3749="1111",TH!M3749="1111")),TH!D3749,""),"")</f>
        <v/>
      </c>
      <c r="B3749" s="36">
        <f t="shared" si="369"/>
        <v>3</v>
      </c>
      <c r="C3749" s="190">
        <f t="shared" si="370"/>
        <v>42440</v>
      </c>
      <c r="D3749" s="842" t="s">
        <v>1651</v>
      </c>
      <c r="E3749" s="842">
        <v>42440</v>
      </c>
      <c r="F3749" s="854" t="s">
        <v>642</v>
      </c>
      <c r="G3749" s="844" t="s">
        <v>1054</v>
      </c>
      <c r="H3749" s="845" t="s">
        <v>1299</v>
      </c>
      <c r="I3749" s="246">
        <v>641</v>
      </c>
      <c r="J3749" s="246">
        <v>6552</v>
      </c>
      <c r="K3749" s="846">
        <f t="shared" si="371"/>
        <v>4199832</v>
      </c>
      <c r="L3749" s="847" t="s">
        <v>160</v>
      </c>
      <c r="M3749" s="847" t="s">
        <v>844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7"/>
      <c r="AB3749" s="570"/>
    </row>
    <row r="3750" spans="1:28" ht="15.75" hidden="1" customHeight="1">
      <c r="A3750" s="818" t="str">
        <f>IF(B3750&lt;&gt;"",IF(AND(B3750&gt;=_TM1,B3750&lt;=_TM2,OR(TH!L3750="1111",TH!M3750="1111")),TH!D3750,""),"")</f>
        <v/>
      </c>
      <c r="B3750" s="36">
        <f t="shared" ref="B3750:B3812" si="464">IF(C3750&lt;&gt;"",MONTH(C3750),"")</f>
        <v>3</v>
      </c>
      <c r="C3750" s="190">
        <f t="shared" si="370"/>
        <v>42440</v>
      </c>
      <c r="D3750" s="842" t="s">
        <v>1651</v>
      </c>
      <c r="E3750" s="842">
        <v>42440</v>
      </c>
      <c r="F3750" s="854" t="s">
        <v>753</v>
      </c>
      <c r="G3750" s="844" t="s">
        <v>1055</v>
      </c>
      <c r="H3750" s="845" t="s">
        <v>1299</v>
      </c>
      <c r="I3750" s="246">
        <v>400</v>
      </c>
      <c r="J3750" s="246">
        <v>12919</v>
      </c>
      <c r="K3750" s="846">
        <f t="shared" si="371"/>
        <v>5167600</v>
      </c>
      <c r="L3750" s="847" t="s">
        <v>160</v>
      </c>
      <c r="M3750" s="847" t="s">
        <v>844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7"/>
      <c r="AB3750" s="570"/>
    </row>
    <row r="3751" spans="1:28" ht="15.75" hidden="1" customHeight="1">
      <c r="A3751" s="818" t="str">
        <f>IF(B3751&lt;&gt;"",IF(AND(B3751&gt;=_TM1,B3751&lt;=_TM2,OR(TH!L3751="1111",TH!M3751="1111")),TH!D3751,""),"")</f>
        <v/>
      </c>
      <c r="B3751" s="36">
        <f t="shared" si="464"/>
        <v>3</v>
      </c>
      <c r="C3751" s="190">
        <f t="shared" si="370"/>
        <v>42447</v>
      </c>
      <c r="D3751" s="842" t="s">
        <v>1651</v>
      </c>
      <c r="E3751" s="842">
        <v>42447</v>
      </c>
      <c r="F3751" s="854" t="s">
        <v>1165</v>
      </c>
      <c r="G3751" s="844" t="s">
        <v>1059</v>
      </c>
      <c r="H3751" s="845" t="s">
        <v>1299</v>
      </c>
      <c r="I3751" s="246">
        <v>950</v>
      </c>
      <c r="J3751" s="246">
        <v>30875</v>
      </c>
      <c r="K3751" s="846">
        <f t="shared" si="371"/>
        <v>29331250</v>
      </c>
      <c r="L3751" s="847" t="s">
        <v>160</v>
      </c>
      <c r="M3751" s="847" t="s">
        <v>844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7"/>
      <c r="AB3751" s="570"/>
    </row>
    <row r="3752" spans="1:28" ht="15.75" hidden="1" customHeight="1">
      <c r="A3752" s="818" t="str">
        <f>IF(B3752&lt;&gt;"",IF(AND(B3752&gt;=_TM1,B3752&lt;=_TM2,OR(TH!L3752="1111",TH!M3752="1111")),TH!D3752,""),"")</f>
        <v/>
      </c>
      <c r="B3752" s="36">
        <f t="shared" si="464"/>
        <v>3</v>
      </c>
      <c r="C3752" s="190">
        <f t="shared" si="370"/>
        <v>42447</v>
      </c>
      <c r="D3752" s="842" t="s">
        <v>1651</v>
      </c>
      <c r="E3752" s="842">
        <v>42447</v>
      </c>
      <c r="F3752" s="854" t="s">
        <v>1166</v>
      </c>
      <c r="G3752" s="844" t="s">
        <v>1059</v>
      </c>
      <c r="H3752" s="845" t="s">
        <v>1299</v>
      </c>
      <c r="I3752" s="848">
        <v>950</v>
      </c>
      <c r="J3752" s="848">
        <v>31155</v>
      </c>
      <c r="K3752" s="846">
        <f t="shared" si="371"/>
        <v>29597250</v>
      </c>
      <c r="L3752" s="847" t="s">
        <v>160</v>
      </c>
      <c r="M3752" s="847" t="s">
        <v>844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7"/>
      <c r="AB3752" s="570"/>
    </row>
    <row r="3753" spans="1:28" ht="15.75" hidden="1" customHeight="1">
      <c r="A3753" s="818" t="str">
        <f>IF(B3753&lt;&gt;"",IF(AND(B3753&gt;=_TM1,B3753&lt;=_TM2,OR(TH!L3753="1111",TH!M3753="1111")),TH!D3753,""),"")</f>
        <v/>
      </c>
      <c r="B3753" s="36">
        <f t="shared" si="464"/>
        <v>3</v>
      </c>
      <c r="C3753" s="190">
        <f t="shared" si="370"/>
        <v>42455</v>
      </c>
      <c r="D3753" s="842" t="s">
        <v>1651</v>
      </c>
      <c r="E3753" s="842">
        <v>42455</v>
      </c>
      <c r="F3753" s="854" t="s">
        <v>642</v>
      </c>
      <c r="G3753" s="844" t="s">
        <v>1061</v>
      </c>
      <c r="H3753" s="845" t="s">
        <v>1299</v>
      </c>
      <c r="I3753" s="246">
        <v>472</v>
      </c>
      <c r="J3753" s="246">
        <v>6552</v>
      </c>
      <c r="K3753" s="846">
        <f t="shared" si="371"/>
        <v>3092544</v>
      </c>
      <c r="L3753" s="847" t="s">
        <v>160</v>
      </c>
      <c r="M3753" s="847" t="s">
        <v>844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7"/>
      <c r="AB3753" s="570"/>
    </row>
    <row r="3754" spans="1:28" ht="15.75" hidden="1" customHeight="1">
      <c r="A3754" s="818" t="str">
        <f>IF(B3754&lt;&gt;"",IF(AND(B3754&gt;=_TM1,B3754&lt;=_TM2,OR(TH!L3754="1111",TH!M3754="1111")),TH!D3754,""),"")</f>
        <v/>
      </c>
      <c r="B3754" s="36">
        <f t="shared" si="464"/>
        <v>3</v>
      </c>
      <c r="C3754" s="190">
        <f t="shared" si="370"/>
        <v>42456</v>
      </c>
      <c r="D3754" s="842" t="s">
        <v>1651</v>
      </c>
      <c r="E3754" s="842">
        <v>42456</v>
      </c>
      <c r="F3754" s="854" t="s">
        <v>643</v>
      </c>
      <c r="G3754" s="844" t="s">
        <v>1062</v>
      </c>
      <c r="H3754" s="845" t="s">
        <v>1299</v>
      </c>
      <c r="I3754" s="246">
        <v>719</v>
      </c>
      <c r="J3754" s="246">
        <v>4251</v>
      </c>
      <c r="K3754" s="846">
        <f t="shared" si="371"/>
        <v>3056469</v>
      </c>
      <c r="L3754" s="847" t="s">
        <v>160</v>
      </c>
      <c r="M3754" s="847" t="s">
        <v>844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7"/>
      <c r="AB3754" s="570"/>
    </row>
    <row r="3755" spans="1:28" ht="15.75" hidden="1" customHeight="1">
      <c r="A3755" s="818" t="str">
        <f>IF(B3755&lt;&gt;"",IF(AND(B3755&gt;=_TM1,B3755&lt;=_TM2,OR(TH!L3755="1111",TH!M3755="1111")),TH!D3755,""),"")</f>
        <v/>
      </c>
      <c r="B3755" s="36">
        <f t="shared" si="464"/>
        <v>3</v>
      </c>
      <c r="C3755" s="190">
        <f t="shared" si="370"/>
        <v>42456</v>
      </c>
      <c r="D3755" s="842" t="s">
        <v>1651</v>
      </c>
      <c r="E3755" s="842">
        <v>42456</v>
      </c>
      <c r="F3755" s="854" t="s">
        <v>946</v>
      </c>
      <c r="G3755" s="844" t="s">
        <v>1067</v>
      </c>
      <c r="H3755" s="845" t="s">
        <v>1299</v>
      </c>
      <c r="I3755" s="246">
        <v>60</v>
      </c>
      <c r="J3755" s="246">
        <v>67172</v>
      </c>
      <c r="K3755" s="846">
        <f t="shared" si="371"/>
        <v>4030320</v>
      </c>
      <c r="L3755" s="847" t="s">
        <v>160</v>
      </c>
      <c r="M3755" s="847" t="s">
        <v>844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7"/>
      <c r="AB3755" s="570"/>
    </row>
    <row r="3756" spans="1:28" ht="15.75" hidden="1" customHeight="1">
      <c r="A3756" s="818" t="str">
        <f>IF(B3756&lt;&gt;"",IF(AND(B3756&gt;=_TM1,B3756&lt;=_TM2,OR(TH!L3756="1111",TH!M3756="1111")),TH!D3756,""),"")</f>
        <v/>
      </c>
      <c r="B3756" s="36">
        <f t="shared" si="464"/>
        <v>3</v>
      </c>
      <c r="C3756" s="190">
        <f t="shared" si="370"/>
        <v>42456</v>
      </c>
      <c r="D3756" s="842" t="s">
        <v>1651</v>
      </c>
      <c r="E3756" s="842">
        <v>42456</v>
      </c>
      <c r="F3756" s="854" t="s">
        <v>748</v>
      </c>
      <c r="G3756" s="844" t="s">
        <v>1067</v>
      </c>
      <c r="H3756" s="845" t="s">
        <v>1299</v>
      </c>
      <c r="I3756" s="246">
        <v>32</v>
      </c>
      <c r="J3756" s="246">
        <v>70894</v>
      </c>
      <c r="K3756" s="846">
        <f t="shared" si="371"/>
        <v>2268608</v>
      </c>
      <c r="L3756" s="847" t="s">
        <v>160</v>
      </c>
      <c r="M3756" s="847" t="s">
        <v>844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7"/>
      <c r="AB3756" s="570"/>
    </row>
    <row r="3757" spans="1:28" ht="15.75" hidden="1" customHeight="1">
      <c r="A3757" s="818" t="str">
        <f>IF(B3757&lt;&gt;"",IF(AND(B3757&gt;=_TM1,B3757&lt;=_TM2,OR(TH!L3757="1111",TH!M3757="1111")),TH!D3757,""),"")</f>
        <v/>
      </c>
      <c r="B3757" s="36">
        <f t="shared" si="464"/>
        <v>3</v>
      </c>
      <c r="C3757" s="190">
        <f t="shared" si="370"/>
        <v>42456</v>
      </c>
      <c r="D3757" s="842" t="s">
        <v>1651</v>
      </c>
      <c r="E3757" s="842">
        <v>42456</v>
      </c>
      <c r="F3757" s="854" t="s">
        <v>944</v>
      </c>
      <c r="G3757" s="844" t="s">
        <v>1067</v>
      </c>
      <c r="H3757" s="845" t="s">
        <v>1299</v>
      </c>
      <c r="I3757" s="246">
        <v>36</v>
      </c>
      <c r="J3757" s="246">
        <v>30701</v>
      </c>
      <c r="K3757" s="846">
        <f t="shared" si="371"/>
        <v>1105236</v>
      </c>
      <c r="L3757" s="847" t="s">
        <v>160</v>
      </c>
      <c r="M3757" s="847" t="s">
        <v>844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7"/>
      <c r="AB3757" s="570"/>
    </row>
    <row r="3758" spans="1:28" ht="15.75" hidden="1" customHeight="1">
      <c r="A3758" s="818" t="str">
        <f>IF(B3758&lt;&gt;"",IF(AND(B3758&gt;=_TM1,B3758&lt;=_TM2,OR(TH!L3758="1111",TH!M3758="1111")),TH!D3758,""),"")</f>
        <v/>
      </c>
      <c r="B3758" s="36">
        <f t="shared" si="464"/>
        <v>3</v>
      </c>
      <c r="C3758" s="190">
        <f t="shared" si="370"/>
        <v>42456</v>
      </c>
      <c r="D3758" s="842" t="s">
        <v>1651</v>
      </c>
      <c r="E3758" s="842">
        <v>42456</v>
      </c>
      <c r="F3758" s="854" t="s">
        <v>944</v>
      </c>
      <c r="G3758" s="844" t="s">
        <v>1067</v>
      </c>
      <c r="H3758" s="845" t="s">
        <v>1299</v>
      </c>
      <c r="I3758" s="246">
        <v>20</v>
      </c>
      <c r="J3758" s="246">
        <v>30701</v>
      </c>
      <c r="K3758" s="846">
        <f t="shared" si="371"/>
        <v>614020</v>
      </c>
      <c r="L3758" s="847" t="s">
        <v>160</v>
      </c>
      <c r="M3758" s="847" t="s">
        <v>844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7"/>
      <c r="AB3758" s="570"/>
    </row>
    <row r="3759" spans="1:28" ht="15.75" hidden="1" customHeight="1">
      <c r="A3759" s="818" t="str">
        <f>IF(B3759&lt;&gt;"",IF(AND(B3759&gt;=_TM1,B3759&lt;=_TM2,OR(TH!L3759="1111",TH!M3759="1111")),TH!D3759,""),"")</f>
        <v/>
      </c>
      <c r="B3759" s="36">
        <f t="shared" si="464"/>
        <v>3</v>
      </c>
      <c r="C3759" s="190">
        <f t="shared" si="370"/>
        <v>42456</v>
      </c>
      <c r="D3759" s="842" t="s">
        <v>1651</v>
      </c>
      <c r="E3759" s="842">
        <v>42456</v>
      </c>
      <c r="F3759" s="854" t="s">
        <v>745</v>
      </c>
      <c r="G3759" s="844" t="s">
        <v>1067</v>
      </c>
      <c r="H3759" s="845" t="s">
        <v>1299</v>
      </c>
      <c r="I3759" s="246">
        <v>18</v>
      </c>
      <c r="J3759" s="246">
        <v>40482</v>
      </c>
      <c r="K3759" s="846">
        <f t="shared" si="371"/>
        <v>728676</v>
      </c>
      <c r="L3759" s="847" t="s">
        <v>160</v>
      </c>
      <c r="M3759" s="847" t="s">
        <v>844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7"/>
      <c r="AB3759" s="570"/>
    </row>
    <row r="3760" spans="1:28" ht="15.75" hidden="1" customHeight="1">
      <c r="A3760" s="818" t="str">
        <f>IF(B3760&lt;&gt;"",IF(AND(B3760&gt;=_TM1,B3760&lt;=_TM2,OR(TH!L3760="1111",TH!M3760="1111")),TH!D3760,""),"")</f>
        <v/>
      </c>
      <c r="B3760" s="36">
        <f t="shared" si="464"/>
        <v>3</v>
      </c>
      <c r="C3760" s="190">
        <f t="shared" si="370"/>
        <v>42456</v>
      </c>
      <c r="D3760" s="842" t="s">
        <v>1651</v>
      </c>
      <c r="E3760" s="842">
        <v>42456</v>
      </c>
      <c r="F3760" s="854" t="s">
        <v>744</v>
      </c>
      <c r="G3760" s="844" t="s">
        <v>1067</v>
      </c>
      <c r="H3760" s="845" t="s">
        <v>1299</v>
      </c>
      <c r="I3760" s="246">
        <v>40</v>
      </c>
      <c r="J3760" s="246">
        <v>57766</v>
      </c>
      <c r="K3760" s="846">
        <f t="shared" si="371"/>
        <v>2310640</v>
      </c>
      <c r="L3760" s="847" t="s">
        <v>160</v>
      </c>
      <c r="M3760" s="847" t="s">
        <v>844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7"/>
      <c r="AB3760" s="570"/>
    </row>
    <row r="3761" spans="1:28" ht="15.75" hidden="1" customHeight="1">
      <c r="A3761" s="818" t="str">
        <f>IF(B3761&lt;&gt;"",IF(AND(B3761&gt;=_TM1,B3761&lt;=_TM2,OR(TH!L3761="1111",TH!M3761="1111")),TH!D3761,""),"")</f>
        <v/>
      </c>
      <c r="B3761" s="36">
        <f t="shared" si="464"/>
        <v>3</v>
      </c>
      <c r="C3761" s="190">
        <f t="shared" si="370"/>
        <v>42456</v>
      </c>
      <c r="D3761" s="842" t="s">
        <v>1651</v>
      </c>
      <c r="E3761" s="842">
        <v>42456</v>
      </c>
      <c r="F3761" s="854" t="s">
        <v>945</v>
      </c>
      <c r="G3761" s="844" t="s">
        <v>1067</v>
      </c>
      <c r="H3761" s="845" t="s">
        <v>1299</v>
      </c>
      <c r="I3761" s="246">
        <v>50</v>
      </c>
      <c r="J3761" s="246">
        <v>32374</v>
      </c>
      <c r="K3761" s="846">
        <f t="shared" si="371"/>
        <v>1618700</v>
      </c>
      <c r="L3761" s="847" t="s">
        <v>160</v>
      </c>
      <c r="M3761" s="847" t="s">
        <v>844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7"/>
      <c r="AB3761" s="570"/>
    </row>
    <row r="3762" spans="1:28" ht="15.75" hidden="1" customHeight="1">
      <c r="A3762" s="818" t="str">
        <f>IF(B3762&lt;&gt;"",IF(AND(B3762&gt;=_TM1,B3762&lt;=_TM2,OR(TH!L3762="1111",TH!M3762="1111")),TH!D3762,""),"")</f>
        <v/>
      </c>
      <c r="B3762" s="36">
        <f t="shared" si="464"/>
        <v>3</v>
      </c>
      <c r="C3762" s="190">
        <f t="shared" si="370"/>
        <v>42456</v>
      </c>
      <c r="D3762" s="842" t="s">
        <v>1651</v>
      </c>
      <c r="E3762" s="842">
        <v>42456</v>
      </c>
      <c r="F3762" s="854" t="s">
        <v>747</v>
      </c>
      <c r="G3762" s="844" t="s">
        <v>1067</v>
      </c>
      <c r="H3762" s="845" t="s">
        <v>1299</v>
      </c>
      <c r="I3762" s="246">
        <v>18</v>
      </c>
      <c r="J3762" s="246">
        <v>39732</v>
      </c>
      <c r="K3762" s="846">
        <f t="shared" si="371"/>
        <v>715176</v>
      </c>
      <c r="L3762" s="847" t="s">
        <v>160</v>
      </c>
      <c r="M3762" s="847" t="s">
        <v>844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7"/>
      <c r="AB3762" s="570"/>
    </row>
    <row r="3763" spans="1:28" ht="15.75" hidden="1" customHeight="1">
      <c r="A3763" s="818" t="str">
        <f>IF(B3763&lt;&gt;"",IF(AND(B3763&gt;=_TM1,B3763&lt;=_TM2,OR(TH!L3763="1111",TH!M3763="1111")),TH!D3763,""),"")</f>
        <v/>
      </c>
      <c r="B3763" s="36">
        <f t="shared" si="464"/>
        <v>3</v>
      </c>
      <c r="C3763" s="190">
        <f t="shared" si="370"/>
        <v>42456</v>
      </c>
      <c r="D3763" s="842" t="s">
        <v>1651</v>
      </c>
      <c r="E3763" s="842">
        <v>42456</v>
      </c>
      <c r="F3763" s="854" t="s">
        <v>657</v>
      </c>
      <c r="G3763" s="844" t="s">
        <v>1067</v>
      </c>
      <c r="H3763" s="845" t="s">
        <v>1299</v>
      </c>
      <c r="I3763" s="246">
        <v>27</v>
      </c>
      <c r="J3763" s="246">
        <v>105692</v>
      </c>
      <c r="K3763" s="846">
        <f t="shared" si="371"/>
        <v>2853684</v>
      </c>
      <c r="L3763" s="847" t="s">
        <v>160</v>
      </c>
      <c r="M3763" s="847" t="s">
        <v>844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7"/>
      <c r="AB3763" s="570"/>
    </row>
    <row r="3764" spans="1:28" ht="15.75" hidden="1" customHeight="1">
      <c r="A3764" s="818" t="str">
        <f>IF(B3764&lt;&gt;"",IF(AND(B3764&gt;=_TM1,B3764&lt;=_TM2,OR(TH!L3764="1111",TH!M3764="1111")),TH!D3764,""),"")</f>
        <v/>
      </c>
      <c r="B3764" s="36">
        <f t="shared" si="464"/>
        <v>3</v>
      </c>
      <c r="C3764" s="190">
        <f t="shared" si="370"/>
        <v>42456</v>
      </c>
      <c r="D3764" s="842" t="s">
        <v>1651</v>
      </c>
      <c r="E3764" s="842">
        <v>42456</v>
      </c>
      <c r="F3764" s="854" t="s">
        <v>749</v>
      </c>
      <c r="G3764" s="844" t="s">
        <v>1067</v>
      </c>
      <c r="H3764" s="845" t="s">
        <v>1299</v>
      </c>
      <c r="I3764" s="246">
        <v>31</v>
      </c>
      <c r="J3764" s="246">
        <v>51043</v>
      </c>
      <c r="K3764" s="846">
        <f t="shared" si="371"/>
        <v>1582333</v>
      </c>
      <c r="L3764" s="847" t="s">
        <v>160</v>
      </c>
      <c r="M3764" s="847" t="s">
        <v>844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7"/>
      <c r="AB3764" s="570"/>
    </row>
    <row r="3765" spans="1:28" ht="15.75" hidden="1" customHeight="1">
      <c r="A3765" s="818" t="str">
        <f>IF(B3765&lt;&gt;"",IF(AND(B3765&gt;=_TM1,B3765&lt;=_TM2,OR(TH!L3765="1111",TH!M3765="1111")),TH!D3765,""),"")</f>
        <v/>
      </c>
      <c r="B3765" s="36">
        <f t="shared" si="464"/>
        <v>3</v>
      </c>
      <c r="C3765" s="190">
        <f t="shared" si="370"/>
        <v>42456</v>
      </c>
      <c r="D3765" s="842" t="s">
        <v>1651</v>
      </c>
      <c r="E3765" s="842">
        <v>42456</v>
      </c>
      <c r="F3765" s="854" t="s">
        <v>746</v>
      </c>
      <c r="G3765" s="844" t="s">
        <v>1067</v>
      </c>
      <c r="H3765" s="845" t="s">
        <v>1299</v>
      </c>
      <c r="I3765" s="246">
        <v>12</v>
      </c>
      <c r="J3765" s="246">
        <v>42242</v>
      </c>
      <c r="K3765" s="846">
        <f t="shared" si="371"/>
        <v>506904</v>
      </c>
      <c r="L3765" s="847" t="s">
        <v>160</v>
      </c>
      <c r="M3765" s="847" t="s">
        <v>844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7"/>
      <c r="AB3765" s="570"/>
    </row>
    <row r="3766" spans="1:28" ht="15.75" hidden="1" customHeight="1">
      <c r="A3766" s="818" t="str">
        <f>IF(B3766&lt;&gt;"",IF(AND(B3766&gt;=_TM1,B3766&lt;=_TM2,OR(TH!L3766="1111",TH!M3766="1111")),TH!D3766,""),"")</f>
        <v/>
      </c>
      <c r="B3766" s="36">
        <f t="shared" si="464"/>
        <v>3</v>
      </c>
      <c r="C3766" s="190">
        <f t="shared" ref="C3766:C3816" si="465">E3766</f>
        <v>42456</v>
      </c>
      <c r="D3766" s="842" t="s">
        <v>1651</v>
      </c>
      <c r="E3766" s="842">
        <v>42456</v>
      </c>
      <c r="F3766" s="854" t="s">
        <v>746</v>
      </c>
      <c r="G3766" s="844" t="s">
        <v>1067</v>
      </c>
      <c r="H3766" s="845" t="s">
        <v>1299</v>
      </c>
      <c r="I3766" s="246">
        <v>36</v>
      </c>
      <c r="J3766" s="246">
        <v>42242</v>
      </c>
      <c r="K3766" s="846">
        <f t="shared" si="371"/>
        <v>1520712</v>
      </c>
      <c r="L3766" s="847" t="s">
        <v>160</v>
      </c>
      <c r="M3766" s="847" t="s">
        <v>844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7"/>
      <c r="AB3766" s="570"/>
    </row>
    <row r="3767" spans="1:28" ht="15.75" hidden="1" customHeight="1">
      <c r="A3767" s="818" t="str">
        <f>IF(B3767&lt;&gt;"",IF(AND(B3767&gt;=_TM1,B3767&lt;=_TM2,OR(TH!L3767="1111",TH!M3767="1111")),TH!D3767,""),"")</f>
        <v/>
      </c>
      <c r="B3767" s="36">
        <f t="shared" si="464"/>
        <v>3</v>
      </c>
      <c r="C3767" s="190">
        <f t="shared" si="465"/>
        <v>42456</v>
      </c>
      <c r="D3767" s="842" t="s">
        <v>1651</v>
      </c>
      <c r="E3767" s="842">
        <v>42456</v>
      </c>
      <c r="F3767" s="854" t="s">
        <v>1001</v>
      </c>
      <c r="G3767" s="844" t="s">
        <v>1067</v>
      </c>
      <c r="H3767" s="845" t="s">
        <v>1299</v>
      </c>
      <c r="I3767" s="246">
        <v>40</v>
      </c>
      <c r="J3767" s="246">
        <v>64322</v>
      </c>
      <c r="K3767" s="846">
        <f t="shared" si="371"/>
        <v>2572880</v>
      </c>
      <c r="L3767" s="847" t="s">
        <v>160</v>
      </c>
      <c r="M3767" s="847" t="s">
        <v>844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7"/>
      <c r="AB3767" s="570"/>
    </row>
    <row r="3768" spans="1:28" ht="15.75" hidden="1" customHeight="1">
      <c r="A3768" s="818" t="str">
        <f>IF(B3768&lt;&gt;"",IF(AND(B3768&gt;=_TM1,B3768&lt;=_TM2,OR(TH!L3768="1111",TH!M3768="1111")),TH!D3768,""),"")</f>
        <v/>
      </c>
      <c r="B3768" s="36">
        <f t="shared" si="464"/>
        <v>3</v>
      </c>
      <c r="C3768" s="190">
        <f t="shared" si="465"/>
        <v>42456</v>
      </c>
      <c r="D3768" s="842" t="s">
        <v>1651</v>
      </c>
      <c r="E3768" s="842">
        <v>42456</v>
      </c>
      <c r="F3768" s="854" t="s">
        <v>751</v>
      </c>
      <c r="G3768" s="844" t="s">
        <v>1067</v>
      </c>
      <c r="H3768" s="845" t="s">
        <v>1299</v>
      </c>
      <c r="I3768" s="246">
        <v>12</v>
      </c>
      <c r="J3768" s="246">
        <v>83677</v>
      </c>
      <c r="K3768" s="846">
        <f t="shared" si="371"/>
        <v>1004124</v>
      </c>
      <c r="L3768" s="847" t="s">
        <v>160</v>
      </c>
      <c r="M3768" s="847" t="s">
        <v>844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7"/>
      <c r="AB3768" s="570"/>
    </row>
    <row r="3769" spans="1:28" ht="15.75" hidden="1" customHeight="1">
      <c r="A3769" s="818" t="str">
        <f>IF(B3769&lt;&gt;"",IF(AND(B3769&gt;=_TM1,B3769&lt;=_TM2,OR(TH!L3769="1111",TH!M3769="1111")),TH!D3769,""),"")</f>
        <v/>
      </c>
      <c r="B3769" s="36">
        <f t="shared" si="464"/>
        <v>3</v>
      </c>
      <c r="C3769" s="190">
        <f t="shared" si="465"/>
        <v>42456</v>
      </c>
      <c r="D3769" s="842" t="s">
        <v>1651</v>
      </c>
      <c r="E3769" s="842">
        <v>42456</v>
      </c>
      <c r="F3769" s="854" t="s">
        <v>441</v>
      </c>
      <c r="G3769" s="844" t="s">
        <v>1067</v>
      </c>
      <c r="H3769" s="845" t="s">
        <v>1299</v>
      </c>
      <c r="I3769" s="246">
        <v>10</v>
      </c>
      <c r="J3769" s="246">
        <v>73996</v>
      </c>
      <c r="K3769" s="846">
        <f t="shared" ref="K3769:K3816" si="466">ROUND(I3769*J3769,0)</f>
        <v>739960</v>
      </c>
      <c r="L3769" s="847" t="s">
        <v>160</v>
      </c>
      <c r="M3769" s="847" t="s">
        <v>844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7"/>
      <c r="AB3769" s="570"/>
    </row>
    <row r="3770" spans="1:28" ht="15.75" hidden="1" customHeight="1">
      <c r="A3770" s="818" t="str">
        <f>IF(B3770&lt;&gt;"",IF(AND(B3770&gt;=_TM1,B3770&lt;=_TM2,OR(TH!L3770="1111",TH!M3770="1111")),TH!D3770,""),"")</f>
        <v/>
      </c>
      <c r="B3770" s="36">
        <f t="shared" si="464"/>
        <v>3</v>
      </c>
      <c r="C3770" s="190">
        <f t="shared" si="465"/>
        <v>42456</v>
      </c>
      <c r="D3770" s="842" t="s">
        <v>1651</v>
      </c>
      <c r="E3770" s="842">
        <v>42456</v>
      </c>
      <c r="F3770" s="854" t="s">
        <v>752</v>
      </c>
      <c r="G3770" s="844" t="s">
        <v>1067</v>
      </c>
      <c r="H3770" s="845" t="s">
        <v>1299</v>
      </c>
      <c r="I3770" s="246">
        <v>10</v>
      </c>
      <c r="J3770" s="246">
        <v>72380</v>
      </c>
      <c r="K3770" s="846">
        <f t="shared" si="466"/>
        <v>723800</v>
      </c>
      <c r="L3770" s="847" t="s">
        <v>160</v>
      </c>
      <c r="M3770" s="847" t="s">
        <v>844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7"/>
      <c r="AB3770" s="570"/>
    </row>
    <row r="3771" spans="1:28" ht="15.75" hidden="1" customHeight="1">
      <c r="A3771" s="818" t="str">
        <f>IF(B3771&lt;&gt;"",IF(AND(B3771&gt;=_TM1,B3771&lt;=_TM2,OR(TH!L3771="1111",TH!M3771="1111")),TH!D3771,""),"")</f>
        <v/>
      </c>
      <c r="B3771" s="36">
        <f t="shared" si="464"/>
        <v>3</v>
      </c>
      <c r="C3771" s="190">
        <f t="shared" si="465"/>
        <v>42457</v>
      </c>
      <c r="D3771" s="842" t="s">
        <v>1651</v>
      </c>
      <c r="E3771" s="842">
        <v>42457</v>
      </c>
      <c r="F3771" s="854" t="s">
        <v>614</v>
      </c>
      <c r="G3771" s="844" t="s">
        <v>1068</v>
      </c>
      <c r="H3771" s="845" t="s">
        <v>1299</v>
      </c>
      <c r="I3771" s="246">
        <v>2750</v>
      </c>
      <c r="J3771" s="246">
        <v>6209</v>
      </c>
      <c r="K3771" s="846">
        <f t="shared" si="466"/>
        <v>17074750</v>
      </c>
      <c r="L3771" s="847" t="s">
        <v>160</v>
      </c>
      <c r="M3771" s="847" t="s">
        <v>844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7"/>
      <c r="AB3771" s="570"/>
    </row>
    <row r="3772" spans="1:28" ht="15.75" hidden="1" customHeight="1">
      <c r="A3772" s="818" t="str">
        <f>IF(B3772&lt;&gt;"",IF(AND(B3772&gt;=_TM1,B3772&lt;=_TM2,OR(TH!L3772="1111",TH!M3772="1111")),TH!D3772,""),"")</f>
        <v/>
      </c>
      <c r="B3772" s="36">
        <f t="shared" si="464"/>
        <v>1</v>
      </c>
      <c r="C3772" s="190">
        <f t="shared" si="465"/>
        <v>42371</v>
      </c>
      <c r="D3772" s="842" t="s">
        <v>1651</v>
      </c>
      <c r="E3772" s="842">
        <v>42371</v>
      </c>
      <c r="F3772" s="854" t="s">
        <v>1194</v>
      </c>
      <c r="G3772" s="844" t="s">
        <v>1006</v>
      </c>
      <c r="H3772" s="845" t="s">
        <v>1299</v>
      </c>
      <c r="I3772" s="246">
        <v>47</v>
      </c>
      <c r="J3772" s="246">
        <v>12444</v>
      </c>
      <c r="K3772" s="846">
        <f t="shared" si="466"/>
        <v>584868</v>
      </c>
      <c r="L3772" s="847" t="s">
        <v>160</v>
      </c>
      <c r="M3772" s="847" t="s">
        <v>844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7"/>
      <c r="AB3772" s="570"/>
    </row>
    <row r="3773" spans="1:28" ht="15.75" hidden="1" customHeight="1">
      <c r="A3773" s="818" t="str">
        <f>IF(B3773&lt;&gt;"",IF(AND(B3773&gt;=_TM1,B3773&lt;=_TM2,OR(TH!L3773="1111",TH!M3773="1111")),TH!D3773,""),"")</f>
        <v/>
      </c>
      <c r="B3773" s="36">
        <f t="shared" si="464"/>
        <v>1</v>
      </c>
      <c r="C3773" s="190">
        <f t="shared" si="465"/>
        <v>42375</v>
      </c>
      <c r="D3773" s="842" t="s">
        <v>1651</v>
      </c>
      <c r="E3773" s="842">
        <v>42375</v>
      </c>
      <c r="F3773" s="854" t="s">
        <v>1204</v>
      </c>
      <c r="G3773" s="844" t="s">
        <v>1012</v>
      </c>
      <c r="H3773" s="845" t="s">
        <v>1299</v>
      </c>
      <c r="I3773" s="246">
        <v>100</v>
      </c>
      <c r="J3773" s="246">
        <v>8201</v>
      </c>
      <c r="K3773" s="846">
        <f t="shared" si="466"/>
        <v>820100</v>
      </c>
      <c r="L3773" s="847" t="s">
        <v>160</v>
      </c>
      <c r="M3773" s="847" t="s">
        <v>844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7"/>
      <c r="AB3773" s="570"/>
    </row>
    <row r="3774" spans="1:28" ht="15.75" hidden="1" customHeight="1">
      <c r="A3774" s="818" t="str">
        <f>IF(B3774&lt;&gt;"",IF(AND(B3774&gt;=_TM1,B3774&lt;=_TM2,OR(TH!L3774="1111",TH!M3774="1111")),TH!D3774,""),"")</f>
        <v/>
      </c>
      <c r="B3774" s="36">
        <f t="shared" si="464"/>
        <v>1</v>
      </c>
      <c r="C3774" s="190">
        <f t="shared" si="465"/>
        <v>42379</v>
      </c>
      <c r="D3774" s="842" t="s">
        <v>1651</v>
      </c>
      <c r="E3774" s="842">
        <v>42379</v>
      </c>
      <c r="F3774" s="854" t="s">
        <v>1164</v>
      </c>
      <c r="G3774" s="844" t="s">
        <v>1013</v>
      </c>
      <c r="H3774" s="845" t="s">
        <v>1299</v>
      </c>
      <c r="I3774" s="246">
        <v>40</v>
      </c>
      <c r="J3774" s="246">
        <v>20777</v>
      </c>
      <c r="K3774" s="846">
        <f t="shared" si="466"/>
        <v>831080</v>
      </c>
      <c r="L3774" s="847" t="s">
        <v>160</v>
      </c>
      <c r="M3774" s="847" t="s">
        <v>844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7"/>
      <c r="AB3774" s="570"/>
    </row>
    <row r="3775" spans="1:28" ht="15.75" hidden="1" customHeight="1">
      <c r="A3775" s="818" t="str">
        <f>IF(B3775&lt;&gt;"",IF(AND(B3775&gt;=_TM1,B3775&lt;=_TM2,OR(TH!L3775="1111",TH!M3775="1111")),TH!D3775,""),"")</f>
        <v/>
      </c>
      <c r="B3775" s="36">
        <f t="shared" si="464"/>
        <v>1</v>
      </c>
      <c r="C3775" s="190">
        <f t="shared" si="465"/>
        <v>42386</v>
      </c>
      <c r="D3775" s="842" t="s">
        <v>1651</v>
      </c>
      <c r="E3775" s="842">
        <v>42386</v>
      </c>
      <c r="F3775" s="854" t="s">
        <v>1156</v>
      </c>
      <c r="G3775" s="844" t="s">
        <v>1014</v>
      </c>
      <c r="H3775" s="845" t="s">
        <v>1299</v>
      </c>
      <c r="I3775" s="246">
        <v>250</v>
      </c>
      <c r="J3775" s="246">
        <v>9430</v>
      </c>
      <c r="K3775" s="846">
        <f t="shared" si="466"/>
        <v>2357500</v>
      </c>
      <c r="L3775" s="847" t="s">
        <v>160</v>
      </c>
      <c r="M3775" s="847" t="s">
        <v>844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7"/>
      <c r="AB3775" s="570"/>
    </row>
    <row r="3776" spans="1:28" ht="15.75" hidden="1" customHeight="1">
      <c r="A3776" s="818" t="str">
        <f>IF(B3776&lt;&gt;"",IF(AND(B3776&gt;=_TM1,B3776&lt;=_TM2,OR(TH!L3776="1111",TH!M3776="1111")),TH!D3776,""),"")</f>
        <v/>
      </c>
      <c r="B3776" s="36">
        <f t="shared" si="464"/>
        <v>1</v>
      </c>
      <c r="C3776" s="190">
        <f t="shared" si="465"/>
        <v>42392</v>
      </c>
      <c r="D3776" s="842" t="s">
        <v>1651</v>
      </c>
      <c r="E3776" s="842">
        <v>42392</v>
      </c>
      <c r="F3776" s="854" t="s">
        <v>1147</v>
      </c>
      <c r="G3776" s="844" t="s">
        <v>1016</v>
      </c>
      <c r="H3776" s="845" t="s">
        <v>1299</v>
      </c>
      <c r="I3776" s="246">
        <v>60</v>
      </c>
      <c r="J3776" s="246">
        <v>17250</v>
      </c>
      <c r="K3776" s="846">
        <f t="shared" si="466"/>
        <v>1035000</v>
      </c>
      <c r="L3776" s="847" t="s">
        <v>160</v>
      </c>
      <c r="M3776" s="847" t="s">
        <v>844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7"/>
      <c r="AB3776" s="570"/>
    </row>
    <row r="3777" spans="1:28" ht="15.75" hidden="1" customHeight="1">
      <c r="A3777" s="818" t="str">
        <f>IF(B3777&lt;&gt;"",IF(AND(B3777&gt;=_TM1,B3777&lt;=_TM2,OR(TH!L3777="1111",TH!M3777="1111")),TH!D3777,""),"")</f>
        <v/>
      </c>
      <c r="B3777" s="36">
        <f t="shared" si="464"/>
        <v>1</v>
      </c>
      <c r="C3777" s="190">
        <f t="shared" si="465"/>
        <v>42397</v>
      </c>
      <c r="D3777" s="842" t="s">
        <v>1651</v>
      </c>
      <c r="E3777" s="842">
        <v>42397</v>
      </c>
      <c r="F3777" s="854" t="s">
        <v>1271</v>
      </c>
      <c r="G3777" s="844" t="s">
        <v>1019</v>
      </c>
      <c r="H3777" s="845" t="s">
        <v>1299</v>
      </c>
      <c r="I3777" s="246">
        <v>15</v>
      </c>
      <c r="J3777" s="246">
        <v>24472</v>
      </c>
      <c r="K3777" s="846">
        <f t="shared" si="466"/>
        <v>367080</v>
      </c>
      <c r="L3777" s="847" t="s">
        <v>160</v>
      </c>
      <c r="M3777" s="847" t="s">
        <v>844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7"/>
      <c r="AB3777" s="570"/>
    </row>
    <row r="3778" spans="1:28" ht="15.75" hidden="1" customHeight="1">
      <c r="A3778" s="818" t="str">
        <f>IF(B3778&lt;&gt;"",IF(AND(B3778&gt;=_TM1,B3778&lt;=_TM2,OR(TH!L3778="1111",TH!M3778="1111")),TH!D3778,""),"")</f>
        <v/>
      </c>
      <c r="B3778" s="36">
        <f t="shared" si="464"/>
        <v>1</v>
      </c>
      <c r="C3778" s="190">
        <f t="shared" si="465"/>
        <v>42397</v>
      </c>
      <c r="D3778" s="842" t="s">
        <v>1651</v>
      </c>
      <c r="E3778" s="842">
        <v>42397</v>
      </c>
      <c r="F3778" s="854" t="s">
        <v>1104</v>
      </c>
      <c r="G3778" s="844" t="s">
        <v>1019</v>
      </c>
      <c r="H3778" s="845" t="s">
        <v>1299</v>
      </c>
      <c r="I3778" s="246">
        <v>28</v>
      </c>
      <c r="J3778" s="246">
        <v>13988</v>
      </c>
      <c r="K3778" s="846">
        <f t="shared" si="466"/>
        <v>391664</v>
      </c>
      <c r="L3778" s="847" t="s">
        <v>160</v>
      </c>
      <c r="M3778" s="847" t="s">
        <v>844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7"/>
      <c r="AB3778" s="570"/>
    </row>
    <row r="3779" spans="1:28" ht="15.75" hidden="1" customHeight="1">
      <c r="A3779" s="818" t="str">
        <f>IF(B3779&lt;&gt;"",IF(AND(B3779&gt;=_TM1,B3779&lt;=_TM2,OR(TH!L3779="1111",TH!M3779="1111")),TH!D3779,""),"")</f>
        <v/>
      </c>
      <c r="B3779" s="36">
        <f t="shared" si="464"/>
        <v>1</v>
      </c>
      <c r="C3779" s="190">
        <f t="shared" si="465"/>
        <v>42397</v>
      </c>
      <c r="D3779" s="842" t="s">
        <v>1651</v>
      </c>
      <c r="E3779" s="842">
        <v>42397</v>
      </c>
      <c r="F3779" s="854" t="s">
        <v>1158</v>
      </c>
      <c r="G3779" s="844" t="s">
        <v>1019</v>
      </c>
      <c r="H3779" s="845" t="s">
        <v>1299</v>
      </c>
      <c r="I3779" s="246">
        <v>40</v>
      </c>
      <c r="J3779" s="246">
        <v>19188</v>
      </c>
      <c r="K3779" s="846">
        <f t="shared" si="466"/>
        <v>767520</v>
      </c>
      <c r="L3779" s="847" t="s">
        <v>160</v>
      </c>
      <c r="M3779" s="847" t="s">
        <v>844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7"/>
      <c r="AB3779" s="570"/>
    </row>
    <row r="3780" spans="1:28" ht="15.75" hidden="1" customHeight="1">
      <c r="A3780" s="818" t="str">
        <f>IF(B3780&lt;&gt;"",IF(AND(B3780&gt;=_TM1,B3780&lt;=_TM2,OR(TH!L3780="1111",TH!M3780="1111")),TH!D3780,""),"")</f>
        <v/>
      </c>
      <c r="B3780" s="36">
        <f t="shared" si="464"/>
        <v>1</v>
      </c>
      <c r="C3780" s="190">
        <f t="shared" si="465"/>
        <v>42399</v>
      </c>
      <c r="D3780" s="842" t="s">
        <v>1651</v>
      </c>
      <c r="E3780" s="842">
        <v>42399</v>
      </c>
      <c r="F3780" s="854" t="s">
        <v>1148</v>
      </c>
      <c r="G3780" s="844" t="s">
        <v>1026</v>
      </c>
      <c r="H3780" s="845" t="s">
        <v>1299</v>
      </c>
      <c r="I3780" s="246">
        <v>140</v>
      </c>
      <c r="J3780" s="246">
        <v>16662</v>
      </c>
      <c r="K3780" s="846">
        <f t="shared" si="466"/>
        <v>2332680</v>
      </c>
      <c r="L3780" s="847" t="s">
        <v>160</v>
      </c>
      <c r="M3780" s="847" t="s">
        <v>844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7"/>
      <c r="AB3780" s="570"/>
    </row>
    <row r="3781" spans="1:28" ht="15.75" hidden="1" customHeight="1">
      <c r="A3781" s="818" t="str">
        <f>IF(B3781&lt;&gt;"",IF(AND(B3781&gt;=_TM1,B3781&lt;=_TM2,OR(TH!L3781="1111",TH!M3781="1111")),TH!D3781,""),"")</f>
        <v/>
      </c>
      <c r="B3781" s="36">
        <f t="shared" si="464"/>
        <v>1</v>
      </c>
      <c r="C3781" s="190">
        <f t="shared" si="465"/>
        <v>42399</v>
      </c>
      <c r="D3781" s="842" t="s">
        <v>1651</v>
      </c>
      <c r="E3781" s="842">
        <v>42399</v>
      </c>
      <c r="F3781" s="854" t="s">
        <v>1145</v>
      </c>
      <c r="G3781" s="844" t="s">
        <v>1026</v>
      </c>
      <c r="H3781" s="845" t="s">
        <v>1299</v>
      </c>
      <c r="I3781" s="246">
        <v>88</v>
      </c>
      <c r="J3781" s="246">
        <v>11155</v>
      </c>
      <c r="K3781" s="846">
        <f t="shared" si="466"/>
        <v>981640</v>
      </c>
      <c r="L3781" s="847" t="s">
        <v>160</v>
      </c>
      <c r="M3781" s="847" t="s">
        <v>844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7"/>
      <c r="AB3781" s="570"/>
    </row>
    <row r="3782" spans="1:28" ht="15.75" hidden="1" customHeight="1">
      <c r="A3782" s="818" t="str">
        <f>IF(B3782&lt;&gt;"",IF(AND(B3782&gt;=_TM1,B3782&lt;=_TM2,OR(TH!L3782="1111",TH!M3782="1111")),TH!D3782,""),"")</f>
        <v/>
      </c>
      <c r="B3782" s="36">
        <f t="shared" si="464"/>
        <v>1</v>
      </c>
      <c r="C3782" s="190">
        <f t="shared" si="465"/>
        <v>42400</v>
      </c>
      <c r="D3782" s="842" t="s">
        <v>1651</v>
      </c>
      <c r="E3782" s="842">
        <v>42400</v>
      </c>
      <c r="F3782" s="854" t="s">
        <v>1152</v>
      </c>
      <c r="G3782" s="844" t="s">
        <v>1027</v>
      </c>
      <c r="H3782" s="845" t="s">
        <v>1299</v>
      </c>
      <c r="I3782" s="246">
        <v>33</v>
      </c>
      <c r="J3782" s="246">
        <v>24385</v>
      </c>
      <c r="K3782" s="846">
        <f t="shared" si="466"/>
        <v>804705</v>
      </c>
      <c r="L3782" s="847" t="s">
        <v>160</v>
      </c>
      <c r="M3782" s="847" t="s">
        <v>844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7"/>
      <c r="AB3782" s="570"/>
    </row>
    <row r="3783" spans="1:28" ht="15.75" hidden="1" customHeight="1">
      <c r="A3783" s="818" t="str">
        <f>IF(B3783&lt;&gt;"",IF(AND(B3783&gt;=_TM1,B3783&lt;=_TM2,OR(TH!L3783="1111",TH!M3783="1111")),TH!D3783,""),"")</f>
        <v/>
      </c>
      <c r="B3783" s="36">
        <f t="shared" si="464"/>
        <v>2</v>
      </c>
      <c r="C3783" s="190">
        <f t="shared" si="465"/>
        <v>42414</v>
      </c>
      <c r="D3783" s="842" t="s">
        <v>1651</v>
      </c>
      <c r="E3783" s="842">
        <v>42414</v>
      </c>
      <c r="F3783" s="854" t="s">
        <v>1115</v>
      </c>
      <c r="G3783" s="844" t="s">
        <v>1030</v>
      </c>
      <c r="H3783" s="845" t="s">
        <v>1299</v>
      </c>
      <c r="I3783" s="246">
        <v>33</v>
      </c>
      <c r="J3783" s="246">
        <v>21197</v>
      </c>
      <c r="K3783" s="846">
        <f t="shared" si="466"/>
        <v>699501</v>
      </c>
      <c r="L3783" s="847" t="s">
        <v>160</v>
      </c>
      <c r="M3783" s="847" t="s">
        <v>844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7"/>
      <c r="AB3783" s="570"/>
    </row>
    <row r="3784" spans="1:28" ht="15.75" hidden="1" customHeight="1">
      <c r="A3784" s="818" t="str">
        <f>IF(B3784&lt;&gt;"",IF(AND(B3784&gt;=_TM1,B3784&lt;=_TM2,OR(TH!L3784="1111",TH!M3784="1111")),TH!D3784,""),"")</f>
        <v/>
      </c>
      <c r="B3784" s="36">
        <f t="shared" si="464"/>
        <v>2</v>
      </c>
      <c r="C3784" s="190">
        <f t="shared" si="465"/>
        <v>42414</v>
      </c>
      <c r="D3784" s="842" t="s">
        <v>1651</v>
      </c>
      <c r="E3784" s="842">
        <v>42414</v>
      </c>
      <c r="F3784" s="854" t="s">
        <v>1127</v>
      </c>
      <c r="G3784" s="844" t="s">
        <v>1031</v>
      </c>
      <c r="H3784" s="845" t="s">
        <v>1299</v>
      </c>
      <c r="I3784" s="246">
        <v>16</v>
      </c>
      <c r="J3784" s="246">
        <v>21547.5</v>
      </c>
      <c r="K3784" s="846">
        <f t="shared" si="466"/>
        <v>344760</v>
      </c>
      <c r="L3784" s="847" t="s">
        <v>160</v>
      </c>
      <c r="M3784" s="847" t="s">
        <v>844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7"/>
      <c r="AB3784" s="570"/>
    </row>
    <row r="3785" spans="1:28" ht="15.75" hidden="1" customHeight="1">
      <c r="A3785" s="818" t="str">
        <f>IF(B3785&lt;&gt;"",IF(AND(B3785&gt;=_TM1,B3785&lt;=_TM2,OR(TH!L3785="1111",TH!M3785="1111")),TH!D3785,""),"")</f>
        <v/>
      </c>
      <c r="B3785" s="36">
        <f t="shared" si="464"/>
        <v>2</v>
      </c>
      <c r="C3785" s="190">
        <f t="shared" si="465"/>
        <v>42420</v>
      </c>
      <c r="D3785" s="842" t="s">
        <v>1651</v>
      </c>
      <c r="E3785" s="842">
        <v>42420</v>
      </c>
      <c r="F3785" s="854" t="s">
        <v>1114</v>
      </c>
      <c r="G3785" s="844" t="s">
        <v>1034</v>
      </c>
      <c r="H3785" s="845" t="s">
        <v>1299</v>
      </c>
      <c r="I3785" s="246">
        <v>72</v>
      </c>
      <c r="J3785" s="246">
        <v>17333</v>
      </c>
      <c r="K3785" s="846">
        <f t="shared" si="466"/>
        <v>1247976</v>
      </c>
      <c r="L3785" s="847" t="s">
        <v>160</v>
      </c>
      <c r="M3785" s="847" t="s">
        <v>844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7"/>
      <c r="AB3785" s="570"/>
    </row>
    <row r="3786" spans="1:28" ht="15.75" hidden="1" customHeight="1">
      <c r="A3786" s="818" t="str">
        <f>IF(B3786&lt;&gt;"",IF(AND(B3786&gt;=_TM1,B3786&lt;=_TM2,OR(TH!L3786="1111",TH!M3786="1111")),TH!D3786,""),"")</f>
        <v/>
      </c>
      <c r="B3786" s="36">
        <f t="shared" si="464"/>
        <v>2</v>
      </c>
      <c r="C3786" s="190">
        <f t="shared" si="465"/>
        <v>42420</v>
      </c>
      <c r="D3786" s="842" t="s">
        <v>1651</v>
      </c>
      <c r="E3786" s="842">
        <v>42420</v>
      </c>
      <c r="F3786" s="854" t="s">
        <v>1142</v>
      </c>
      <c r="G3786" s="844" t="s">
        <v>1034</v>
      </c>
      <c r="H3786" s="845" t="s">
        <v>1299</v>
      </c>
      <c r="I3786" s="246">
        <v>15</v>
      </c>
      <c r="J3786" s="246">
        <v>9738</v>
      </c>
      <c r="K3786" s="846">
        <f t="shared" si="466"/>
        <v>146070</v>
      </c>
      <c r="L3786" s="847" t="s">
        <v>160</v>
      </c>
      <c r="M3786" s="847" t="s">
        <v>844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7"/>
      <c r="AB3786" s="570"/>
    </row>
    <row r="3787" spans="1:28" ht="15.75" hidden="1" customHeight="1">
      <c r="A3787" s="818" t="str">
        <f>IF(B3787&lt;&gt;"",IF(AND(B3787&gt;=_TM1,B3787&lt;=_TM2,OR(TH!L3787="1111",TH!M3787="1111")),TH!D3787,""),"")</f>
        <v/>
      </c>
      <c r="B3787" s="36">
        <f t="shared" si="464"/>
        <v>2</v>
      </c>
      <c r="C3787" s="190">
        <f t="shared" si="465"/>
        <v>42421</v>
      </c>
      <c r="D3787" s="842" t="s">
        <v>1651</v>
      </c>
      <c r="E3787" s="842">
        <v>42421</v>
      </c>
      <c r="F3787" s="854" t="s">
        <v>1126</v>
      </c>
      <c r="G3787" s="844" t="s">
        <v>1035</v>
      </c>
      <c r="H3787" s="845" t="s">
        <v>1299</v>
      </c>
      <c r="I3787" s="246">
        <v>16</v>
      </c>
      <c r="J3787" s="246">
        <v>21105.5</v>
      </c>
      <c r="K3787" s="846">
        <f t="shared" si="466"/>
        <v>337688</v>
      </c>
      <c r="L3787" s="847" t="s">
        <v>160</v>
      </c>
      <c r="M3787" s="847" t="s">
        <v>844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7"/>
      <c r="AB3787" s="570"/>
    </row>
    <row r="3788" spans="1:28" ht="15.75" hidden="1" customHeight="1">
      <c r="A3788" s="818" t="str">
        <f>IF(B3788&lt;&gt;"",IF(AND(B3788&gt;=_TM1,B3788&lt;=_TM2,OR(TH!L3788="1111",TH!M3788="1111")),TH!D3788,""),"")</f>
        <v/>
      </c>
      <c r="B3788" s="36">
        <f t="shared" si="464"/>
        <v>2</v>
      </c>
      <c r="C3788" s="190">
        <f t="shared" si="465"/>
        <v>42424</v>
      </c>
      <c r="D3788" s="842" t="s">
        <v>1651</v>
      </c>
      <c r="E3788" s="842">
        <v>42424</v>
      </c>
      <c r="F3788" s="854" t="s">
        <v>1169</v>
      </c>
      <c r="G3788" s="844" t="s">
        <v>1036</v>
      </c>
      <c r="H3788" s="845" t="s">
        <v>1299</v>
      </c>
      <c r="I3788" s="246">
        <v>240</v>
      </c>
      <c r="J3788" s="246">
        <v>12031.541666666666</v>
      </c>
      <c r="K3788" s="846">
        <f t="shared" si="466"/>
        <v>2887570</v>
      </c>
      <c r="L3788" s="847" t="s">
        <v>160</v>
      </c>
      <c r="M3788" s="847" t="s">
        <v>844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7"/>
      <c r="AB3788" s="570"/>
    </row>
    <row r="3789" spans="1:28" ht="15.75" hidden="1" customHeight="1">
      <c r="A3789" s="818" t="str">
        <f>IF(B3789&lt;&gt;"",IF(AND(B3789&gt;=_TM1,B3789&lt;=_TM2,OR(TH!L3789="1111",TH!M3789="1111")),TH!D3789,""),"")</f>
        <v/>
      </c>
      <c r="B3789" s="36">
        <f t="shared" si="464"/>
        <v>2</v>
      </c>
      <c r="C3789" s="190">
        <f t="shared" si="465"/>
        <v>42425</v>
      </c>
      <c r="D3789" s="842" t="s">
        <v>1651</v>
      </c>
      <c r="E3789" s="842">
        <v>42425</v>
      </c>
      <c r="F3789" s="854" t="s">
        <v>1136</v>
      </c>
      <c r="G3789" s="844" t="s">
        <v>1040</v>
      </c>
      <c r="H3789" s="845" t="s">
        <v>1299</v>
      </c>
      <c r="I3789" s="246">
        <v>52</v>
      </c>
      <c r="J3789" s="246">
        <v>16854</v>
      </c>
      <c r="K3789" s="846">
        <f t="shared" si="466"/>
        <v>876408</v>
      </c>
      <c r="L3789" s="847" t="s">
        <v>160</v>
      </c>
      <c r="M3789" s="847" t="s">
        <v>844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7"/>
      <c r="AB3789" s="570"/>
    </row>
    <row r="3790" spans="1:28" ht="15.75" hidden="1" customHeight="1">
      <c r="A3790" s="818" t="str">
        <f>IF(B3790&lt;&gt;"",IF(AND(B3790&gt;=_TM1,B3790&lt;=_TM2,OR(TH!L3790="1111",TH!M3790="1111")),TH!D3790,""),"")</f>
        <v/>
      </c>
      <c r="B3790" s="36">
        <f t="shared" si="464"/>
        <v>2</v>
      </c>
      <c r="C3790" s="190">
        <f t="shared" si="465"/>
        <v>42427</v>
      </c>
      <c r="D3790" s="842" t="s">
        <v>1651</v>
      </c>
      <c r="E3790" s="842">
        <v>42427</v>
      </c>
      <c r="F3790" s="843" t="s">
        <v>1137</v>
      </c>
      <c r="G3790" s="844" t="s">
        <v>1041</v>
      </c>
      <c r="H3790" s="845" t="s">
        <v>1299</v>
      </c>
      <c r="I3790" s="246">
        <v>5</v>
      </c>
      <c r="J3790" s="246">
        <v>20010</v>
      </c>
      <c r="K3790" s="846">
        <f t="shared" si="466"/>
        <v>100050</v>
      </c>
      <c r="L3790" s="847" t="s">
        <v>160</v>
      </c>
      <c r="M3790" s="847" t="s">
        <v>844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7"/>
      <c r="AB3790" s="570"/>
    </row>
    <row r="3791" spans="1:28" ht="15.75" hidden="1" customHeight="1">
      <c r="A3791" s="818" t="str">
        <f>IF(B3791&lt;&gt;"",IF(AND(B3791&gt;=_TM1,B3791&lt;=_TM2,OR(TH!L3791="1111",TH!M3791="1111")),TH!D3791,""),"")</f>
        <v/>
      </c>
      <c r="B3791" s="36">
        <f t="shared" si="464"/>
        <v>2</v>
      </c>
      <c r="C3791" s="190">
        <f t="shared" si="465"/>
        <v>42427</v>
      </c>
      <c r="D3791" s="842" t="s">
        <v>1651</v>
      </c>
      <c r="E3791" s="842">
        <v>42427</v>
      </c>
      <c r="F3791" s="843" t="s">
        <v>1261</v>
      </c>
      <c r="G3791" s="844" t="s">
        <v>1041</v>
      </c>
      <c r="H3791" s="845" t="s">
        <v>1299</v>
      </c>
      <c r="I3791" s="246">
        <v>52</v>
      </c>
      <c r="J3791" s="246">
        <v>29784</v>
      </c>
      <c r="K3791" s="846">
        <f t="shared" si="466"/>
        <v>1548768</v>
      </c>
      <c r="L3791" s="847" t="s">
        <v>160</v>
      </c>
      <c r="M3791" s="847" t="s">
        <v>844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7"/>
      <c r="AB3791" s="570"/>
    </row>
    <row r="3792" spans="1:28" ht="15.75" hidden="1" customHeight="1">
      <c r="A3792" s="818" t="str">
        <f>IF(B3792&lt;&gt;"",IF(AND(B3792&gt;=_TM1,B3792&lt;=_TM2,OR(TH!L3792="1111",TH!M3792="1111")),TH!D3792,""),"")</f>
        <v/>
      </c>
      <c r="B3792" s="36">
        <f t="shared" si="464"/>
        <v>3</v>
      </c>
      <c r="C3792" s="190">
        <f t="shared" si="465"/>
        <v>42434</v>
      </c>
      <c r="D3792" s="842" t="s">
        <v>1651</v>
      </c>
      <c r="E3792" s="842">
        <v>42434</v>
      </c>
      <c r="F3792" s="854" t="s">
        <v>1209</v>
      </c>
      <c r="G3792" s="844" t="s">
        <v>1046</v>
      </c>
      <c r="H3792" s="845" t="s">
        <v>1299</v>
      </c>
      <c r="I3792" s="246">
        <v>400</v>
      </c>
      <c r="J3792" s="246">
        <v>8556</v>
      </c>
      <c r="K3792" s="846">
        <f t="shared" si="466"/>
        <v>3422400</v>
      </c>
      <c r="L3792" s="847" t="s">
        <v>160</v>
      </c>
      <c r="M3792" s="847" t="s">
        <v>844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7"/>
      <c r="AB3792" s="570"/>
    </row>
    <row r="3793" spans="1:28" ht="15.75" hidden="1" customHeight="1">
      <c r="A3793" s="818" t="str">
        <f>IF(B3793&lt;&gt;"",IF(AND(B3793&gt;=_TM1,B3793&lt;=_TM2,OR(TH!L3793="1111",TH!M3793="1111")),TH!D3793,""),"")</f>
        <v/>
      </c>
      <c r="B3793" s="36">
        <f t="shared" si="464"/>
        <v>3</v>
      </c>
      <c r="C3793" s="190">
        <f t="shared" si="465"/>
        <v>42438</v>
      </c>
      <c r="D3793" s="842" t="s">
        <v>1651</v>
      </c>
      <c r="E3793" s="842">
        <v>42438</v>
      </c>
      <c r="F3793" s="854" t="s">
        <v>1128</v>
      </c>
      <c r="G3793" s="844" t="s">
        <v>1053</v>
      </c>
      <c r="H3793" s="845" t="s">
        <v>1299</v>
      </c>
      <c r="I3793" s="246">
        <v>10</v>
      </c>
      <c r="J3793" s="246">
        <v>21658</v>
      </c>
      <c r="K3793" s="846">
        <f t="shared" si="466"/>
        <v>216580</v>
      </c>
      <c r="L3793" s="847" t="s">
        <v>160</v>
      </c>
      <c r="M3793" s="847" t="s">
        <v>844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7"/>
      <c r="AB3793" s="570"/>
    </row>
    <row r="3794" spans="1:28" ht="15.75" hidden="1" customHeight="1">
      <c r="A3794" s="818" t="str">
        <f>IF(B3794&lt;&gt;"",IF(AND(B3794&gt;=_TM1,B3794&lt;=_TM2,OR(TH!L3794="1111",TH!M3794="1111")),TH!D3794,""),"")</f>
        <v/>
      </c>
      <c r="B3794" s="36">
        <f t="shared" si="464"/>
        <v>3</v>
      </c>
      <c r="C3794" s="190">
        <f t="shared" si="465"/>
        <v>42440</v>
      </c>
      <c r="D3794" s="842" t="s">
        <v>1651</v>
      </c>
      <c r="E3794" s="842">
        <v>42440</v>
      </c>
      <c r="F3794" s="854" t="s">
        <v>1129</v>
      </c>
      <c r="G3794" s="844" t="s">
        <v>1054</v>
      </c>
      <c r="H3794" s="845" t="s">
        <v>1299</v>
      </c>
      <c r="I3794" s="246">
        <v>2</v>
      </c>
      <c r="J3794" s="246">
        <v>22873.5</v>
      </c>
      <c r="K3794" s="846">
        <f t="shared" si="466"/>
        <v>45747</v>
      </c>
      <c r="L3794" s="847" t="s">
        <v>160</v>
      </c>
      <c r="M3794" s="847" t="s">
        <v>844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7"/>
      <c r="AB3794" s="570"/>
    </row>
    <row r="3795" spans="1:28" ht="15.75" hidden="1" customHeight="1">
      <c r="A3795" s="818" t="str">
        <f>IF(B3795&lt;&gt;"",IF(AND(B3795&gt;=_TM1,B3795&lt;=_TM2,OR(TH!L3795="1111",TH!M3795="1111")),TH!D3795,""),"")</f>
        <v/>
      </c>
      <c r="B3795" s="36">
        <f t="shared" si="464"/>
        <v>3</v>
      </c>
      <c r="C3795" s="190">
        <f t="shared" si="465"/>
        <v>42440</v>
      </c>
      <c r="D3795" s="842" t="s">
        <v>1651</v>
      </c>
      <c r="E3795" s="842">
        <v>42440</v>
      </c>
      <c r="F3795" s="854" t="s">
        <v>1262</v>
      </c>
      <c r="G3795" s="844" t="s">
        <v>1055</v>
      </c>
      <c r="H3795" s="845" t="s">
        <v>1299</v>
      </c>
      <c r="I3795" s="246">
        <v>24</v>
      </c>
      <c r="J3795" s="246">
        <v>23634</v>
      </c>
      <c r="K3795" s="846">
        <f t="shared" si="466"/>
        <v>567216</v>
      </c>
      <c r="L3795" s="847" t="s">
        <v>160</v>
      </c>
      <c r="M3795" s="847" t="s">
        <v>844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7"/>
      <c r="AB3795" s="570"/>
    </row>
    <row r="3796" spans="1:28" ht="15.75" hidden="1" customHeight="1">
      <c r="A3796" s="818" t="str">
        <f>IF(B3796&lt;&gt;"",IF(AND(B3796&gt;=_TM1,B3796&lt;=_TM2,OR(TH!L3796="1111",TH!M3796="1111")),TH!D3796,""),"")</f>
        <v/>
      </c>
      <c r="B3796" s="36">
        <f t="shared" si="464"/>
        <v>3</v>
      </c>
      <c r="C3796" s="190">
        <f t="shared" si="465"/>
        <v>42447</v>
      </c>
      <c r="D3796" s="842" t="s">
        <v>1651</v>
      </c>
      <c r="E3796" s="842">
        <v>42447</v>
      </c>
      <c r="F3796" s="854" t="s">
        <v>1118</v>
      </c>
      <c r="G3796" s="844" t="s">
        <v>1059</v>
      </c>
      <c r="H3796" s="845" t="s">
        <v>1299</v>
      </c>
      <c r="I3796" s="246">
        <v>140</v>
      </c>
      <c r="J3796" s="246">
        <v>8998</v>
      </c>
      <c r="K3796" s="846">
        <f t="shared" si="466"/>
        <v>1259720</v>
      </c>
      <c r="L3796" s="847" t="s">
        <v>160</v>
      </c>
      <c r="M3796" s="847" t="s">
        <v>844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7"/>
      <c r="AB3796" s="570"/>
    </row>
    <row r="3797" spans="1:28" ht="15.75" hidden="1" customHeight="1">
      <c r="A3797" s="818" t="str">
        <f>IF(B3797&lt;&gt;"",IF(AND(B3797&gt;=_TM1,B3797&lt;=_TM2,OR(TH!L3797="1111",TH!M3797="1111")),TH!D3797,""),"")</f>
        <v/>
      </c>
      <c r="B3797" s="36">
        <f t="shared" si="464"/>
        <v>3</v>
      </c>
      <c r="C3797" s="190">
        <f t="shared" si="465"/>
        <v>42447</v>
      </c>
      <c r="D3797" s="842" t="s">
        <v>1651</v>
      </c>
      <c r="E3797" s="842">
        <v>42447</v>
      </c>
      <c r="F3797" s="854" t="s">
        <v>1139</v>
      </c>
      <c r="G3797" s="844" t="s">
        <v>1059</v>
      </c>
      <c r="H3797" s="845" t="s">
        <v>1299</v>
      </c>
      <c r="I3797" s="246">
        <v>17</v>
      </c>
      <c r="J3797" s="246">
        <v>23478</v>
      </c>
      <c r="K3797" s="846">
        <f t="shared" si="466"/>
        <v>399126</v>
      </c>
      <c r="L3797" s="847" t="s">
        <v>160</v>
      </c>
      <c r="M3797" s="847" t="s">
        <v>844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7"/>
      <c r="AB3797" s="570"/>
    </row>
    <row r="3798" spans="1:28" ht="15.75" hidden="1" customHeight="1">
      <c r="A3798" s="818" t="str">
        <f>IF(B3798&lt;&gt;"",IF(AND(B3798&gt;=_TM1,B3798&lt;=_TM2,OR(TH!L3798="1111",TH!M3798="1111")),TH!D3798,""),"")</f>
        <v/>
      </c>
      <c r="B3798" s="36">
        <f t="shared" si="464"/>
        <v>3</v>
      </c>
      <c r="C3798" s="190">
        <f t="shared" si="465"/>
        <v>42455</v>
      </c>
      <c r="D3798" s="842" t="s">
        <v>1651</v>
      </c>
      <c r="E3798" s="842">
        <v>42455</v>
      </c>
      <c r="F3798" s="854" t="s">
        <v>1154</v>
      </c>
      <c r="G3798" s="844" t="s">
        <v>1061</v>
      </c>
      <c r="H3798" s="845" t="s">
        <v>1299</v>
      </c>
      <c r="I3798" s="246">
        <v>3</v>
      </c>
      <c r="J3798" s="246">
        <v>29090</v>
      </c>
      <c r="K3798" s="846">
        <f t="shared" si="466"/>
        <v>87270</v>
      </c>
      <c r="L3798" s="847" t="s">
        <v>160</v>
      </c>
      <c r="M3798" s="847" t="s">
        <v>844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7"/>
      <c r="AB3798" s="570"/>
    </row>
    <row r="3799" spans="1:28" ht="15.75" hidden="1" customHeight="1">
      <c r="A3799" s="818" t="str">
        <f>IF(B3799&lt;&gt;"",IF(AND(B3799&gt;=_TM1,B3799&lt;=_TM2,OR(TH!L3799="1111",TH!M3799="1111")),TH!D3799,""),"")</f>
        <v/>
      </c>
      <c r="B3799" s="36">
        <f t="shared" si="464"/>
        <v>3</v>
      </c>
      <c r="C3799" s="190">
        <f t="shared" si="465"/>
        <v>42456</v>
      </c>
      <c r="D3799" s="842" t="s">
        <v>1651</v>
      </c>
      <c r="E3799" s="842">
        <v>42456</v>
      </c>
      <c r="F3799" s="854" t="s">
        <v>1140</v>
      </c>
      <c r="G3799" s="844" t="s">
        <v>1062</v>
      </c>
      <c r="H3799" s="845" t="s">
        <v>1299</v>
      </c>
      <c r="I3799" s="246">
        <v>5</v>
      </c>
      <c r="J3799" s="246">
        <v>26680</v>
      </c>
      <c r="K3799" s="846">
        <f t="shared" si="466"/>
        <v>133400</v>
      </c>
      <c r="L3799" s="847" t="s">
        <v>160</v>
      </c>
      <c r="M3799" s="847" t="s">
        <v>844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7"/>
      <c r="AB3799" s="570"/>
    </row>
    <row r="3800" spans="1:28" ht="15.75" hidden="1" customHeight="1">
      <c r="A3800" s="818" t="str">
        <f>IF(B3800&lt;&gt;"",IF(AND(B3800&gt;=_TM1,B3800&lt;=_TM2,OR(TH!L3800="1111",TH!M3800="1111")),TH!D3800,""),"")</f>
        <v/>
      </c>
      <c r="B3800" s="36">
        <f t="shared" si="464"/>
        <v>3</v>
      </c>
      <c r="C3800" s="190">
        <f t="shared" si="465"/>
        <v>42456</v>
      </c>
      <c r="D3800" s="842" t="s">
        <v>1651</v>
      </c>
      <c r="E3800" s="842">
        <v>42456</v>
      </c>
      <c r="F3800" s="854" t="s">
        <v>1103</v>
      </c>
      <c r="G3800" s="844" t="s">
        <v>1067</v>
      </c>
      <c r="H3800" s="845" t="s">
        <v>1299</v>
      </c>
      <c r="I3800" s="246">
        <v>40</v>
      </c>
      <c r="J3800" s="246">
        <v>14364</v>
      </c>
      <c r="K3800" s="846">
        <f t="shared" si="466"/>
        <v>574560</v>
      </c>
      <c r="L3800" s="847" t="s">
        <v>160</v>
      </c>
      <c r="M3800" s="847" t="s">
        <v>844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7"/>
      <c r="AB3800" s="570"/>
    </row>
    <row r="3801" spans="1:28" ht="15.75" hidden="1" customHeight="1">
      <c r="A3801" s="818" t="str">
        <f>IF(B3801&lt;&gt;"",IF(AND(B3801&gt;=_TM1,B3801&lt;=_TM2,OR(TH!L3801="1111",TH!M3801="1111")),TH!D3801,""),"")</f>
        <v/>
      </c>
      <c r="B3801" s="36">
        <f t="shared" si="464"/>
        <v>3</v>
      </c>
      <c r="C3801" s="190">
        <f t="shared" si="465"/>
        <v>42456</v>
      </c>
      <c r="D3801" s="842" t="s">
        <v>1651</v>
      </c>
      <c r="E3801" s="842">
        <v>42456</v>
      </c>
      <c r="F3801" s="854" t="s">
        <v>1117</v>
      </c>
      <c r="G3801" s="844" t="s">
        <v>1067</v>
      </c>
      <c r="H3801" s="845" t="s">
        <v>1299</v>
      </c>
      <c r="I3801" s="246">
        <v>17</v>
      </c>
      <c r="J3801" s="246">
        <v>25171</v>
      </c>
      <c r="K3801" s="846">
        <f t="shared" si="466"/>
        <v>427907</v>
      </c>
      <c r="L3801" s="847" t="s">
        <v>160</v>
      </c>
      <c r="M3801" s="847" t="s">
        <v>844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7"/>
      <c r="AB3801" s="570"/>
    </row>
    <row r="3802" spans="1:28" ht="15.75" hidden="1" customHeight="1">
      <c r="A3802" s="818" t="str">
        <f>IF(B3802&lt;&gt;"",IF(AND(B3802&gt;=_TM1,B3802&lt;=_TM2,OR(TH!L3802="1111",TH!M3802="1111")),TH!D3802,""),"")</f>
        <v/>
      </c>
      <c r="B3802" s="36">
        <f t="shared" si="464"/>
        <v>3</v>
      </c>
      <c r="C3802" s="190">
        <f t="shared" si="465"/>
        <v>42456</v>
      </c>
      <c r="D3802" s="842" t="s">
        <v>1651</v>
      </c>
      <c r="E3802" s="842">
        <v>42456</v>
      </c>
      <c r="F3802" s="854" t="s">
        <v>1116</v>
      </c>
      <c r="G3802" s="844" t="s">
        <v>1067</v>
      </c>
      <c r="H3802" s="845" t="s">
        <v>1299</v>
      </c>
      <c r="I3802" s="246">
        <v>6</v>
      </c>
      <c r="J3802" s="246">
        <v>22853</v>
      </c>
      <c r="K3802" s="846">
        <f t="shared" si="466"/>
        <v>137118</v>
      </c>
      <c r="L3802" s="847" t="s">
        <v>160</v>
      </c>
      <c r="M3802" s="847" t="s">
        <v>844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7"/>
      <c r="AB3802" s="570"/>
    </row>
    <row r="3803" spans="1:28" ht="15.75" hidden="1" customHeight="1">
      <c r="A3803" s="818" t="str">
        <f>IF(B3803&lt;&gt;"",IF(AND(B3803&gt;=_TM1,B3803&lt;=_TM2,OR(TH!L3803="1111",TH!M3803="1111")),TH!D3803,""),"")</f>
        <v/>
      </c>
      <c r="B3803" s="36">
        <f t="shared" si="464"/>
        <v>3</v>
      </c>
      <c r="C3803" s="190">
        <f t="shared" si="465"/>
        <v>42456</v>
      </c>
      <c r="D3803" s="842" t="s">
        <v>1651</v>
      </c>
      <c r="E3803" s="842">
        <v>42456</v>
      </c>
      <c r="F3803" s="854" t="s">
        <v>1125</v>
      </c>
      <c r="G3803" s="844" t="s">
        <v>1067</v>
      </c>
      <c r="H3803" s="845" t="s">
        <v>1299</v>
      </c>
      <c r="I3803" s="246">
        <v>2</v>
      </c>
      <c r="J3803" s="246">
        <v>17348.5</v>
      </c>
      <c r="K3803" s="846">
        <f t="shared" si="466"/>
        <v>34697</v>
      </c>
      <c r="L3803" s="847" t="s">
        <v>160</v>
      </c>
      <c r="M3803" s="847" t="s">
        <v>844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7"/>
      <c r="AB3803" s="570"/>
    </row>
    <row r="3804" spans="1:28" ht="15.75" hidden="1" customHeight="1">
      <c r="A3804" s="818" t="str">
        <f>IF(B3804&lt;&gt;"",IF(AND(B3804&gt;=_TM1,B3804&lt;=_TM2,OR(TH!L3804="1111",TH!M3804="1111")),TH!D3804,""),"")</f>
        <v/>
      </c>
      <c r="B3804" s="36">
        <f t="shared" si="464"/>
        <v>3</v>
      </c>
      <c r="C3804" s="190">
        <f t="shared" si="465"/>
        <v>42456</v>
      </c>
      <c r="D3804" s="842" t="s">
        <v>1651</v>
      </c>
      <c r="E3804" s="842">
        <v>42456</v>
      </c>
      <c r="F3804" s="854" t="s">
        <v>1138</v>
      </c>
      <c r="G3804" s="844" t="s">
        <v>1067</v>
      </c>
      <c r="H3804" s="845" t="s">
        <v>1299</v>
      </c>
      <c r="I3804" s="246">
        <v>5</v>
      </c>
      <c r="J3804" s="246">
        <v>22678</v>
      </c>
      <c r="K3804" s="846">
        <f t="shared" si="466"/>
        <v>113390</v>
      </c>
      <c r="L3804" s="847" t="s">
        <v>160</v>
      </c>
      <c r="M3804" s="847" t="s">
        <v>844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7"/>
      <c r="AB3804" s="570"/>
    </row>
    <row r="3805" spans="1:28" ht="15.75" hidden="1" customHeight="1">
      <c r="A3805" s="818" t="str">
        <f>IF(B3805&lt;&gt;"",IF(AND(B3805&gt;=_TM1,B3805&lt;=_TM2,OR(TH!L3805="1111",TH!M3805="1111")),TH!D3805,""),"")</f>
        <v/>
      </c>
      <c r="B3805" s="36">
        <f t="shared" si="464"/>
        <v>3</v>
      </c>
      <c r="C3805" s="190">
        <f t="shared" si="465"/>
        <v>42456</v>
      </c>
      <c r="D3805" s="842" t="s">
        <v>1651</v>
      </c>
      <c r="E3805" s="842">
        <v>42456</v>
      </c>
      <c r="F3805" s="854" t="s">
        <v>1135</v>
      </c>
      <c r="G3805" s="844" t="s">
        <v>1067</v>
      </c>
      <c r="H3805" s="845" t="s">
        <v>1299</v>
      </c>
      <c r="I3805" s="246">
        <v>20</v>
      </c>
      <c r="J3805" s="246">
        <v>14007</v>
      </c>
      <c r="K3805" s="846">
        <f t="shared" si="466"/>
        <v>280140</v>
      </c>
      <c r="L3805" s="847" t="s">
        <v>160</v>
      </c>
      <c r="M3805" s="847" t="s">
        <v>844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7"/>
      <c r="AB3805" s="570"/>
    </row>
    <row r="3806" spans="1:28" ht="15.75" hidden="1" customHeight="1">
      <c r="A3806" s="818" t="str">
        <f>IF(B3806&lt;&gt;"",IF(AND(B3806&gt;=_TM1,B3806&lt;=_TM2,OR(TH!L3806="1111",TH!M3806="1111")),TH!D3806,""),"")</f>
        <v/>
      </c>
      <c r="B3806" s="36">
        <f t="shared" si="464"/>
        <v>3</v>
      </c>
      <c r="C3806" s="190">
        <f t="shared" si="465"/>
        <v>42456</v>
      </c>
      <c r="D3806" s="842" t="s">
        <v>1651</v>
      </c>
      <c r="E3806" s="842">
        <v>42456</v>
      </c>
      <c r="F3806" s="854" t="s">
        <v>1141</v>
      </c>
      <c r="G3806" s="844" t="s">
        <v>1067</v>
      </c>
      <c r="H3806" s="845" t="s">
        <v>1299</v>
      </c>
      <c r="I3806" s="246">
        <v>34</v>
      </c>
      <c r="J3806" s="246">
        <v>28281</v>
      </c>
      <c r="K3806" s="846">
        <f t="shared" si="466"/>
        <v>961554</v>
      </c>
      <c r="L3806" s="847" t="s">
        <v>160</v>
      </c>
      <c r="M3806" s="847" t="s">
        <v>844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7"/>
      <c r="AB3806" s="570"/>
    </row>
    <row r="3807" spans="1:28" ht="15.75" hidden="1" customHeight="1">
      <c r="A3807" s="818" t="str">
        <f>IF(B3807&lt;&gt;"",IF(AND(B3807&gt;=_TM1,B3807&lt;=_TM2,OR(TH!L3807="1111",TH!M3807="1111")),TH!D3807,""),"")</f>
        <v/>
      </c>
      <c r="B3807" s="36">
        <f t="shared" si="464"/>
        <v>3</v>
      </c>
      <c r="C3807" s="190">
        <f t="shared" si="465"/>
        <v>42456</v>
      </c>
      <c r="D3807" s="842" t="s">
        <v>1651</v>
      </c>
      <c r="E3807" s="842">
        <v>42456</v>
      </c>
      <c r="F3807" s="854" t="s">
        <v>1150</v>
      </c>
      <c r="G3807" s="844" t="s">
        <v>1067</v>
      </c>
      <c r="H3807" s="845" t="s">
        <v>1299</v>
      </c>
      <c r="I3807" s="246">
        <v>3</v>
      </c>
      <c r="J3807" s="246">
        <v>21960</v>
      </c>
      <c r="K3807" s="846">
        <f t="shared" si="466"/>
        <v>65880</v>
      </c>
      <c r="L3807" s="847" t="s">
        <v>160</v>
      </c>
      <c r="M3807" s="847" t="s">
        <v>844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7"/>
      <c r="AB3807" s="570"/>
    </row>
    <row r="3808" spans="1:28" ht="15.75" hidden="1" customHeight="1">
      <c r="A3808" s="818" t="str">
        <f>IF(B3808&lt;&gt;"",IF(AND(B3808&gt;=_TM1,B3808&lt;=_TM2,OR(TH!L3808="1111",TH!M3808="1111")),TH!D3808,""),"")</f>
        <v/>
      </c>
      <c r="B3808" s="36">
        <f t="shared" si="464"/>
        <v>3</v>
      </c>
      <c r="C3808" s="190">
        <f t="shared" si="465"/>
        <v>42456</v>
      </c>
      <c r="D3808" s="842" t="s">
        <v>1651</v>
      </c>
      <c r="E3808" s="842">
        <v>42456</v>
      </c>
      <c r="F3808" s="854" t="s">
        <v>1111</v>
      </c>
      <c r="G3808" s="844" t="s">
        <v>1067</v>
      </c>
      <c r="H3808" s="845" t="s">
        <v>1299</v>
      </c>
      <c r="I3808" s="246">
        <v>40</v>
      </c>
      <c r="J3808" s="246">
        <v>12420</v>
      </c>
      <c r="K3808" s="846">
        <f t="shared" si="466"/>
        <v>496800</v>
      </c>
      <c r="L3808" s="847" t="s">
        <v>160</v>
      </c>
      <c r="M3808" s="847" t="s">
        <v>844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7"/>
      <c r="AB3808" s="570"/>
    </row>
    <row r="3809" spans="1:28" ht="15.75" hidden="1" customHeight="1">
      <c r="A3809" s="818" t="str">
        <f>IF(B3809&lt;&gt;"",IF(AND(B3809&gt;=_TM1,B3809&lt;=_TM2,OR(TH!L3809="1111",TH!M3809="1111")),TH!D3809,""),"")</f>
        <v/>
      </c>
      <c r="B3809" s="36">
        <f t="shared" si="464"/>
        <v>3</v>
      </c>
      <c r="C3809" s="190">
        <f t="shared" si="465"/>
        <v>42456</v>
      </c>
      <c r="D3809" s="842" t="s">
        <v>1651</v>
      </c>
      <c r="E3809" s="842">
        <v>42456</v>
      </c>
      <c r="F3809" s="854" t="s">
        <v>1109</v>
      </c>
      <c r="G3809" s="844" t="s">
        <v>1067</v>
      </c>
      <c r="H3809" s="845" t="s">
        <v>1299</v>
      </c>
      <c r="I3809" s="246">
        <v>16</v>
      </c>
      <c r="J3809" s="246">
        <v>17986</v>
      </c>
      <c r="K3809" s="846">
        <f t="shared" si="466"/>
        <v>287776</v>
      </c>
      <c r="L3809" s="847" t="s">
        <v>160</v>
      </c>
      <c r="M3809" s="847" t="s">
        <v>844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7"/>
      <c r="AB3809" s="570"/>
    </row>
    <row r="3810" spans="1:28" ht="15.75" hidden="1" customHeight="1">
      <c r="A3810" s="818" t="str">
        <f>IF(B3810&lt;&gt;"",IF(AND(B3810&gt;=_TM1,B3810&lt;=_TM2,OR(TH!L3810="1111",TH!M3810="1111")),TH!D3810,""),"")</f>
        <v/>
      </c>
      <c r="B3810" s="36">
        <f t="shared" si="464"/>
        <v>3</v>
      </c>
      <c r="C3810" s="190">
        <f t="shared" si="465"/>
        <v>42456</v>
      </c>
      <c r="D3810" s="842" t="s">
        <v>1651</v>
      </c>
      <c r="E3810" s="842">
        <v>42456</v>
      </c>
      <c r="F3810" s="854" t="s">
        <v>1106</v>
      </c>
      <c r="G3810" s="844" t="s">
        <v>1067</v>
      </c>
      <c r="H3810" s="845" t="s">
        <v>1299</v>
      </c>
      <c r="I3810" s="246">
        <v>2</v>
      </c>
      <c r="J3810" s="246">
        <v>35438</v>
      </c>
      <c r="K3810" s="846">
        <f t="shared" si="466"/>
        <v>70876</v>
      </c>
      <c r="L3810" s="847" t="s">
        <v>160</v>
      </c>
      <c r="M3810" s="847" t="s">
        <v>844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7"/>
      <c r="AB3810" s="570"/>
    </row>
    <row r="3811" spans="1:28" ht="15.75" hidden="1" customHeight="1">
      <c r="A3811" s="818" t="str">
        <f>IF(B3811&lt;&gt;"",IF(AND(B3811&gt;=_TM1,B3811&lt;=_TM2,OR(TH!L3811="1111",TH!M3811="1111")),TH!D3811,""),"")</f>
        <v/>
      </c>
      <c r="B3811" s="36">
        <f t="shared" si="464"/>
        <v>3</v>
      </c>
      <c r="C3811" s="190">
        <f t="shared" si="465"/>
        <v>42456</v>
      </c>
      <c r="D3811" s="842" t="s">
        <v>1651</v>
      </c>
      <c r="E3811" s="842">
        <v>42456</v>
      </c>
      <c r="F3811" s="854" t="s">
        <v>1107</v>
      </c>
      <c r="G3811" s="844" t="s">
        <v>1067</v>
      </c>
      <c r="H3811" s="845" t="s">
        <v>1299</v>
      </c>
      <c r="I3811" s="246">
        <v>16</v>
      </c>
      <c r="J3811" s="246">
        <v>15151.25</v>
      </c>
      <c r="K3811" s="846">
        <f t="shared" si="466"/>
        <v>242420</v>
      </c>
      <c r="L3811" s="847" t="s">
        <v>160</v>
      </c>
      <c r="M3811" s="847" t="s">
        <v>844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7"/>
      <c r="AB3811" s="570"/>
    </row>
    <row r="3812" spans="1:28" ht="15.75" hidden="1" customHeight="1">
      <c r="A3812" s="818" t="str">
        <f>IF(B3812&lt;&gt;"",IF(AND(B3812&gt;=_TM1,B3812&lt;=_TM2,OR(TH!L3812="1111",TH!M3812="1111")),TH!D3812,""),"")</f>
        <v/>
      </c>
      <c r="B3812" s="36">
        <f t="shared" si="464"/>
        <v>3</v>
      </c>
      <c r="C3812" s="190">
        <f t="shared" si="465"/>
        <v>42456</v>
      </c>
      <c r="D3812" s="842" t="s">
        <v>1651</v>
      </c>
      <c r="E3812" s="842">
        <v>42456</v>
      </c>
      <c r="F3812" s="854" t="s">
        <v>1108</v>
      </c>
      <c r="G3812" s="844" t="s">
        <v>1067</v>
      </c>
      <c r="H3812" s="845" t="s">
        <v>1299</v>
      </c>
      <c r="I3812" s="246">
        <v>10</v>
      </c>
      <c r="J3812" s="246">
        <v>15835.5</v>
      </c>
      <c r="K3812" s="846">
        <f t="shared" si="466"/>
        <v>158355</v>
      </c>
      <c r="L3812" s="847" t="s">
        <v>160</v>
      </c>
      <c r="M3812" s="847" t="s">
        <v>844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7"/>
      <c r="AB3812" s="570"/>
    </row>
    <row r="3813" spans="1:28" ht="15.75" hidden="1" customHeight="1">
      <c r="A3813" s="818" t="str">
        <f>IF(B3813&lt;&gt;"",IF(AND(B3813&gt;=_TM1,B3813&lt;=_TM2,OR(TH!L3813="1111",TH!M3813="1111")),TH!D3813,""),"")</f>
        <v/>
      </c>
      <c r="B3813" s="36">
        <f t="shared" ref="B3813:B3824" si="467">IF(C3813&lt;&gt;"",MONTH(C3813),"")</f>
        <v>3</v>
      </c>
      <c r="C3813" s="190">
        <f t="shared" si="465"/>
        <v>42456</v>
      </c>
      <c r="D3813" s="842" t="s">
        <v>1651</v>
      </c>
      <c r="E3813" s="842">
        <v>42456</v>
      </c>
      <c r="F3813" s="852" t="s">
        <v>1159</v>
      </c>
      <c r="G3813" s="844" t="s">
        <v>1067</v>
      </c>
      <c r="H3813" s="845" t="s">
        <v>1299</v>
      </c>
      <c r="I3813" s="246">
        <v>40</v>
      </c>
      <c r="J3813" s="246">
        <v>25830</v>
      </c>
      <c r="K3813" s="846">
        <f t="shared" si="466"/>
        <v>1033200</v>
      </c>
      <c r="L3813" s="847" t="s">
        <v>160</v>
      </c>
      <c r="M3813" s="847" t="s">
        <v>844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7"/>
      <c r="AB3813" s="570"/>
    </row>
    <row r="3814" spans="1:28" ht="15.75" hidden="1" customHeight="1">
      <c r="A3814" s="818" t="str">
        <f>IF(B3814&lt;&gt;"",IF(AND(B3814&gt;=_TM1,B3814&lt;=_TM2,OR(TH!L3814="1111",TH!M3814="1111")),TH!D3814,""),"")</f>
        <v/>
      </c>
      <c r="B3814" s="36">
        <f t="shared" si="467"/>
        <v>3</v>
      </c>
      <c r="C3814" s="190">
        <f t="shared" si="465"/>
        <v>42456</v>
      </c>
      <c r="D3814" s="842" t="s">
        <v>1651</v>
      </c>
      <c r="E3814" s="842">
        <v>42456</v>
      </c>
      <c r="F3814" s="854" t="s">
        <v>1134</v>
      </c>
      <c r="G3814" s="844" t="s">
        <v>1067</v>
      </c>
      <c r="H3814" s="845" t="s">
        <v>1299</v>
      </c>
      <c r="I3814" s="246">
        <v>30</v>
      </c>
      <c r="J3814" s="246">
        <v>20230</v>
      </c>
      <c r="K3814" s="846">
        <f t="shared" si="466"/>
        <v>606900</v>
      </c>
      <c r="L3814" s="847" t="s">
        <v>160</v>
      </c>
      <c r="M3814" s="847" t="s">
        <v>844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7"/>
      <c r="AB3814" s="570"/>
    </row>
    <row r="3815" spans="1:28" ht="15.75" hidden="1" customHeight="1">
      <c r="A3815" s="818" t="str">
        <f>IF(B3815&lt;&gt;"",IF(AND(B3815&gt;=_TM1,B3815&lt;=_TM2,OR(TH!L3815="1111",TH!M3815="1111")),TH!D3815,""),"")</f>
        <v/>
      </c>
      <c r="B3815" s="36">
        <f t="shared" si="467"/>
        <v>3</v>
      </c>
      <c r="C3815" s="190">
        <f t="shared" si="465"/>
        <v>42456</v>
      </c>
      <c r="D3815" s="842" t="s">
        <v>1651</v>
      </c>
      <c r="E3815" s="842">
        <v>42456</v>
      </c>
      <c r="F3815" s="852" t="s">
        <v>1113</v>
      </c>
      <c r="G3815" s="844" t="s">
        <v>1067</v>
      </c>
      <c r="H3815" s="845" t="s">
        <v>1299</v>
      </c>
      <c r="I3815" s="246">
        <v>10</v>
      </c>
      <c r="J3815" s="246">
        <v>17112</v>
      </c>
      <c r="K3815" s="846">
        <f t="shared" si="466"/>
        <v>171120</v>
      </c>
      <c r="L3815" s="847" t="s">
        <v>160</v>
      </c>
      <c r="M3815" s="847" t="s">
        <v>844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7"/>
      <c r="AB3815" s="570"/>
    </row>
    <row r="3816" spans="1:28" ht="15.75" hidden="1" customHeight="1">
      <c r="A3816" s="818" t="str">
        <f>IF(B3816&lt;&gt;"",IF(AND(B3816&gt;=_TM1,B3816&lt;=_TM2,OR(TH!L3816="1111",TH!M3816="1111")),TH!D3816,""),"")</f>
        <v/>
      </c>
      <c r="B3816" s="36">
        <f t="shared" si="467"/>
        <v>3</v>
      </c>
      <c r="C3816" s="190">
        <f t="shared" si="465"/>
        <v>42457</v>
      </c>
      <c r="D3816" s="842" t="s">
        <v>1651</v>
      </c>
      <c r="E3816" s="842">
        <v>42457</v>
      </c>
      <c r="F3816" s="843" t="s">
        <v>1110</v>
      </c>
      <c r="G3816" s="844" t="s">
        <v>1068</v>
      </c>
      <c r="H3816" s="845" t="s">
        <v>1299</v>
      </c>
      <c r="I3816" s="246">
        <v>40</v>
      </c>
      <c r="J3816" s="246">
        <v>15138</v>
      </c>
      <c r="K3816" s="846">
        <f t="shared" si="466"/>
        <v>605520</v>
      </c>
      <c r="L3816" s="847" t="s">
        <v>160</v>
      </c>
      <c r="M3816" s="847" t="s">
        <v>844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7"/>
      <c r="AB3816" s="570"/>
    </row>
    <row r="3817" spans="1:28" ht="15.75" hidden="1" customHeight="1">
      <c r="A3817" s="818" t="str">
        <f>IF(B3817&lt;&gt;"",IF(AND(B3817&gt;=_TM1,B3817&lt;=_TM2,OR(TH!L3817="1111",TH!M3817="1111")),TH!D3817,""),"")</f>
        <v/>
      </c>
      <c r="B3817" s="36">
        <f t="shared" si="467"/>
        <v>1</v>
      </c>
      <c r="C3817" s="190">
        <f t="shared" ref="C3817:C3824" si="468">E3817</f>
        <v>42371</v>
      </c>
      <c r="D3817" s="842" t="s">
        <v>1651</v>
      </c>
      <c r="E3817" s="842">
        <v>42371</v>
      </c>
      <c r="F3817" s="843" t="s">
        <v>1161</v>
      </c>
      <c r="G3817" s="844" t="s">
        <v>1007</v>
      </c>
      <c r="H3817" s="845" t="s">
        <v>1299</v>
      </c>
      <c r="I3817" s="246">
        <v>250</v>
      </c>
      <c r="J3817" s="246">
        <v>26041</v>
      </c>
      <c r="K3817" s="846">
        <f t="shared" ref="K3817:K3824" si="469">ROUND(I3817*J3817,0)</f>
        <v>6510250</v>
      </c>
      <c r="L3817" s="847" t="s">
        <v>160</v>
      </c>
      <c r="M3817" s="847" t="s">
        <v>844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7"/>
      <c r="AB3817" s="570"/>
    </row>
    <row r="3818" spans="1:28" ht="15.75" hidden="1" customHeight="1">
      <c r="A3818" s="818" t="str">
        <f>IF(B3818&lt;&gt;"",IF(AND(B3818&gt;=_TM1,B3818&lt;=_TM2,OR(TH!L3818="1111",TH!M3818="1111")),TH!D3818,""),"")</f>
        <v/>
      </c>
      <c r="B3818" s="36">
        <f t="shared" si="467"/>
        <v>1</v>
      </c>
      <c r="C3818" s="190">
        <f t="shared" si="468"/>
        <v>42373</v>
      </c>
      <c r="D3818" s="842" t="s">
        <v>1651</v>
      </c>
      <c r="E3818" s="842">
        <v>42373</v>
      </c>
      <c r="F3818" s="852" t="s">
        <v>1257</v>
      </c>
      <c r="G3818" s="844" t="s">
        <v>1009</v>
      </c>
      <c r="H3818" s="845" t="s">
        <v>1299</v>
      </c>
      <c r="I3818" s="246">
        <v>36</v>
      </c>
      <c r="J3818" s="246">
        <v>21735</v>
      </c>
      <c r="K3818" s="846">
        <f t="shared" si="469"/>
        <v>782460</v>
      </c>
      <c r="L3818" s="847" t="s">
        <v>160</v>
      </c>
      <c r="M3818" s="847" t="s">
        <v>844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7"/>
      <c r="AB3818" s="570"/>
    </row>
    <row r="3819" spans="1:28" ht="15.75" hidden="1" customHeight="1">
      <c r="A3819" s="818" t="str">
        <f>IF(B3819&lt;&gt;"",IF(AND(B3819&gt;=_TM1,B3819&lt;=_TM2,OR(TH!L3819="1111",TH!M3819="1111")),TH!D3819,""),"")</f>
        <v/>
      </c>
      <c r="B3819" s="36">
        <f t="shared" si="467"/>
        <v>1</v>
      </c>
      <c r="C3819" s="190">
        <f t="shared" si="468"/>
        <v>42386</v>
      </c>
      <c r="D3819" s="842" t="s">
        <v>1651</v>
      </c>
      <c r="E3819" s="842">
        <v>42386</v>
      </c>
      <c r="F3819" s="843" t="s">
        <v>1256</v>
      </c>
      <c r="G3819" s="844" t="s">
        <v>1015</v>
      </c>
      <c r="H3819" s="845" t="s">
        <v>1299</v>
      </c>
      <c r="I3819" s="246">
        <v>20</v>
      </c>
      <c r="J3819" s="246">
        <v>22680</v>
      </c>
      <c r="K3819" s="846">
        <f t="shared" si="469"/>
        <v>453600</v>
      </c>
      <c r="L3819" s="847" t="s">
        <v>160</v>
      </c>
      <c r="M3819" s="847" t="s">
        <v>844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7"/>
      <c r="AB3819" s="570"/>
    </row>
    <row r="3820" spans="1:28" ht="15.75" hidden="1" customHeight="1">
      <c r="A3820" s="818" t="str">
        <f>IF(B3820&lt;&gt;"",IF(AND(B3820&gt;=_TM1,B3820&lt;=_TM2,OR(TH!L3820="1111",TH!M3820="1111")),TH!D3820,""),"")</f>
        <v/>
      </c>
      <c r="B3820" s="36">
        <f t="shared" si="467"/>
        <v>1</v>
      </c>
      <c r="C3820" s="190">
        <f t="shared" si="468"/>
        <v>42386</v>
      </c>
      <c r="D3820" s="842" t="s">
        <v>1651</v>
      </c>
      <c r="E3820" s="842">
        <v>42386</v>
      </c>
      <c r="F3820" s="843" t="s">
        <v>1277</v>
      </c>
      <c r="G3820" s="844" t="s">
        <v>1015</v>
      </c>
      <c r="H3820" s="845" t="s">
        <v>1299</v>
      </c>
      <c r="I3820" s="246">
        <v>11</v>
      </c>
      <c r="J3820" s="246">
        <v>22540</v>
      </c>
      <c r="K3820" s="846">
        <f t="shared" si="469"/>
        <v>247940</v>
      </c>
      <c r="L3820" s="847" t="s">
        <v>160</v>
      </c>
      <c r="M3820" s="847" t="s">
        <v>844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7"/>
      <c r="AB3820" s="570"/>
    </row>
    <row r="3821" spans="1:28" ht="15.75" hidden="1" customHeight="1">
      <c r="A3821" s="818" t="str">
        <f>IF(B3821&lt;&gt;"",IF(AND(B3821&gt;=_TM1,B3821&lt;=_TM2,OR(TH!L3821="1111",TH!M3821="1111")),TH!D3821,""),"")</f>
        <v/>
      </c>
      <c r="B3821" s="36">
        <f t="shared" si="467"/>
        <v>1</v>
      </c>
      <c r="C3821" s="190">
        <f t="shared" si="468"/>
        <v>42399</v>
      </c>
      <c r="D3821" s="842" t="s">
        <v>1651</v>
      </c>
      <c r="E3821" s="842">
        <v>42399</v>
      </c>
      <c r="F3821" s="854" t="s">
        <v>957</v>
      </c>
      <c r="G3821" s="844" t="s">
        <v>1025</v>
      </c>
      <c r="H3821" s="845" t="s">
        <v>1299</v>
      </c>
      <c r="I3821" s="246">
        <v>1000</v>
      </c>
      <c r="J3821" s="246">
        <v>8265</v>
      </c>
      <c r="K3821" s="846">
        <f t="shared" si="469"/>
        <v>8265000</v>
      </c>
      <c r="L3821" s="847" t="s">
        <v>160</v>
      </c>
      <c r="M3821" s="847" t="s">
        <v>844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7"/>
      <c r="AB3821" s="570"/>
    </row>
    <row r="3822" spans="1:28" ht="15.75" hidden="1" customHeight="1">
      <c r="A3822" s="818" t="str">
        <f>IF(B3822&lt;&gt;"",IF(AND(B3822&gt;=_TM1,B3822&lt;=_TM2,OR(TH!L3822="1111",TH!M3822="1111")),TH!D3822,""),"")</f>
        <v/>
      </c>
      <c r="B3822" s="36">
        <f t="shared" si="467"/>
        <v>2</v>
      </c>
      <c r="C3822" s="190">
        <f t="shared" si="468"/>
        <v>42427</v>
      </c>
      <c r="D3822" s="842" t="s">
        <v>1651</v>
      </c>
      <c r="E3822" s="842">
        <v>42427</v>
      </c>
      <c r="F3822" s="854" t="s">
        <v>1273</v>
      </c>
      <c r="G3822" s="844" t="s">
        <v>1041</v>
      </c>
      <c r="H3822" s="845" t="s">
        <v>1299</v>
      </c>
      <c r="I3822" s="246">
        <v>15</v>
      </c>
      <c r="J3822" s="246">
        <v>24086</v>
      </c>
      <c r="K3822" s="846">
        <f t="shared" si="469"/>
        <v>361290</v>
      </c>
      <c r="L3822" s="847" t="s">
        <v>160</v>
      </c>
      <c r="M3822" s="847" t="s">
        <v>844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7"/>
      <c r="AB3822" s="570"/>
    </row>
    <row r="3823" spans="1:28" ht="15.75" hidden="1" customHeight="1">
      <c r="A3823" s="818" t="str">
        <f>IF(B3823&lt;&gt;"",IF(AND(B3823&gt;=_TM1,B3823&lt;=_TM2,OR(TH!L3823="1111",TH!M3823="1111")),TH!D3823,""),"")</f>
        <v/>
      </c>
      <c r="B3823" s="36">
        <f t="shared" si="467"/>
        <v>3</v>
      </c>
      <c r="C3823" s="190">
        <f t="shared" si="468"/>
        <v>42431</v>
      </c>
      <c r="D3823" s="842" t="s">
        <v>1651</v>
      </c>
      <c r="E3823" s="842">
        <v>42431</v>
      </c>
      <c r="F3823" s="854" t="s">
        <v>1179</v>
      </c>
      <c r="G3823" s="844" t="s">
        <v>1043</v>
      </c>
      <c r="H3823" s="845" t="s">
        <v>1299</v>
      </c>
      <c r="I3823" s="246">
        <v>61</v>
      </c>
      <c r="J3823" s="246">
        <v>18819</v>
      </c>
      <c r="K3823" s="846">
        <f t="shared" si="469"/>
        <v>1147959</v>
      </c>
      <c r="L3823" s="847" t="s">
        <v>160</v>
      </c>
      <c r="M3823" s="847" t="s">
        <v>844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7"/>
      <c r="AB3823" s="570"/>
    </row>
    <row r="3824" spans="1:28" ht="15.75" hidden="1" customHeight="1">
      <c r="A3824" s="818" t="str">
        <f>IF(B3824&lt;&gt;"",IF(AND(B3824&gt;=_TM1,B3824&lt;=_TM2,OR(TH!L3824="1111",TH!M3824="1111")),TH!D3824,""),"")</f>
        <v/>
      </c>
      <c r="B3824" s="36">
        <f t="shared" si="467"/>
        <v>3</v>
      </c>
      <c r="C3824" s="190">
        <f t="shared" si="468"/>
        <v>42447</v>
      </c>
      <c r="D3824" s="842" t="s">
        <v>1651</v>
      </c>
      <c r="E3824" s="842">
        <v>42447</v>
      </c>
      <c r="F3824" s="854" t="s">
        <v>1270</v>
      </c>
      <c r="G3824" s="844" t="s">
        <v>1059</v>
      </c>
      <c r="H3824" s="845" t="s">
        <v>1299</v>
      </c>
      <c r="I3824" s="856">
        <v>100</v>
      </c>
      <c r="J3824" s="246">
        <v>12932</v>
      </c>
      <c r="K3824" s="846">
        <f t="shared" si="469"/>
        <v>1293200</v>
      </c>
      <c r="L3824" s="847" t="s">
        <v>160</v>
      </c>
      <c r="M3824" s="847" t="s">
        <v>844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7"/>
      <c r="AB3824" s="570"/>
    </row>
    <row r="3825" spans="1:27" s="872" customFormat="1" ht="15.75" hidden="1" customHeight="1">
      <c r="A3825" s="818" t="str">
        <f>IF(B3825&lt;&gt;"",IF(AND(B3825&gt;=_TM1,B3825&lt;=_TM2,OR(TH!L3825="1111",TH!M3825="1111")),TH!D3825,""),"")</f>
        <v/>
      </c>
      <c r="B3825" s="861">
        <f t="shared" ref="B3825:B3880" si="470">IF(C3825&lt;&gt;"",MONTH(C3825),"")</f>
        <v>4</v>
      </c>
      <c r="C3825" s="862">
        <f t="shared" ref="C3825:C3866" si="471">E3825</f>
        <v>42462</v>
      </c>
      <c r="D3825" s="842" t="s">
        <v>1651</v>
      </c>
      <c r="E3825" s="897">
        <v>42462</v>
      </c>
      <c r="F3825" s="906" t="s">
        <v>614</v>
      </c>
      <c r="G3825" s="898" t="s">
        <v>616</v>
      </c>
      <c r="H3825" s="866" t="s">
        <v>1299</v>
      </c>
      <c r="I3825" s="867">
        <v>995</v>
      </c>
      <c r="J3825" s="867">
        <v>6209</v>
      </c>
      <c r="K3825" s="868">
        <f t="shared" ref="K3825:K3840" si="472">ROUND(I3825*J3825,0)</f>
        <v>6177955</v>
      </c>
      <c r="L3825" s="869" t="s">
        <v>160</v>
      </c>
      <c r="M3825" s="869" t="s">
        <v>844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70"/>
    </row>
    <row r="3826" spans="1:27" ht="15.75" hidden="1" customHeight="1">
      <c r="A3826" s="818" t="str">
        <f>IF(B3826&lt;&gt;"",IF(AND(B3826&gt;=_TM1,B3826&lt;=_TM2,OR(TH!L3826="1111",TH!M3826="1111")),TH!D3826,""),"")</f>
        <v/>
      </c>
      <c r="B3826" s="36">
        <f t="shared" si="470"/>
        <v>4</v>
      </c>
      <c r="C3826" s="842">
        <f t="shared" si="471"/>
        <v>42464</v>
      </c>
      <c r="D3826" s="842" t="s">
        <v>1651</v>
      </c>
      <c r="E3826" s="891">
        <v>42464</v>
      </c>
      <c r="F3826" s="854" t="s">
        <v>624</v>
      </c>
      <c r="G3826" s="822" t="s">
        <v>622</v>
      </c>
      <c r="H3826" s="845" t="s">
        <v>1299</v>
      </c>
      <c r="I3826" s="246">
        <v>254</v>
      </c>
      <c r="J3826" s="246">
        <v>5942</v>
      </c>
      <c r="K3826" s="846">
        <f t="shared" si="472"/>
        <v>1509268</v>
      </c>
      <c r="L3826" s="847" t="s">
        <v>160</v>
      </c>
      <c r="M3826" s="847" t="s">
        <v>844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7"/>
    </row>
    <row r="3827" spans="1:27" ht="15.75" hidden="1" customHeight="1">
      <c r="A3827" s="818" t="str">
        <f>IF(B3827&lt;&gt;"",IF(AND(B3827&gt;=_TM1,B3827&lt;=_TM2,OR(TH!L3827="1111",TH!M3827="1111")),TH!D3827,""),"")</f>
        <v/>
      </c>
      <c r="B3827" s="36">
        <f t="shared" si="470"/>
        <v>4</v>
      </c>
      <c r="C3827" s="842">
        <f t="shared" si="471"/>
        <v>42465</v>
      </c>
      <c r="D3827" s="842" t="s">
        <v>1651</v>
      </c>
      <c r="E3827" s="891">
        <v>42465</v>
      </c>
      <c r="F3827" s="843" t="s">
        <v>466</v>
      </c>
      <c r="G3827" s="822" t="s">
        <v>625</v>
      </c>
      <c r="H3827" s="845" t="s">
        <v>1299</v>
      </c>
      <c r="I3827" s="246">
        <v>300</v>
      </c>
      <c r="J3827" s="246">
        <v>7628</v>
      </c>
      <c r="K3827" s="846">
        <f t="shared" si="472"/>
        <v>2288400</v>
      </c>
      <c r="L3827" s="847" t="s">
        <v>160</v>
      </c>
      <c r="M3827" s="847" t="s">
        <v>844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7"/>
    </row>
    <row r="3828" spans="1:27" ht="15.75" hidden="1" customHeight="1">
      <c r="A3828" s="818" t="str">
        <f>IF(B3828&lt;&gt;"",IF(AND(B3828&gt;=_TM1,B3828&lt;=_TM2,OR(TH!L3828="1111",TH!M3828="1111")),TH!D3828,""),"")</f>
        <v/>
      </c>
      <c r="B3828" s="36">
        <f t="shared" si="470"/>
        <v>4</v>
      </c>
      <c r="C3828" s="842">
        <f t="shared" si="471"/>
        <v>42478</v>
      </c>
      <c r="D3828" s="842" t="s">
        <v>1651</v>
      </c>
      <c r="E3828" s="891">
        <v>42478</v>
      </c>
      <c r="F3828" s="854" t="s">
        <v>559</v>
      </c>
      <c r="G3828" s="822" t="s">
        <v>637</v>
      </c>
      <c r="H3828" s="845" t="s">
        <v>1299</v>
      </c>
      <c r="I3828" s="246">
        <v>500</v>
      </c>
      <c r="J3828" s="246">
        <v>11562</v>
      </c>
      <c r="K3828" s="846">
        <f t="shared" si="472"/>
        <v>5781000</v>
      </c>
      <c r="L3828" s="847" t="s">
        <v>160</v>
      </c>
      <c r="M3828" s="847" t="s">
        <v>844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7"/>
    </row>
    <row r="3829" spans="1:27" ht="15.75" hidden="1" customHeight="1">
      <c r="A3829" s="818" t="str">
        <f>IF(B3829&lt;&gt;"",IF(AND(B3829&gt;=_TM1,B3829&lt;=_TM2,OR(TH!L3829="1111",TH!M3829="1111")),TH!D3829,""),"")</f>
        <v/>
      </c>
      <c r="B3829" s="36">
        <f t="shared" si="470"/>
        <v>4</v>
      </c>
      <c r="C3829" s="842">
        <f t="shared" si="471"/>
        <v>42479</v>
      </c>
      <c r="D3829" s="842" t="s">
        <v>1651</v>
      </c>
      <c r="E3829" s="891">
        <v>42479</v>
      </c>
      <c r="F3829" s="843" t="s">
        <v>646</v>
      </c>
      <c r="G3829" s="822" t="s">
        <v>644</v>
      </c>
      <c r="H3829" s="845" t="s">
        <v>1299</v>
      </c>
      <c r="I3829" s="246">
        <v>1000</v>
      </c>
      <c r="J3829" s="246">
        <v>8771</v>
      </c>
      <c r="K3829" s="846">
        <f t="shared" si="472"/>
        <v>8771000</v>
      </c>
      <c r="L3829" s="847" t="s">
        <v>160</v>
      </c>
      <c r="M3829" s="847" t="s">
        <v>844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7"/>
    </row>
    <row r="3830" spans="1:27" ht="15.75" hidden="1" customHeight="1">
      <c r="A3830" s="818" t="str">
        <f>IF(B3830&lt;&gt;"",IF(AND(B3830&gt;=_TM1,B3830&lt;=_TM2,OR(TH!L3830="1111",TH!M3830="1111")),TH!D3830,""),"")</f>
        <v/>
      </c>
      <c r="B3830" s="36">
        <f t="shared" si="470"/>
        <v>4</v>
      </c>
      <c r="C3830" s="842">
        <f t="shared" si="471"/>
        <v>42483</v>
      </c>
      <c r="D3830" s="842" t="s">
        <v>1651</v>
      </c>
      <c r="E3830" s="891">
        <v>42483</v>
      </c>
      <c r="F3830" s="843" t="s">
        <v>1165</v>
      </c>
      <c r="G3830" s="822" t="s">
        <v>648</v>
      </c>
      <c r="H3830" s="845" t="s">
        <v>1299</v>
      </c>
      <c r="I3830" s="246">
        <v>1000</v>
      </c>
      <c r="J3830" s="246">
        <v>30875</v>
      </c>
      <c r="K3830" s="846">
        <f t="shared" si="472"/>
        <v>30875000</v>
      </c>
      <c r="L3830" s="847" t="s">
        <v>160</v>
      </c>
      <c r="M3830" s="847" t="s">
        <v>844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7"/>
    </row>
    <row r="3831" spans="1:27" ht="15.75" hidden="1" customHeight="1">
      <c r="A3831" s="818" t="str">
        <f>IF(B3831&lt;&gt;"",IF(AND(B3831&gt;=_TM1,B3831&lt;=_TM2,OR(TH!L3831="1111",TH!M3831="1111")),TH!D3831,""),"")</f>
        <v/>
      </c>
      <c r="B3831" s="36">
        <f t="shared" si="470"/>
        <v>4</v>
      </c>
      <c r="C3831" s="842">
        <f t="shared" si="471"/>
        <v>42483</v>
      </c>
      <c r="D3831" s="842" t="s">
        <v>1651</v>
      </c>
      <c r="E3831" s="891">
        <v>42483</v>
      </c>
      <c r="F3831" s="843" t="s">
        <v>1166</v>
      </c>
      <c r="G3831" s="822" t="s">
        <v>648</v>
      </c>
      <c r="H3831" s="845" t="s">
        <v>1299</v>
      </c>
      <c r="I3831" s="246">
        <v>1100</v>
      </c>
      <c r="J3831" s="246">
        <v>31155</v>
      </c>
      <c r="K3831" s="846">
        <f t="shared" si="472"/>
        <v>34270500</v>
      </c>
      <c r="L3831" s="847" t="s">
        <v>160</v>
      </c>
      <c r="M3831" s="847" t="s">
        <v>844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7"/>
    </row>
    <row r="3832" spans="1:27" ht="15.75" hidden="1" customHeight="1">
      <c r="A3832" s="818" t="str">
        <f>IF(B3832&lt;&gt;"",IF(AND(B3832&gt;=_TM1,B3832&lt;=_TM2,OR(TH!L3832="1111",TH!M3832="1111")),TH!D3832,""),"")</f>
        <v/>
      </c>
      <c r="B3832" s="36">
        <f t="shared" si="470"/>
        <v>4</v>
      </c>
      <c r="C3832" s="842">
        <f t="shared" si="471"/>
        <v>42487</v>
      </c>
      <c r="D3832" s="842" t="s">
        <v>1651</v>
      </c>
      <c r="E3832" s="891">
        <v>42487</v>
      </c>
      <c r="F3832" s="843" t="s">
        <v>523</v>
      </c>
      <c r="G3832" s="822" t="s">
        <v>656</v>
      </c>
      <c r="H3832" s="845" t="s">
        <v>1299</v>
      </c>
      <c r="I3832" s="246">
        <v>50</v>
      </c>
      <c r="J3832" s="246">
        <v>57074</v>
      </c>
      <c r="K3832" s="846">
        <f t="shared" si="472"/>
        <v>2853700</v>
      </c>
      <c r="L3832" s="847" t="s">
        <v>160</v>
      </c>
      <c r="M3832" s="847" t="s">
        <v>844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7"/>
    </row>
    <row r="3833" spans="1:27" ht="15.75" hidden="1" customHeight="1">
      <c r="A3833" s="818" t="str">
        <f>IF(B3833&lt;&gt;"",IF(AND(B3833&gt;=_TM1,B3833&lt;=_TM2,OR(TH!L3833="1111",TH!M3833="1111")),TH!D3833,""),"")</f>
        <v/>
      </c>
      <c r="B3833" s="36">
        <f t="shared" si="470"/>
        <v>4</v>
      </c>
      <c r="C3833" s="842">
        <f t="shared" si="471"/>
        <v>42487</v>
      </c>
      <c r="D3833" s="842" t="s">
        <v>1651</v>
      </c>
      <c r="E3833" s="891">
        <v>42487</v>
      </c>
      <c r="F3833" s="843" t="s">
        <v>657</v>
      </c>
      <c r="G3833" s="822" t="s">
        <v>656</v>
      </c>
      <c r="H3833" s="845" t="s">
        <v>1299</v>
      </c>
      <c r="I3833" s="246">
        <v>23</v>
      </c>
      <c r="J3833" s="246">
        <v>105692</v>
      </c>
      <c r="K3833" s="846">
        <f t="shared" si="472"/>
        <v>2430916</v>
      </c>
      <c r="L3833" s="847" t="s">
        <v>160</v>
      </c>
      <c r="M3833" s="847" t="s">
        <v>844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7"/>
    </row>
    <row r="3834" spans="1:27" ht="15.75" hidden="1" customHeight="1">
      <c r="A3834" s="818" t="str">
        <f>IF(B3834&lt;&gt;"",IF(AND(B3834&gt;=_TM1,B3834&lt;=_TM2,OR(TH!L3834="1111",TH!M3834="1111")),TH!D3834,""),"")</f>
        <v/>
      </c>
      <c r="B3834" s="36">
        <f t="shared" si="470"/>
        <v>4</v>
      </c>
      <c r="C3834" s="842">
        <f t="shared" si="471"/>
        <v>42487</v>
      </c>
      <c r="D3834" s="842" t="s">
        <v>1651</v>
      </c>
      <c r="E3834" s="891">
        <v>42487</v>
      </c>
      <c r="F3834" s="843" t="s">
        <v>657</v>
      </c>
      <c r="G3834" s="822" t="s">
        <v>656</v>
      </c>
      <c r="H3834" s="845" t="s">
        <v>1299</v>
      </c>
      <c r="I3834" s="246">
        <v>8</v>
      </c>
      <c r="J3834" s="246">
        <v>104596</v>
      </c>
      <c r="K3834" s="846">
        <f t="shared" si="472"/>
        <v>836768</v>
      </c>
      <c r="L3834" s="847" t="s">
        <v>160</v>
      </c>
      <c r="M3834" s="847" t="s">
        <v>844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7"/>
    </row>
    <row r="3835" spans="1:27" ht="15.75" hidden="1" customHeight="1">
      <c r="A3835" s="818" t="str">
        <f>IF(B3835&lt;&gt;"",IF(AND(B3835&gt;=_TM1,B3835&lt;=_TM2,OR(TH!L3835="1111",TH!M3835="1111")),TH!D3835,""),"")</f>
        <v/>
      </c>
      <c r="B3835" s="36">
        <f t="shared" si="470"/>
        <v>4</v>
      </c>
      <c r="C3835" s="842">
        <f t="shared" si="471"/>
        <v>42487</v>
      </c>
      <c r="D3835" s="842" t="s">
        <v>1651</v>
      </c>
      <c r="E3835" s="891">
        <v>42487</v>
      </c>
      <c r="F3835" s="49" t="s">
        <v>529</v>
      </c>
      <c r="G3835" s="822" t="s">
        <v>656</v>
      </c>
      <c r="H3835" s="845" t="s">
        <v>1299</v>
      </c>
      <c r="I3835" s="246">
        <v>134</v>
      </c>
      <c r="J3835" s="246">
        <v>40107</v>
      </c>
      <c r="K3835" s="846">
        <f t="shared" si="472"/>
        <v>5374338</v>
      </c>
      <c r="L3835" s="847" t="s">
        <v>160</v>
      </c>
      <c r="M3835" s="847" t="s">
        <v>844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7"/>
    </row>
    <row r="3836" spans="1:27" ht="15.75" hidden="1" customHeight="1">
      <c r="A3836" s="818" t="str">
        <f>IF(B3836&lt;&gt;"",IF(AND(B3836&gt;=_TM1,B3836&lt;=_TM2,OR(TH!L3836="1111",TH!M3836="1111")),TH!D3836,""),"")</f>
        <v/>
      </c>
      <c r="B3836" s="36">
        <f t="shared" si="470"/>
        <v>4</v>
      </c>
      <c r="C3836" s="842">
        <f t="shared" si="471"/>
        <v>42487</v>
      </c>
      <c r="D3836" s="842" t="s">
        <v>1651</v>
      </c>
      <c r="E3836" s="891">
        <v>42487</v>
      </c>
      <c r="F3836" s="843" t="s">
        <v>450</v>
      </c>
      <c r="G3836" s="822" t="s">
        <v>656</v>
      </c>
      <c r="H3836" s="845" t="s">
        <v>1299</v>
      </c>
      <c r="I3836" s="246">
        <v>90</v>
      </c>
      <c r="J3836" s="246">
        <v>31393</v>
      </c>
      <c r="K3836" s="846">
        <f t="shared" si="472"/>
        <v>2825370</v>
      </c>
      <c r="L3836" s="847" t="s">
        <v>160</v>
      </c>
      <c r="M3836" s="847" t="s">
        <v>844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7"/>
    </row>
    <row r="3837" spans="1:27" ht="15.75" hidden="1" customHeight="1">
      <c r="A3837" s="818" t="str">
        <f>IF(B3837&lt;&gt;"",IF(AND(B3837&gt;=_TM1,B3837&lt;=_TM2,OR(TH!L3837="1111",TH!M3837="1111")),TH!D3837,""),"")</f>
        <v/>
      </c>
      <c r="B3837" s="36">
        <f t="shared" si="470"/>
        <v>4</v>
      </c>
      <c r="C3837" s="842">
        <f t="shared" si="471"/>
        <v>42487</v>
      </c>
      <c r="D3837" s="842" t="s">
        <v>1651</v>
      </c>
      <c r="E3837" s="891">
        <v>42487</v>
      </c>
      <c r="F3837" s="843" t="s">
        <v>660</v>
      </c>
      <c r="G3837" s="822" t="s">
        <v>656</v>
      </c>
      <c r="H3837" s="845" t="s">
        <v>1299</v>
      </c>
      <c r="I3837" s="246">
        <v>64</v>
      </c>
      <c r="J3837" s="246">
        <v>36031</v>
      </c>
      <c r="K3837" s="846">
        <f t="shared" si="472"/>
        <v>2305984</v>
      </c>
      <c r="L3837" s="847" t="s">
        <v>160</v>
      </c>
      <c r="M3837" s="847" t="s">
        <v>844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7"/>
    </row>
    <row r="3838" spans="1:27" ht="15.75" hidden="1" customHeight="1">
      <c r="A3838" s="818" t="str">
        <f>IF(B3838&lt;&gt;"",IF(AND(B3838&gt;=_TM1,B3838&lt;=_TM2,OR(TH!L3838="1111",TH!M3838="1111")),TH!D3838,""),"")</f>
        <v/>
      </c>
      <c r="B3838" s="36">
        <f t="shared" si="470"/>
        <v>4</v>
      </c>
      <c r="C3838" s="842">
        <f t="shared" si="471"/>
        <v>42487</v>
      </c>
      <c r="D3838" s="842" t="s">
        <v>1651</v>
      </c>
      <c r="E3838" s="891">
        <v>42487</v>
      </c>
      <c r="F3838" s="843" t="s">
        <v>449</v>
      </c>
      <c r="G3838" s="822" t="s">
        <v>656</v>
      </c>
      <c r="H3838" s="845" t="s">
        <v>1299</v>
      </c>
      <c r="I3838" s="246">
        <v>144</v>
      </c>
      <c r="J3838" s="246">
        <v>45872</v>
      </c>
      <c r="K3838" s="846">
        <f t="shared" si="472"/>
        <v>6605568</v>
      </c>
      <c r="L3838" s="847" t="s">
        <v>160</v>
      </c>
      <c r="M3838" s="847" t="s">
        <v>844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7"/>
    </row>
    <row r="3839" spans="1:27" ht="15.75" hidden="1" customHeight="1">
      <c r="A3839" s="818" t="str">
        <f>IF(B3839&lt;&gt;"",IF(AND(B3839&gt;=_TM1,B3839&lt;=_TM2,OR(TH!L3839="1111",TH!M3839="1111")),TH!D3839,""),"")</f>
        <v/>
      </c>
      <c r="B3839" s="36">
        <f t="shared" si="470"/>
        <v>4</v>
      </c>
      <c r="C3839" s="842">
        <f t="shared" si="471"/>
        <v>42487</v>
      </c>
      <c r="D3839" s="842" t="s">
        <v>1651</v>
      </c>
      <c r="E3839" s="891">
        <v>42487</v>
      </c>
      <c r="F3839" s="843" t="s">
        <v>464</v>
      </c>
      <c r="G3839" s="822" t="s">
        <v>656</v>
      </c>
      <c r="H3839" s="845" t="s">
        <v>1299</v>
      </c>
      <c r="I3839" s="246">
        <v>350</v>
      </c>
      <c r="J3839" s="246">
        <v>61738</v>
      </c>
      <c r="K3839" s="846">
        <f t="shared" si="472"/>
        <v>21608300</v>
      </c>
      <c r="L3839" s="847" t="s">
        <v>160</v>
      </c>
      <c r="M3839" s="847" t="s">
        <v>844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7"/>
    </row>
    <row r="3840" spans="1:27" ht="15.75" hidden="1" customHeight="1">
      <c r="A3840" s="818" t="str">
        <f>IF(B3840&lt;&gt;"",IF(AND(B3840&gt;=_TM1,B3840&lt;=_TM2,OR(TH!L3840="1111",TH!M3840="1111")),TH!D3840,""),"")</f>
        <v/>
      </c>
      <c r="B3840" s="36">
        <f t="shared" si="470"/>
        <v>4</v>
      </c>
      <c r="C3840" s="842">
        <f t="shared" si="471"/>
        <v>42487</v>
      </c>
      <c r="D3840" s="842" t="s">
        <v>1651</v>
      </c>
      <c r="E3840" s="891">
        <v>42487</v>
      </c>
      <c r="F3840" s="854" t="s">
        <v>525</v>
      </c>
      <c r="G3840" s="822" t="s">
        <v>656</v>
      </c>
      <c r="H3840" s="845" t="s">
        <v>1299</v>
      </c>
      <c r="I3840" s="246">
        <v>76</v>
      </c>
      <c r="J3840" s="246">
        <v>67731</v>
      </c>
      <c r="K3840" s="846">
        <f t="shared" si="472"/>
        <v>5147556</v>
      </c>
      <c r="L3840" s="847" t="s">
        <v>160</v>
      </c>
      <c r="M3840" s="847" t="s">
        <v>844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7"/>
    </row>
    <row r="3841" spans="1:27" ht="15.75" hidden="1" customHeight="1">
      <c r="A3841" s="818" t="str">
        <f>IF(B3841&lt;&gt;"",IF(AND(B3841&gt;=_TM1,B3841&lt;=_TM2,OR(TH!L3841="1111",TH!M3841="1111")),TH!D3841,""),"")</f>
        <v/>
      </c>
      <c r="B3841" s="36">
        <f t="shared" si="470"/>
        <v>4</v>
      </c>
      <c r="C3841" s="842">
        <f t="shared" si="471"/>
        <v>42487</v>
      </c>
      <c r="D3841" s="842" t="s">
        <v>1651</v>
      </c>
      <c r="E3841" s="891">
        <v>42487</v>
      </c>
      <c r="F3841" s="843" t="s">
        <v>658</v>
      </c>
      <c r="G3841" s="844" t="s">
        <v>656</v>
      </c>
      <c r="H3841" s="845" t="s">
        <v>1299</v>
      </c>
      <c r="I3841" s="246">
        <v>20</v>
      </c>
      <c r="J3841" s="246">
        <v>110639</v>
      </c>
      <c r="K3841" s="846">
        <f t="shared" ref="K3841:K3859" si="473">ROUND(I3841*J3841,0)</f>
        <v>2212780</v>
      </c>
      <c r="L3841" s="847" t="s">
        <v>160</v>
      </c>
      <c r="M3841" s="847" t="s">
        <v>844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7"/>
    </row>
    <row r="3842" spans="1:27" ht="15.75" hidden="1" customHeight="1">
      <c r="A3842" s="818" t="str">
        <f>IF(B3842&lt;&gt;"",IF(AND(B3842&gt;=_TM1,B3842&lt;=_TM2,OR(TH!L3842="1111",TH!M3842="1111")),TH!D3842,""),"")</f>
        <v/>
      </c>
      <c r="B3842" s="36">
        <f t="shared" si="470"/>
        <v>5</v>
      </c>
      <c r="C3842" s="842">
        <f t="shared" si="471"/>
        <v>42500</v>
      </c>
      <c r="D3842" s="842" t="s">
        <v>1651</v>
      </c>
      <c r="E3842" s="891">
        <v>42500</v>
      </c>
      <c r="F3842" s="854" t="s">
        <v>614</v>
      </c>
      <c r="G3842" s="844" t="s">
        <v>673</v>
      </c>
      <c r="H3842" s="845" t="s">
        <v>1299</v>
      </c>
      <c r="I3842" s="246">
        <v>1097</v>
      </c>
      <c r="J3842" s="246">
        <v>6209</v>
      </c>
      <c r="K3842" s="846">
        <f t="shared" si="473"/>
        <v>6811273</v>
      </c>
      <c r="L3842" s="847" t="s">
        <v>160</v>
      </c>
      <c r="M3842" s="847" t="s">
        <v>844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7"/>
    </row>
    <row r="3843" spans="1:27" ht="15.75" hidden="1" customHeight="1">
      <c r="A3843" s="818" t="str">
        <f>IF(B3843&lt;&gt;"",IF(AND(B3843&gt;=_TM1,B3843&lt;=_TM2,OR(TH!L3843="1111",TH!M3843="1111")),TH!D3843,""),"")</f>
        <v/>
      </c>
      <c r="B3843" s="36">
        <f t="shared" si="470"/>
        <v>5</v>
      </c>
      <c r="C3843" s="842">
        <f t="shared" si="471"/>
        <v>42514</v>
      </c>
      <c r="D3843" s="842" t="s">
        <v>1651</v>
      </c>
      <c r="E3843" s="891">
        <v>42514</v>
      </c>
      <c r="F3843" s="843" t="s">
        <v>614</v>
      </c>
      <c r="G3843" s="844" t="s">
        <v>678</v>
      </c>
      <c r="H3843" s="845" t="s">
        <v>1299</v>
      </c>
      <c r="I3843" s="246">
        <v>1392</v>
      </c>
      <c r="J3843" s="246">
        <v>6209</v>
      </c>
      <c r="K3843" s="846">
        <f t="shared" si="473"/>
        <v>8642928</v>
      </c>
      <c r="L3843" s="847" t="s">
        <v>160</v>
      </c>
      <c r="M3843" s="847" t="s">
        <v>844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7"/>
    </row>
    <row r="3844" spans="1:27" ht="15.75" hidden="1" customHeight="1">
      <c r="A3844" s="818" t="str">
        <f>IF(B3844&lt;&gt;"",IF(AND(B3844&gt;=_TM1,B3844&lt;=_TM2,OR(TH!L3844="1111",TH!M3844="1111")),TH!D3844,""),"")</f>
        <v/>
      </c>
      <c r="B3844" s="36">
        <f t="shared" si="470"/>
        <v>5</v>
      </c>
      <c r="C3844" s="842">
        <f t="shared" si="471"/>
        <v>42514</v>
      </c>
      <c r="D3844" s="842" t="s">
        <v>1651</v>
      </c>
      <c r="E3844" s="891">
        <v>42514</v>
      </c>
      <c r="F3844" s="843" t="s">
        <v>683</v>
      </c>
      <c r="G3844" s="844" t="s">
        <v>679</v>
      </c>
      <c r="H3844" s="845" t="s">
        <v>1299</v>
      </c>
      <c r="I3844" s="246">
        <v>1000</v>
      </c>
      <c r="J3844" s="246">
        <v>11115</v>
      </c>
      <c r="K3844" s="846">
        <f t="shared" si="473"/>
        <v>11115000</v>
      </c>
      <c r="L3844" s="847" t="s">
        <v>160</v>
      </c>
      <c r="M3844" s="847" t="s">
        <v>844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7"/>
    </row>
    <row r="3845" spans="1:27" ht="15.75" hidden="1" customHeight="1">
      <c r="A3845" s="818" t="str">
        <f>IF(B3845&lt;&gt;"",IF(AND(B3845&gt;=_TM1,B3845&lt;=_TM2,OR(TH!L3845="1111",TH!M3845="1111")),TH!D3845,""),"")</f>
        <v/>
      </c>
      <c r="B3845" s="36">
        <f t="shared" si="470"/>
        <v>5</v>
      </c>
      <c r="C3845" s="842">
        <f t="shared" si="471"/>
        <v>42514</v>
      </c>
      <c r="D3845" s="842" t="s">
        <v>1651</v>
      </c>
      <c r="E3845" s="891">
        <v>42514</v>
      </c>
      <c r="F3845" s="843" t="s">
        <v>1165</v>
      </c>
      <c r="G3845" s="844" t="s">
        <v>680</v>
      </c>
      <c r="H3845" s="845" t="s">
        <v>1299</v>
      </c>
      <c r="I3845" s="246">
        <v>1250</v>
      </c>
      <c r="J3845" s="246">
        <v>30875</v>
      </c>
      <c r="K3845" s="846">
        <f t="shared" si="473"/>
        <v>38593750</v>
      </c>
      <c r="L3845" s="847" t="s">
        <v>160</v>
      </c>
      <c r="M3845" s="847" t="s">
        <v>844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7"/>
    </row>
    <row r="3846" spans="1:27" ht="15.75" hidden="1" customHeight="1">
      <c r="A3846" s="818" t="str">
        <f>IF(B3846&lt;&gt;"",IF(AND(B3846&gt;=_TM1,B3846&lt;=_TM2,OR(TH!L3846="1111",TH!M3846="1111")),TH!D3846,""),"")</f>
        <v/>
      </c>
      <c r="B3846" s="36">
        <f t="shared" si="470"/>
        <v>5</v>
      </c>
      <c r="C3846" s="842">
        <f t="shared" si="471"/>
        <v>42514</v>
      </c>
      <c r="D3846" s="842" t="s">
        <v>1651</v>
      </c>
      <c r="E3846" s="891">
        <v>42514</v>
      </c>
      <c r="F3846" s="843" t="s">
        <v>1166</v>
      </c>
      <c r="G3846" s="844" t="s">
        <v>680</v>
      </c>
      <c r="H3846" s="845" t="s">
        <v>1299</v>
      </c>
      <c r="I3846" s="246">
        <v>1300</v>
      </c>
      <c r="J3846" s="246">
        <v>30115</v>
      </c>
      <c r="K3846" s="846">
        <f t="shared" si="473"/>
        <v>39149500</v>
      </c>
      <c r="L3846" s="847" t="s">
        <v>160</v>
      </c>
      <c r="M3846" s="847" t="s">
        <v>844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7"/>
    </row>
    <row r="3847" spans="1:27" ht="15.75" hidden="1" customHeight="1">
      <c r="A3847" s="818" t="str">
        <f>IF(B3847&lt;&gt;"",IF(AND(B3847&gt;=_TM1,B3847&lt;=_TM2,OR(TH!L3847="1111",TH!M3847="1111")),TH!D3847,""),"")</f>
        <v/>
      </c>
      <c r="B3847" s="36">
        <f t="shared" si="470"/>
        <v>5</v>
      </c>
      <c r="C3847" s="842">
        <f t="shared" si="471"/>
        <v>42515</v>
      </c>
      <c r="D3847" s="842" t="s">
        <v>1651</v>
      </c>
      <c r="E3847" s="891">
        <v>42515</v>
      </c>
      <c r="F3847" s="843" t="s">
        <v>614</v>
      </c>
      <c r="G3847" s="844" t="s">
        <v>681</v>
      </c>
      <c r="H3847" s="845" t="s">
        <v>1299</v>
      </c>
      <c r="I3847" s="246">
        <v>1516</v>
      </c>
      <c r="J3847" s="246">
        <v>6209</v>
      </c>
      <c r="K3847" s="846">
        <f t="shared" si="473"/>
        <v>9412844</v>
      </c>
      <c r="L3847" s="847" t="s">
        <v>160</v>
      </c>
      <c r="M3847" s="847" t="s">
        <v>844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7"/>
    </row>
    <row r="3848" spans="1:27" ht="15.75" hidden="1" customHeight="1">
      <c r="A3848" s="818" t="str">
        <f>IF(B3848&lt;&gt;"",IF(AND(B3848&gt;=_TM1,B3848&lt;=_TM2,OR(TH!L3848="1111",TH!M3848="1111")),TH!D3848,""),"")</f>
        <v/>
      </c>
      <c r="B3848" s="36">
        <f t="shared" si="470"/>
        <v>5</v>
      </c>
      <c r="C3848" s="842">
        <f t="shared" si="471"/>
        <v>42519</v>
      </c>
      <c r="D3848" s="842" t="s">
        <v>1651</v>
      </c>
      <c r="E3848" s="891">
        <v>42519</v>
      </c>
      <c r="F3848" s="843" t="s">
        <v>512</v>
      </c>
      <c r="G3848" s="844" t="s">
        <v>684</v>
      </c>
      <c r="H3848" s="845" t="s">
        <v>1299</v>
      </c>
      <c r="I3848" s="246">
        <v>534</v>
      </c>
      <c r="J3848" s="246">
        <v>16775</v>
      </c>
      <c r="K3848" s="846">
        <f t="shared" si="473"/>
        <v>8957850</v>
      </c>
      <c r="L3848" s="847" t="s">
        <v>160</v>
      </c>
      <c r="M3848" s="847" t="s">
        <v>844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7"/>
    </row>
    <row r="3849" spans="1:27" ht="15.75" hidden="1" customHeight="1">
      <c r="A3849" s="818" t="str">
        <f>IF(B3849&lt;&gt;"",IF(AND(B3849&gt;=_TM1,B3849&lt;=_TM2,OR(TH!L3849="1111",TH!M3849="1111")),TH!D3849,""),"")</f>
        <v/>
      </c>
      <c r="B3849" s="36">
        <f t="shared" si="470"/>
        <v>5</v>
      </c>
      <c r="C3849" s="842">
        <f t="shared" si="471"/>
        <v>42519</v>
      </c>
      <c r="D3849" s="842" t="s">
        <v>1651</v>
      </c>
      <c r="E3849" s="891">
        <v>42519</v>
      </c>
      <c r="F3849" s="843" t="s">
        <v>464</v>
      </c>
      <c r="G3849" s="844" t="s">
        <v>684</v>
      </c>
      <c r="H3849" s="845" t="s">
        <v>1299</v>
      </c>
      <c r="I3849" s="246">
        <v>170</v>
      </c>
      <c r="J3849" s="246">
        <v>62802.6</v>
      </c>
      <c r="K3849" s="846">
        <f t="shared" si="473"/>
        <v>10676442</v>
      </c>
      <c r="L3849" s="847" t="s">
        <v>160</v>
      </c>
      <c r="M3849" s="847" t="s">
        <v>844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7"/>
    </row>
    <row r="3850" spans="1:27" ht="15.75" hidden="1" customHeight="1">
      <c r="A3850" s="818" t="str">
        <f>IF(B3850&lt;&gt;"",IF(AND(B3850&gt;=_TM1,B3850&lt;=_TM2,OR(TH!L3850="1111",TH!M3850="1111")),TH!D3850,""),"")</f>
        <v/>
      </c>
      <c r="B3850" s="36">
        <f t="shared" si="470"/>
        <v>5</v>
      </c>
      <c r="C3850" s="842">
        <f t="shared" si="471"/>
        <v>42521</v>
      </c>
      <c r="D3850" s="842" t="s">
        <v>1651</v>
      </c>
      <c r="E3850" s="891">
        <v>42521</v>
      </c>
      <c r="F3850" s="843" t="s">
        <v>683</v>
      </c>
      <c r="G3850" s="844" t="s">
        <v>713</v>
      </c>
      <c r="H3850" s="845" t="s">
        <v>1299</v>
      </c>
      <c r="I3850" s="246">
        <v>1000</v>
      </c>
      <c r="J3850" s="246">
        <v>13029</v>
      </c>
      <c r="K3850" s="846">
        <f t="shared" si="473"/>
        <v>13029000</v>
      </c>
      <c r="L3850" s="847" t="s">
        <v>160</v>
      </c>
      <c r="M3850" s="847" t="s">
        <v>844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7"/>
    </row>
    <row r="3851" spans="1:27" ht="15.75" hidden="1" customHeight="1">
      <c r="A3851" s="818" t="str">
        <f>IF(B3851&lt;&gt;"",IF(AND(B3851&gt;=_TM1,B3851&lt;=_TM2,OR(TH!L3851="1111",TH!M3851="1111")),TH!D3851,""),"")</f>
        <v/>
      </c>
      <c r="B3851" s="36">
        <f t="shared" si="470"/>
        <v>6</v>
      </c>
      <c r="C3851" s="842">
        <f t="shared" si="471"/>
        <v>42525</v>
      </c>
      <c r="D3851" s="842" t="s">
        <v>1651</v>
      </c>
      <c r="E3851" s="891">
        <v>42525</v>
      </c>
      <c r="F3851" s="843" t="s">
        <v>908</v>
      </c>
      <c r="G3851" s="844" t="s">
        <v>720</v>
      </c>
      <c r="H3851" s="845" t="s">
        <v>1299</v>
      </c>
      <c r="I3851" s="246">
        <v>2000</v>
      </c>
      <c r="J3851" s="246">
        <v>6428</v>
      </c>
      <c r="K3851" s="846">
        <f t="shared" si="473"/>
        <v>12856000</v>
      </c>
      <c r="L3851" s="847" t="s">
        <v>160</v>
      </c>
      <c r="M3851" s="847" t="s">
        <v>844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7"/>
    </row>
    <row r="3852" spans="1:27" ht="15.75" hidden="1" customHeight="1">
      <c r="A3852" s="818" t="str">
        <f>IF(B3852&lt;&gt;"",IF(AND(B3852&gt;=_TM1,B3852&lt;=_TM2,OR(TH!L3852="1111",TH!M3852="1111")),TH!D3852,""),"")</f>
        <v/>
      </c>
      <c r="B3852" s="36">
        <f t="shared" si="470"/>
        <v>6</v>
      </c>
      <c r="C3852" s="842">
        <f t="shared" si="471"/>
        <v>42525</v>
      </c>
      <c r="D3852" s="842" t="s">
        <v>1651</v>
      </c>
      <c r="E3852" s="891">
        <v>42525</v>
      </c>
      <c r="F3852" s="843" t="s">
        <v>624</v>
      </c>
      <c r="G3852" s="844" t="s">
        <v>720</v>
      </c>
      <c r="H3852" s="845" t="s">
        <v>1299</v>
      </c>
      <c r="I3852" s="246">
        <v>2050</v>
      </c>
      <c r="J3852" s="246">
        <v>5639</v>
      </c>
      <c r="K3852" s="846">
        <f t="shared" si="473"/>
        <v>11559950</v>
      </c>
      <c r="L3852" s="847" t="s">
        <v>160</v>
      </c>
      <c r="M3852" s="847" t="s">
        <v>844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7"/>
    </row>
    <row r="3853" spans="1:27" ht="15.75" hidden="1" customHeight="1">
      <c r="A3853" s="818" t="str">
        <f>IF(B3853&lt;&gt;"",IF(AND(B3853&gt;=_TM1,B3853&lt;=_TM2,OR(TH!L3853="1111",TH!M3853="1111")),TH!D3853,""),"")</f>
        <v/>
      </c>
      <c r="B3853" s="36">
        <f t="shared" si="470"/>
        <v>6</v>
      </c>
      <c r="C3853" s="842">
        <f t="shared" si="471"/>
        <v>42530</v>
      </c>
      <c r="D3853" s="842" t="s">
        <v>1651</v>
      </c>
      <c r="E3853" s="891">
        <v>42530</v>
      </c>
      <c r="F3853" s="843" t="s">
        <v>643</v>
      </c>
      <c r="G3853" s="844" t="s">
        <v>738</v>
      </c>
      <c r="H3853" s="845" t="s">
        <v>1299</v>
      </c>
      <c r="I3853" s="246">
        <v>5000</v>
      </c>
      <c r="J3853" s="246">
        <v>4217</v>
      </c>
      <c r="K3853" s="846">
        <f t="shared" si="473"/>
        <v>21085000</v>
      </c>
      <c r="L3853" s="847" t="s">
        <v>160</v>
      </c>
      <c r="M3853" s="847" t="s">
        <v>844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7"/>
    </row>
    <row r="3854" spans="1:27" ht="15.75" hidden="1" customHeight="1">
      <c r="A3854" s="818" t="str">
        <f>IF(B3854&lt;&gt;"",IF(AND(B3854&gt;=_TM1,B3854&lt;=_TM2,OR(TH!L3854="1111",TH!M3854="1111")),TH!D3854,""),"")</f>
        <v/>
      </c>
      <c r="B3854" s="36">
        <f t="shared" si="470"/>
        <v>6</v>
      </c>
      <c r="C3854" s="842">
        <f t="shared" si="471"/>
        <v>42530</v>
      </c>
      <c r="D3854" s="842" t="s">
        <v>1651</v>
      </c>
      <c r="E3854" s="891">
        <v>42530</v>
      </c>
      <c r="F3854" s="843" t="s">
        <v>651</v>
      </c>
      <c r="G3854" s="844" t="s">
        <v>738</v>
      </c>
      <c r="H3854" s="845" t="s">
        <v>1299</v>
      </c>
      <c r="I3854" s="246">
        <v>210</v>
      </c>
      <c r="J3854" s="246">
        <v>83133</v>
      </c>
      <c r="K3854" s="846">
        <f t="shared" si="473"/>
        <v>17457930</v>
      </c>
      <c r="L3854" s="847" t="s">
        <v>160</v>
      </c>
      <c r="M3854" s="847" t="s">
        <v>844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7"/>
    </row>
    <row r="3855" spans="1:27" ht="15.75" hidden="1" customHeight="1">
      <c r="A3855" s="818" t="str">
        <f>IF(B3855&lt;&gt;"",IF(AND(B3855&gt;=_TM1,B3855&lt;=_TM2,OR(TH!L3855="1111",TH!M3855="1111")),TH!D3855,""),"")</f>
        <v/>
      </c>
      <c r="B3855" s="36">
        <f t="shared" si="470"/>
        <v>6</v>
      </c>
      <c r="C3855" s="842">
        <f t="shared" si="471"/>
        <v>42530</v>
      </c>
      <c r="D3855" s="842" t="s">
        <v>1651</v>
      </c>
      <c r="E3855" s="891">
        <v>42530</v>
      </c>
      <c r="F3855" s="843" t="s">
        <v>753</v>
      </c>
      <c r="G3855" s="844" t="s">
        <v>738</v>
      </c>
      <c r="H3855" s="845" t="s">
        <v>1299</v>
      </c>
      <c r="I3855" s="246">
        <v>600</v>
      </c>
      <c r="J3855" s="246">
        <v>12919</v>
      </c>
      <c r="K3855" s="846">
        <f t="shared" si="473"/>
        <v>7751400</v>
      </c>
      <c r="L3855" s="847" t="s">
        <v>160</v>
      </c>
      <c r="M3855" s="847" t="s">
        <v>844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7"/>
    </row>
    <row r="3856" spans="1:27" ht="15.75" hidden="1" customHeight="1">
      <c r="A3856" s="818" t="str">
        <f>IF(B3856&lt;&gt;"",IF(AND(B3856&gt;=_TM1,B3856&lt;=_TM2,OR(TH!L3856="1111",TH!M3856="1111")),TH!D3856,""),"")</f>
        <v/>
      </c>
      <c r="B3856" s="36">
        <f t="shared" si="470"/>
        <v>6</v>
      </c>
      <c r="C3856" s="842">
        <f t="shared" si="471"/>
        <v>42530</v>
      </c>
      <c r="D3856" s="842" t="s">
        <v>1651</v>
      </c>
      <c r="E3856" s="891">
        <v>42530</v>
      </c>
      <c r="F3856" s="843" t="s">
        <v>759</v>
      </c>
      <c r="G3856" s="844" t="s">
        <v>738</v>
      </c>
      <c r="H3856" s="845" t="s">
        <v>1299</v>
      </c>
      <c r="I3856" s="246">
        <v>150</v>
      </c>
      <c r="J3856" s="246">
        <v>6513</v>
      </c>
      <c r="K3856" s="846">
        <f t="shared" si="473"/>
        <v>976950</v>
      </c>
      <c r="L3856" s="847" t="s">
        <v>160</v>
      </c>
      <c r="M3856" s="847" t="s">
        <v>844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7"/>
    </row>
    <row r="3857" spans="1:27" ht="15.75" hidden="1" customHeight="1">
      <c r="A3857" s="818" t="str">
        <f>IF(B3857&lt;&gt;"",IF(AND(B3857&gt;=_TM1,B3857&lt;=_TM2,OR(TH!L3857="1111",TH!M3857="1111")),TH!D3857,""),"")</f>
        <v/>
      </c>
      <c r="B3857" s="36">
        <f t="shared" si="470"/>
        <v>6</v>
      </c>
      <c r="C3857" s="842">
        <f t="shared" si="471"/>
        <v>42533</v>
      </c>
      <c r="D3857" s="842" t="s">
        <v>1651</v>
      </c>
      <c r="E3857" s="891">
        <v>42533</v>
      </c>
      <c r="F3857" s="854" t="s">
        <v>1165</v>
      </c>
      <c r="G3857" s="822" t="s">
        <v>762</v>
      </c>
      <c r="H3857" s="845" t="s">
        <v>1299</v>
      </c>
      <c r="I3857" s="246">
        <v>1250</v>
      </c>
      <c r="J3857" s="246">
        <v>33600</v>
      </c>
      <c r="K3857" s="846">
        <f t="shared" si="473"/>
        <v>42000000</v>
      </c>
      <c r="L3857" s="847" t="s">
        <v>160</v>
      </c>
      <c r="M3857" s="847" t="s">
        <v>844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7"/>
    </row>
    <row r="3858" spans="1:27" ht="15.75" hidden="1" customHeight="1">
      <c r="A3858" s="818" t="str">
        <f>IF(B3858&lt;&gt;"",IF(AND(B3858&gt;=_TM1,B3858&lt;=_TM2,OR(TH!L3858="1111",TH!M3858="1111")),TH!D3858,""),"")</f>
        <v/>
      </c>
      <c r="B3858" s="36">
        <f t="shared" si="470"/>
        <v>6</v>
      </c>
      <c r="C3858" s="842">
        <f t="shared" si="471"/>
        <v>42533</v>
      </c>
      <c r="D3858" s="842" t="s">
        <v>1651</v>
      </c>
      <c r="E3858" s="891">
        <v>42533</v>
      </c>
      <c r="F3858" s="49" t="s">
        <v>1166</v>
      </c>
      <c r="G3858" s="822" t="s">
        <v>762</v>
      </c>
      <c r="H3858" s="845" t="s">
        <v>1299</v>
      </c>
      <c r="I3858" s="246">
        <v>1300</v>
      </c>
      <c r="J3858" s="246">
        <v>31200</v>
      </c>
      <c r="K3858" s="846">
        <f t="shared" si="473"/>
        <v>40560000</v>
      </c>
      <c r="L3858" s="847" t="s">
        <v>160</v>
      </c>
      <c r="M3858" s="847" t="s">
        <v>844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7"/>
    </row>
    <row r="3859" spans="1:27" ht="15.75" hidden="1" customHeight="1">
      <c r="A3859" s="818" t="str">
        <f>IF(B3859&lt;&gt;"",IF(AND(B3859&gt;=_TM1,B3859&lt;=_TM2,OR(TH!L3859="1111",TH!M3859="1111")),TH!D3859,""),"")</f>
        <v/>
      </c>
      <c r="B3859" s="36">
        <f t="shared" si="470"/>
        <v>6</v>
      </c>
      <c r="C3859" s="842">
        <f t="shared" si="471"/>
        <v>42534</v>
      </c>
      <c r="D3859" s="842" t="s">
        <v>1651</v>
      </c>
      <c r="E3859" s="891">
        <v>42534</v>
      </c>
      <c r="F3859" s="49" t="s">
        <v>646</v>
      </c>
      <c r="G3859" s="822" t="s">
        <v>765</v>
      </c>
      <c r="H3859" s="845" t="s">
        <v>1299</v>
      </c>
      <c r="I3859" s="246">
        <v>1000</v>
      </c>
      <c r="J3859" s="246">
        <v>8771</v>
      </c>
      <c r="K3859" s="846">
        <f t="shared" si="473"/>
        <v>8771000</v>
      </c>
      <c r="L3859" s="847" t="s">
        <v>160</v>
      </c>
      <c r="M3859" s="847" t="s">
        <v>844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7"/>
    </row>
    <row r="3860" spans="1:27" ht="15.75" hidden="1" customHeight="1">
      <c r="A3860" s="818" t="str">
        <f>IF(B3860&lt;&gt;"",IF(AND(B3860&gt;=_TM1,B3860&lt;=_TM2,OR(TH!L3860="1111",TH!M3860="1111")),TH!D3860,""),"")</f>
        <v/>
      </c>
      <c r="B3860" s="36">
        <f t="shared" si="470"/>
        <v>6</v>
      </c>
      <c r="C3860" s="842">
        <f t="shared" si="471"/>
        <v>42542</v>
      </c>
      <c r="D3860" s="842" t="s">
        <v>1651</v>
      </c>
      <c r="E3860" s="891">
        <v>42542</v>
      </c>
      <c r="F3860" s="893" t="s">
        <v>908</v>
      </c>
      <c r="G3860" s="822" t="s">
        <v>771</v>
      </c>
      <c r="H3860" s="845" t="s">
        <v>1299</v>
      </c>
      <c r="I3860" s="246">
        <v>2000</v>
      </c>
      <c r="J3860" s="246">
        <v>6479</v>
      </c>
      <c r="K3860" s="846">
        <f t="shared" ref="K3860:K3885" si="474">ROUND(I3860*J3860,0)</f>
        <v>12958000</v>
      </c>
      <c r="L3860" s="847" t="s">
        <v>160</v>
      </c>
      <c r="M3860" s="847" t="s">
        <v>844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7"/>
    </row>
    <row r="3861" spans="1:27" ht="15.75" hidden="1" customHeight="1">
      <c r="A3861" s="818" t="str">
        <f>IF(B3861&lt;&gt;"",IF(AND(B3861&gt;=_TM1,B3861&lt;=_TM2,OR(TH!L3861="1111",TH!M3861="1111")),TH!D3861,""),"")</f>
        <v/>
      </c>
      <c r="B3861" s="36">
        <f t="shared" si="470"/>
        <v>6</v>
      </c>
      <c r="C3861" s="842">
        <f t="shared" si="471"/>
        <v>42542</v>
      </c>
      <c r="D3861" s="842" t="s">
        <v>1651</v>
      </c>
      <c r="E3861" s="891">
        <v>42542</v>
      </c>
      <c r="F3861" s="49" t="s">
        <v>624</v>
      </c>
      <c r="G3861" s="822" t="s">
        <v>771</v>
      </c>
      <c r="H3861" s="845" t="s">
        <v>1299</v>
      </c>
      <c r="I3861" s="246">
        <v>2000</v>
      </c>
      <c r="J3861" s="246">
        <v>5676</v>
      </c>
      <c r="K3861" s="846">
        <f t="shared" si="474"/>
        <v>11352000</v>
      </c>
      <c r="L3861" s="847" t="s">
        <v>160</v>
      </c>
      <c r="M3861" s="847" t="s">
        <v>844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7"/>
    </row>
    <row r="3862" spans="1:27" ht="15.75" hidden="1" customHeight="1">
      <c r="A3862" s="818" t="str">
        <f>IF(B3862&lt;&gt;"",IF(AND(B3862&gt;=_TM1,B3862&lt;=_TM2,OR(TH!L3862="1111",TH!M3862="1111")),TH!D3862,""),"")</f>
        <v/>
      </c>
      <c r="B3862" s="36">
        <f t="shared" si="470"/>
        <v>6</v>
      </c>
      <c r="C3862" s="842">
        <f t="shared" si="471"/>
        <v>42546</v>
      </c>
      <c r="D3862" s="842" t="s">
        <v>1651</v>
      </c>
      <c r="E3862" s="891">
        <v>42546</v>
      </c>
      <c r="F3862" s="49" t="s">
        <v>1289</v>
      </c>
      <c r="G3862" s="822" t="s">
        <v>773</v>
      </c>
      <c r="H3862" s="845" t="s">
        <v>1299</v>
      </c>
      <c r="I3862" s="246">
        <v>57</v>
      </c>
      <c r="J3862" s="246">
        <v>20592</v>
      </c>
      <c r="K3862" s="846">
        <f t="shared" si="474"/>
        <v>1173744</v>
      </c>
      <c r="L3862" s="847" t="s">
        <v>160</v>
      </c>
      <c r="M3862" s="847" t="s">
        <v>844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7"/>
    </row>
    <row r="3863" spans="1:27" ht="15.75" hidden="1" customHeight="1">
      <c r="A3863" s="818" t="str">
        <f>IF(B3863&lt;&gt;"",IF(AND(B3863&gt;=_TM1,B3863&lt;=_TM2,OR(TH!L3863="1111",TH!M3863="1111")),TH!D3863,""),"")</f>
        <v/>
      </c>
      <c r="B3863" s="36">
        <f t="shared" si="470"/>
        <v>6</v>
      </c>
      <c r="C3863" s="842">
        <f t="shared" si="471"/>
        <v>42546</v>
      </c>
      <c r="D3863" s="842" t="s">
        <v>1651</v>
      </c>
      <c r="E3863" s="891">
        <v>42546</v>
      </c>
      <c r="F3863" s="49" t="s">
        <v>646</v>
      </c>
      <c r="G3863" s="822" t="s">
        <v>775</v>
      </c>
      <c r="H3863" s="845" t="s">
        <v>1299</v>
      </c>
      <c r="I3863" s="246">
        <v>984</v>
      </c>
      <c r="J3863" s="246">
        <v>8771</v>
      </c>
      <c r="K3863" s="846">
        <f t="shared" si="474"/>
        <v>8630664</v>
      </c>
      <c r="L3863" s="847" t="s">
        <v>160</v>
      </c>
      <c r="M3863" s="847" t="s">
        <v>844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7"/>
    </row>
    <row r="3864" spans="1:27" ht="15.75" hidden="1" customHeight="1">
      <c r="A3864" s="818" t="str">
        <f>IF(B3864&lt;&gt;"",IF(AND(B3864&gt;=_TM1,B3864&lt;=_TM2,OR(TH!L3864="1111",TH!M3864="1111")),TH!D3864,""),"")</f>
        <v/>
      </c>
      <c r="B3864" s="36">
        <f t="shared" si="470"/>
        <v>6</v>
      </c>
      <c r="C3864" s="842">
        <f t="shared" si="471"/>
        <v>42549</v>
      </c>
      <c r="D3864" s="842" t="s">
        <v>1651</v>
      </c>
      <c r="E3864" s="891">
        <v>42549</v>
      </c>
      <c r="F3864" s="852" t="s">
        <v>1165</v>
      </c>
      <c r="G3864" s="822" t="s">
        <v>790</v>
      </c>
      <c r="H3864" s="845" t="s">
        <v>1299</v>
      </c>
      <c r="I3864" s="246">
        <v>1275</v>
      </c>
      <c r="J3864" s="246">
        <v>29760</v>
      </c>
      <c r="K3864" s="846">
        <f t="shared" si="474"/>
        <v>37944000</v>
      </c>
      <c r="L3864" s="847" t="s">
        <v>160</v>
      </c>
      <c r="M3864" s="847" t="s">
        <v>844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7"/>
    </row>
    <row r="3865" spans="1:27" ht="15.75" hidden="1" customHeight="1">
      <c r="A3865" s="818" t="str">
        <f>IF(B3865&lt;&gt;"",IF(AND(B3865&gt;=_TM1,B3865&lt;=_TM2,OR(TH!L3865="1111",TH!M3865="1111")),TH!D3865,""),"")</f>
        <v/>
      </c>
      <c r="B3865" s="36">
        <f t="shared" si="470"/>
        <v>6</v>
      </c>
      <c r="C3865" s="842">
        <f t="shared" si="471"/>
        <v>42549</v>
      </c>
      <c r="D3865" s="842" t="s">
        <v>1651</v>
      </c>
      <c r="E3865" s="891">
        <v>42549</v>
      </c>
      <c r="F3865" s="854" t="s">
        <v>1289</v>
      </c>
      <c r="G3865" s="822" t="s">
        <v>790</v>
      </c>
      <c r="H3865" s="845" t="s">
        <v>1299</v>
      </c>
      <c r="I3865" s="853">
        <v>997</v>
      </c>
      <c r="J3865" s="246">
        <v>31488</v>
      </c>
      <c r="K3865" s="846">
        <f t="shared" si="474"/>
        <v>31393536</v>
      </c>
      <c r="L3865" s="847" t="s">
        <v>160</v>
      </c>
      <c r="M3865" s="847" t="s">
        <v>844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7"/>
    </row>
    <row r="3866" spans="1:27" ht="15.75" hidden="1" customHeight="1">
      <c r="A3866" s="818" t="str">
        <f>IF(B3866&lt;&gt;"",IF(AND(B3866&gt;=_TM1,B3866&lt;=_TM2,OR(TH!L3866="1111",TH!M3866="1111")),TH!D3866,""),"")</f>
        <v/>
      </c>
      <c r="B3866" s="36">
        <f t="shared" si="470"/>
        <v>6</v>
      </c>
      <c r="C3866" s="842">
        <f t="shared" si="471"/>
        <v>42549</v>
      </c>
      <c r="D3866" s="842" t="s">
        <v>1651</v>
      </c>
      <c r="E3866" s="842">
        <v>42549</v>
      </c>
      <c r="F3866" s="843" t="s">
        <v>464</v>
      </c>
      <c r="G3866" s="844" t="s">
        <v>791</v>
      </c>
      <c r="H3866" s="845" t="s">
        <v>1299</v>
      </c>
      <c r="I3866" s="246">
        <v>180</v>
      </c>
      <c r="J3866" s="246">
        <v>64140</v>
      </c>
      <c r="K3866" s="846">
        <f t="shared" si="474"/>
        <v>11545200</v>
      </c>
      <c r="L3866" s="847" t="s">
        <v>160</v>
      </c>
      <c r="M3866" s="847" t="s">
        <v>844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7"/>
    </row>
    <row r="3867" spans="1:27" s="872" customFormat="1" ht="15.75" hidden="1" customHeight="1">
      <c r="A3867" s="818" t="str">
        <f>IF(B3867&lt;&gt;"",IF(AND(B3867&gt;=_TM1,B3867&lt;=_TM2,OR(TH!L3867="1111",TH!M3867="1111")),TH!D3867,""),"")</f>
        <v/>
      </c>
      <c r="B3867" s="861">
        <f t="shared" si="470"/>
        <v>4</v>
      </c>
      <c r="C3867" s="862">
        <f t="shared" ref="C3867:C3885" si="475">E3867</f>
        <v>42470</v>
      </c>
      <c r="D3867" s="842" t="s">
        <v>1651</v>
      </c>
      <c r="E3867" s="862">
        <v>42470</v>
      </c>
      <c r="F3867" s="864" t="s">
        <v>1163</v>
      </c>
      <c r="G3867" s="865" t="s">
        <v>627</v>
      </c>
      <c r="H3867" s="866" t="s">
        <v>1299</v>
      </c>
      <c r="I3867" s="867">
        <v>240</v>
      </c>
      <c r="J3867" s="867">
        <v>19048</v>
      </c>
      <c r="K3867" s="868">
        <f t="shared" si="474"/>
        <v>4571520</v>
      </c>
      <c r="L3867" s="869" t="s">
        <v>160</v>
      </c>
      <c r="M3867" s="869" t="s">
        <v>844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70"/>
    </row>
    <row r="3868" spans="1:27" ht="15.75" hidden="1" customHeight="1">
      <c r="A3868" s="818" t="str">
        <f>IF(B3868&lt;&gt;"",IF(AND(B3868&gt;=_TM1,B3868&lt;=_TM2,OR(TH!L3868="1111",TH!M3868="1111")),TH!D3868,""),"")</f>
        <v/>
      </c>
      <c r="B3868" s="36">
        <f t="shared" ref="B3868:B3869" si="476">IF(C3868&lt;&gt;"",MONTH(C3868),"")</f>
        <v>4</v>
      </c>
      <c r="C3868" s="842">
        <f t="shared" ref="C3868:C3869" si="477">E3868</f>
        <v>42484</v>
      </c>
      <c r="D3868" s="842" t="s">
        <v>1651</v>
      </c>
      <c r="E3868" s="842">
        <v>42484</v>
      </c>
      <c r="F3868" s="843" t="s">
        <v>1266</v>
      </c>
      <c r="G3868" s="844" t="s">
        <v>650</v>
      </c>
      <c r="H3868" s="845" t="s">
        <v>1299</v>
      </c>
      <c r="I3868" s="246">
        <v>430</v>
      </c>
      <c r="J3868" s="246">
        <v>33053</v>
      </c>
      <c r="K3868" s="846">
        <f t="shared" ref="K3868:K3869" si="478">ROUND(I3868*J3868,0)</f>
        <v>14212790</v>
      </c>
      <c r="L3868" s="847" t="s">
        <v>160</v>
      </c>
      <c r="M3868" s="847" t="s">
        <v>844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7"/>
    </row>
    <row r="3869" spans="1:27" ht="15.75" hidden="1" customHeight="1">
      <c r="A3869" s="818" t="str">
        <f>IF(B3869&lt;&gt;"",IF(AND(B3869&gt;=_TM1,B3869&lt;=_TM2,OR(TH!L3869="1111",TH!M3869="1111")),TH!D3869,""),"")</f>
        <v/>
      </c>
      <c r="B3869" s="36">
        <f t="shared" si="476"/>
        <v>4</v>
      </c>
      <c r="C3869" s="842">
        <f t="shared" si="477"/>
        <v>42484</v>
      </c>
      <c r="D3869" s="842" t="s">
        <v>1651</v>
      </c>
      <c r="E3869" s="842">
        <v>42484</v>
      </c>
      <c r="F3869" s="843" t="s">
        <v>1247</v>
      </c>
      <c r="G3869" s="844" t="s">
        <v>650</v>
      </c>
      <c r="H3869" s="845" t="s">
        <v>1299</v>
      </c>
      <c r="I3869" s="246">
        <v>102</v>
      </c>
      <c r="J3869" s="246">
        <v>31237</v>
      </c>
      <c r="K3869" s="846">
        <f t="shared" si="478"/>
        <v>3186174</v>
      </c>
      <c r="L3869" s="847" t="s">
        <v>160</v>
      </c>
      <c r="M3869" s="847" t="s">
        <v>844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7"/>
    </row>
    <row r="3870" spans="1:27" ht="15.75" hidden="1" customHeight="1">
      <c r="A3870" s="818" t="str">
        <f>IF(B3870&lt;&gt;"",IF(AND(B3870&gt;=_TM1,B3870&lt;=_TM2,OR(TH!L3870="1111",TH!M3870="1111")),TH!D3870,""),"")</f>
        <v/>
      </c>
      <c r="B3870" s="36">
        <f t="shared" si="470"/>
        <v>4</v>
      </c>
      <c r="C3870" s="842">
        <f t="shared" si="475"/>
        <v>42486</v>
      </c>
      <c r="D3870" s="842" t="s">
        <v>1651</v>
      </c>
      <c r="E3870" s="842">
        <v>42486</v>
      </c>
      <c r="F3870" s="843" t="s">
        <v>1266</v>
      </c>
      <c r="G3870" s="844" t="s">
        <v>653</v>
      </c>
      <c r="H3870" s="845" t="s">
        <v>1299</v>
      </c>
      <c r="I3870" s="246">
        <v>320</v>
      </c>
      <c r="J3870" s="246">
        <v>33053</v>
      </c>
      <c r="K3870" s="846">
        <f t="shared" si="474"/>
        <v>10576960</v>
      </c>
      <c r="L3870" s="847" t="s">
        <v>160</v>
      </c>
      <c r="M3870" s="847" t="s">
        <v>844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7"/>
    </row>
    <row r="3871" spans="1:27" ht="15.75" hidden="1" customHeight="1">
      <c r="A3871" s="818" t="str">
        <f>IF(B3871&lt;&gt;"",IF(AND(B3871&gt;=_TM1,B3871&lt;=_TM2,OR(TH!L3871="1111",TH!M3871="1111")),TH!D3871,""),"")</f>
        <v/>
      </c>
      <c r="B3871" s="36">
        <f t="shared" si="470"/>
        <v>4</v>
      </c>
      <c r="C3871" s="842">
        <f t="shared" si="475"/>
        <v>42486</v>
      </c>
      <c r="D3871" s="842" t="s">
        <v>1651</v>
      </c>
      <c r="E3871" s="842">
        <v>42486</v>
      </c>
      <c r="F3871" s="843" t="s">
        <v>1253</v>
      </c>
      <c r="G3871" s="844" t="s">
        <v>653</v>
      </c>
      <c r="H3871" s="845" t="s">
        <v>1299</v>
      </c>
      <c r="I3871" s="246">
        <v>80</v>
      </c>
      <c r="J3871" s="246">
        <v>33882</v>
      </c>
      <c r="K3871" s="846">
        <f t="shared" si="474"/>
        <v>2710560</v>
      </c>
      <c r="L3871" s="847" t="s">
        <v>160</v>
      </c>
      <c r="M3871" s="847" t="s">
        <v>844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154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7"/>
    </row>
    <row r="3872" spans="1:27" ht="15.75" hidden="1" customHeight="1">
      <c r="A3872" s="818" t="str">
        <f>IF(B3872&lt;&gt;"",IF(AND(B3872&gt;=_TM1,B3872&lt;=_TM2,OR(TH!L3872="1111",TH!M3872="1111")),TH!D3872,""),"")</f>
        <v/>
      </c>
      <c r="B3872" s="36">
        <f t="shared" si="470"/>
        <v>4</v>
      </c>
      <c r="C3872" s="842">
        <f t="shared" si="475"/>
        <v>42487</v>
      </c>
      <c r="D3872" s="842" t="s">
        <v>1651</v>
      </c>
      <c r="E3872" s="842">
        <v>42487</v>
      </c>
      <c r="F3872" s="843" t="s">
        <v>913</v>
      </c>
      <c r="G3872" s="844" t="s">
        <v>656</v>
      </c>
      <c r="H3872" s="845" t="s">
        <v>1299</v>
      </c>
      <c r="I3872" s="246">
        <v>100</v>
      </c>
      <c r="J3872" s="246">
        <v>34590</v>
      </c>
      <c r="K3872" s="846">
        <f t="shared" si="474"/>
        <v>3459000</v>
      </c>
      <c r="L3872" s="847" t="s">
        <v>160</v>
      </c>
      <c r="M3872" s="847" t="s">
        <v>844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154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7"/>
    </row>
    <row r="3873" spans="1:27" ht="15.75" hidden="1" customHeight="1">
      <c r="A3873" s="818" t="str">
        <f>IF(B3873&lt;&gt;"",IF(AND(B3873&gt;=_TM1,B3873&lt;=_TM2,OR(TH!L3873="1111",TH!M3873="1111")),TH!D3873,""),"")</f>
        <v/>
      </c>
      <c r="B3873" s="36">
        <f t="shared" si="470"/>
        <v>5</v>
      </c>
      <c r="C3873" s="842">
        <f t="shared" si="475"/>
        <v>42519</v>
      </c>
      <c r="D3873" s="842" t="s">
        <v>1651</v>
      </c>
      <c r="E3873" s="842">
        <v>42519</v>
      </c>
      <c r="F3873" s="843" t="s">
        <v>1167</v>
      </c>
      <c r="G3873" s="844" t="s">
        <v>684</v>
      </c>
      <c r="H3873" s="845" t="s">
        <v>1299</v>
      </c>
      <c r="I3873" s="246">
        <v>36</v>
      </c>
      <c r="J3873" s="246">
        <v>12150</v>
      </c>
      <c r="K3873" s="846">
        <f t="shared" si="474"/>
        <v>437400</v>
      </c>
      <c r="L3873" s="847" t="s">
        <v>160</v>
      </c>
      <c r="M3873" s="847" t="s">
        <v>844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154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7"/>
    </row>
    <row r="3874" spans="1:27" ht="15.75" hidden="1" customHeight="1">
      <c r="A3874" s="818" t="str">
        <f>IF(B3874&lt;&gt;"",IF(AND(B3874&gt;=_TM1,B3874&lt;=_TM2,OR(TH!L3874="1111",TH!M3874="1111")),TH!D3874,""),"")</f>
        <v/>
      </c>
      <c r="B3874" s="36">
        <f t="shared" si="470"/>
        <v>5</v>
      </c>
      <c r="C3874" s="842">
        <f t="shared" si="475"/>
        <v>42519</v>
      </c>
      <c r="D3874" s="842" t="s">
        <v>1651</v>
      </c>
      <c r="E3874" s="842">
        <v>42519</v>
      </c>
      <c r="F3874" s="843" t="s">
        <v>1241</v>
      </c>
      <c r="G3874" s="844" t="s">
        <v>684</v>
      </c>
      <c r="H3874" s="845" t="s">
        <v>1299</v>
      </c>
      <c r="I3874" s="246">
        <v>15</v>
      </c>
      <c r="J3874" s="246">
        <v>29748</v>
      </c>
      <c r="K3874" s="846">
        <f t="shared" si="474"/>
        <v>446220</v>
      </c>
      <c r="L3874" s="847" t="s">
        <v>160</v>
      </c>
      <c r="M3874" s="847" t="s">
        <v>844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154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7"/>
    </row>
    <row r="3875" spans="1:27" ht="15.75" hidden="1" customHeight="1">
      <c r="A3875" s="818" t="str">
        <f>IF(B3875&lt;&gt;"",IF(AND(B3875&gt;=_TM1,B3875&lt;=_TM2,OR(TH!L3875="1111",TH!M3875="1111")),TH!D3875,""),"")</f>
        <v/>
      </c>
      <c r="B3875" s="36">
        <f t="shared" si="470"/>
        <v>6</v>
      </c>
      <c r="C3875" s="842">
        <f t="shared" si="475"/>
        <v>42525</v>
      </c>
      <c r="D3875" s="842" t="s">
        <v>1651</v>
      </c>
      <c r="E3875" s="842">
        <v>42525</v>
      </c>
      <c r="F3875" s="843" t="s">
        <v>1197</v>
      </c>
      <c r="G3875" s="844" t="s">
        <v>720</v>
      </c>
      <c r="H3875" s="845" t="s">
        <v>1299</v>
      </c>
      <c r="I3875" s="246">
        <v>205</v>
      </c>
      <c r="J3875" s="246">
        <v>19127</v>
      </c>
      <c r="K3875" s="846">
        <f t="shared" si="474"/>
        <v>3921035</v>
      </c>
      <c r="L3875" s="847" t="s">
        <v>160</v>
      </c>
      <c r="M3875" s="847" t="s">
        <v>844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154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7"/>
    </row>
    <row r="3876" spans="1:27" ht="15.75" hidden="1" customHeight="1">
      <c r="A3876" s="818" t="str">
        <f>IF(B3876&lt;&gt;"",IF(AND(B3876&gt;=_TM1,B3876&lt;=_TM2,OR(TH!L3876="1111",TH!M3876="1111")),TH!D3876,""),"")</f>
        <v/>
      </c>
      <c r="B3876" s="36">
        <f t="shared" si="470"/>
        <v>6</v>
      </c>
      <c r="C3876" s="842">
        <f t="shared" si="475"/>
        <v>42526</v>
      </c>
      <c r="D3876" s="842" t="s">
        <v>1651</v>
      </c>
      <c r="E3876" s="842">
        <v>42526</v>
      </c>
      <c r="F3876" s="843" t="s">
        <v>1201</v>
      </c>
      <c r="G3876" s="844" t="s">
        <v>724</v>
      </c>
      <c r="H3876" s="845" t="s">
        <v>1299</v>
      </c>
      <c r="I3876" s="246">
        <v>770</v>
      </c>
      <c r="J3876" s="246">
        <v>11220</v>
      </c>
      <c r="K3876" s="846">
        <f t="shared" si="474"/>
        <v>8639400</v>
      </c>
      <c r="L3876" s="847" t="s">
        <v>160</v>
      </c>
      <c r="M3876" s="847" t="s">
        <v>844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154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7"/>
    </row>
    <row r="3877" spans="1:27" ht="15.75" hidden="1" customHeight="1">
      <c r="A3877" s="818" t="str">
        <f>IF(B3877&lt;&gt;"",IF(AND(B3877&gt;=_TM1,B3877&lt;=_TM2,OR(TH!L3877="1111",TH!M3877="1111")),TH!D3877,""),"")</f>
        <v/>
      </c>
      <c r="B3877" s="36">
        <f t="shared" si="470"/>
        <v>6</v>
      </c>
      <c r="C3877" s="842">
        <f t="shared" si="475"/>
        <v>42530</v>
      </c>
      <c r="D3877" s="842" t="s">
        <v>1651</v>
      </c>
      <c r="E3877" s="842">
        <v>42530</v>
      </c>
      <c r="F3877" s="843" t="s">
        <v>1287</v>
      </c>
      <c r="G3877" s="844" t="s">
        <v>738</v>
      </c>
      <c r="H3877" s="845" t="s">
        <v>1299</v>
      </c>
      <c r="I3877" s="246">
        <v>15</v>
      </c>
      <c r="J3877" s="246">
        <v>48270.5</v>
      </c>
      <c r="K3877" s="846">
        <f t="shared" si="474"/>
        <v>724058</v>
      </c>
      <c r="L3877" s="847" t="s">
        <v>160</v>
      </c>
      <c r="M3877" s="847" t="s">
        <v>844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154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7"/>
    </row>
    <row r="3878" spans="1:27" ht="15.75" hidden="1" customHeight="1">
      <c r="A3878" s="818" t="str">
        <f>IF(B3878&lt;&gt;"",IF(AND(B3878&gt;=_TM1,B3878&lt;=_TM2,OR(TH!L3878="1111",TH!M3878="1111")),TH!D3878,""),"")</f>
        <v/>
      </c>
      <c r="B3878" s="36">
        <f t="shared" si="470"/>
        <v>6</v>
      </c>
      <c r="C3878" s="842">
        <f t="shared" si="475"/>
        <v>42530</v>
      </c>
      <c r="D3878" s="842" t="s">
        <v>1651</v>
      </c>
      <c r="E3878" s="842">
        <v>42530</v>
      </c>
      <c r="F3878" s="843" t="s">
        <v>1163</v>
      </c>
      <c r="G3878" s="844" t="s">
        <v>738</v>
      </c>
      <c r="H3878" s="845" t="s">
        <v>1299</v>
      </c>
      <c r="I3878" s="246">
        <v>9</v>
      </c>
      <c r="J3878" s="246">
        <v>19048</v>
      </c>
      <c r="K3878" s="846">
        <f t="shared" si="474"/>
        <v>171432</v>
      </c>
      <c r="L3878" s="847" t="s">
        <v>160</v>
      </c>
      <c r="M3878" s="847" t="s">
        <v>844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154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7"/>
    </row>
    <row r="3879" spans="1:27" ht="15.75" hidden="1" customHeight="1">
      <c r="A3879" s="818" t="str">
        <f>IF(B3879&lt;&gt;"",IF(AND(B3879&gt;=_TM1,B3879&lt;=_TM2,OR(TH!L3879="1111",TH!M3879="1111")),TH!D3879,""),"")</f>
        <v/>
      </c>
      <c r="B3879" s="36">
        <f t="shared" si="470"/>
        <v>6</v>
      </c>
      <c r="C3879" s="842">
        <f t="shared" si="475"/>
        <v>42534</v>
      </c>
      <c r="D3879" s="842" t="s">
        <v>1651</v>
      </c>
      <c r="E3879" s="842">
        <v>42534</v>
      </c>
      <c r="F3879" s="843" t="s">
        <v>1186</v>
      </c>
      <c r="G3879" s="844" t="s">
        <v>766</v>
      </c>
      <c r="H3879" s="845" t="s">
        <v>1299</v>
      </c>
      <c r="I3879" s="246">
        <v>75</v>
      </c>
      <c r="J3879" s="246">
        <v>15300</v>
      </c>
      <c r="K3879" s="846">
        <f t="shared" si="474"/>
        <v>1147500</v>
      </c>
      <c r="L3879" s="847" t="s">
        <v>160</v>
      </c>
      <c r="M3879" s="847" t="s">
        <v>844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154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7"/>
    </row>
    <row r="3880" spans="1:27" ht="15.75" hidden="1" customHeight="1">
      <c r="A3880" s="818" t="str">
        <f>IF(B3880&lt;&gt;"",IF(AND(B3880&gt;=_TM1,B3880&lt;=_TM2,OR(TH!L3880="1111",TH!M3880="1111")),TH!D3880,""),"")</f>
        <v/>
      </c>
      <c r="B3880" s="36">
        <f t="shared" si="470"/>
        <v>6</v>
      </c>
      <c r="C3880" s="842">
        <f t="shared" si="475"/>
        <v>42534</v>
      </c>
      <c r="D3880" s="842" t="s">
        <v>1651</v>
      </c>
      <c r="E3880" s="842">
        <v>42534</v>
      </c>
      <c r="F3880" s="843" t="s">
        <v>913</v>
      </c>
      <c r="G3880" s="844" t="s">
        <v>766</v>
      </c>
      <c r="H3880" s="845" t="s">
        <v>1299</v>
      </c>
      <c r="I3880" s="246">
        <v>40</v>
      </c>
      <c r="J3880" s="246">
        <v>34590</v>
      </c>
      <c r="K3880" s="846">
        <f t="shared" si="474"/>
        <v>1383600</v>
      </c>
      <c r="L3880" s="847" t="s">
        <v>160</v>
      </c>
      <c r="M3880" s="847" t="s">
        <v>844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154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7"/>
    </row>
    <row r="3881" spans="1:27" ht="15.75" hidden="1" customHeight="1">
      <c r="A3881" s="818" t="str">
        <f>IF(B3881&lt;&gt;"",IF(AND(B3881&gt;=_TM1,B3881&lt;=_TM2,OR(TH!L3881="1111",TH!M3881="1111")),TH!D3881,""),"")</f>
        <v/>
      </c>
      <c r="B3881" s="36">
        <f t="shared" ref="B3881:B3946" si="479">IF(C3881&lt;&gt;"",MONTH(C3881),"")</f>
        <v>6</v>
      </c>
      <c r="C3881" s="842">
        <f t="shared" si="475"/>
        <v>42546</v>
      </c>
      <c r="D3881" s="842" t="s">
        <v>1651</v>
      </c>
      <c r="E3881" s="842">
        <v>42546</v>
      </c>
      <c r="F3881" s="843" t="s">
        <v>1287</v>
      </c>
      <c r="G3881" s="844" t="s">
        <v>776</v>
      </c>
      <c r="H3881" s="845" t="s">
        <v>1299</v>
      </c>
      <c r="I3881" s="246">
        <v>17</v>
      </c>
      <c r="J3881" s="246">
        <v>48270.5</v>
      </c>
      <c r="K3881" s="846">
        <f t="shared" si="474"/>
        <v>820599</v>
      </c>
      <c r="L3881" s="847" t="s">
        <v>160</v>
      </c>
      <c r="M3881" s="847" t="s">
        <v>844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154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7"/>
    </row>
    <row r="3882" spans="1:27" ht="15.75" hidden="1" customHeight="1">
      <c r="A3882" s="818" t="str">
        <f>IF(B3882&lt;&gt;"",IF(AND(B3882&gt;=_TM1,B3882&lt;=_TM2,OR(TH!L3882="1111",TH!M3882="1111")),TH!D3882,""),"")</f>
        <v/>
      </c>
      <c r="B3882" s="36">
        <f t="shared" si="479"/>
        <v>6</v>
      </c>
      <c r="C3882" s="842">
        <f t="shared" si="475"/>
        <v>42546</v>
      </c>
      <c r="D3882" s="842" t="s">
        <v>1651</v>
      </c>
      <c r="E3882" s="842">
        <v>42546</v>
      </c>
      <c r="F3882" s="843" t="s">
        <v>1189</v>
      </c>
      <c r="G3882" s="844" t="s">
        <v>776</v>
      </c>
      <c r="H3882" s="845" t="s">
        <v>1299</v>
      </c>
      <c r="I3882" s="246">
        <v>15</v>
      </c>
      <c r="J3882" s="246">
        <v>22356</v>
      </c>
      <c r="K3882" s="846">
        <f t="shared" si="474"/>
        <v>335340</v>
      </c>
      <c r="L3882" s="847" t="s">
        <v>160</v>
      </c>
      <c r="M3882" s="847" t="s">
        <v>844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154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7"/>
    </row>
    <row r="3883" spans="1:27" ht="15.75" hidden="1" customHeight="1">
      <c r="A3883" s="818" t="str">
        <f>IF(B3883&lt;&gt;"",IF(AND(B3883&gt;=_TM1,B3883&lt;=_TM2,OR(TH!L3883="1111",TH!M3883="1111")),TH!D3883,""),"")</f>
        <v/>
      </c>
      <c r="B3883" s="36">
        <f t="shared" si="479"/>
        <v>6</v>
      </c>
      <c r="C3883" s="842">
        <f t="shared" si="475"/>
        <v>42546</v>
      </c>
      <c r="D3883" s="842" t="s">
        <v>1651</v>
      </c>
      <c r="E3883" s="842">
        <v>42546</v>
      </c>
      <c r="F3883" s="843" t="s">
        <v>1190</v>
      </c>
      <c r="G3883" s="844" t="s">
        <v>776</v>
      </c>
      <c r="H3883" s="845" t="s">
        <v>1299</v>
      </c>
      <c r="I3883" s="246">
        <v>450</v>
      </c>
      <c r="J3883" s="246">
        <v>16065</v>
      </c>
      <c r="K3883" s="846">
        <f t="shared" si="474"/>
        <v>7229250</v>
      </c>
      <c r="L3883" s="847" t="s">
        <v>160</v>
      </c>
      <c r="M3883" s="847" t="s">
        <v>844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154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7"/>
    </row>
    <row r="3884" spans="1:27" ht="15.75" hidden="1" customHeight="1">
      <c r="A3884" s="818" t="str">
        <f>IF(B3884&lt;&gt;"",IF(AND(B3884&gt;=_TM1,B3884&lt;=_TM2,OR(TH!L3884="1111",TH!M3884="1111")),TH!D3884,""),"")</f>
        <v/>
      </c>
      <c r="B3884" s="36">
        <f t="shared" ref="B3884" si="480">IF(C3884&lt;&gt;"",MONTH(C3884),"")</f>
        <v>6</v>
      </c>
      <c r="C3884" s="842">
        <f t="shared" ref="C3884" si="481">E3884</f>
        <v>42546</v>
      </c>
      <c r="D3884" s="842" t="s">
        <v>1651</v>
      </c>
      <c r="E3884" s="842">
        <v>42546</v>
      </c>
      <c r="F3884" s="843" t="s">
        <v>1268</v>
      </c>
      <c r="G3884" s="844" t="s">
        <v>776</v>
      </c>
      <c r="H3884" s="845" t="s">
        <v>1299</v>
      </c>
      <c r="I3884" s="246">
        <v>100</v>
      </c>
      <c r="J3884" s="246">
        <v>20844</v>
      </c>
      <c r="K3884" s="846">
        <f t="shared" ref="K3884" si="482">ROUND(I3884*J3884,0)</f>
        <v>2084400</v>
      </c>
      <c r="L3884" s="847" t="s">
        <v>160</v>
      </c>
      <c r="M3884" s="847" t="s">
        <v>844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154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7"/>
    </row>
    <row r="3885" spans="1:27" ht="15.75" hidden="1" customHeight="1">
      <c r="A3885" s="818" t="str">
        <f>IF(B3885&lt;&gt;"",IF(AND(B3885&gt;=_TM1,B3885&lt;=_TM2,OR(TH!L3885="1111",TH!M3885="1111")),TH!D3885,""),"")</f>
        <v/>
      </c>
      <c r="B3885" s="36">
        <f t="shared" si="479"/>
        <v>6</v>
      </c>
      <c r="C3885" s="842">
        <f t="shared" si="475"/>
        <v>42546</v>
      </c>
      <c r="D3885" s="842" t="s">
        <v>1651</v>
      </c>
      <c r="E3885" s="842">
        <v>42546</v>
      </c>
      <c r="F3885" s="843" t="s">
        <v>913</v>
      </c>
      <c r="G3885" s="844" t="s">
        <v>776</v>
      </c>
      <c r="H3885" s="845" t="s">
        <v>1299</v>
      </c>
      <c r="I3885" s="246">
        <v>60</v>
      </c>
      <c r="J3885" s="246">
        <v>34590</v>
      </c>
      <c r="K3885" s="846">
        <f t="shared" si="474"/>
        <v>2075400</v>
      </c>
      <c r="L3885" s="847" t="s">
        <v>160</v>
      </c>
      <c r="M3885" s="847" t="s">
        <v>844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154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7"/>
    </row>
    <row r="3886" spans="1:27" ht="15.75" hidden="1" customHeight="1">
      <c r="A3886" s="818" t="str">
        <f>IF(B3886&lt;&gt;"",IF(AND(B3886&gt;=_TM1,B3886&lt;=_TM2,OR(TH!L3886="1111",TH!M3886="1111")),TH!D3886,""),"")</f>
        <v/>
      </c>
      <c r="B3886" s="36">
        <f t="shared" si="479"/>
        <v>6</v>
      </c>
      <c r="C3886" s="842">
        <f t="shared" ref="C3886:C3950" si="483">E3886</f>
        <v>42548</v>
      </c>
      <c r="D3886" s="842" t="s">
        <v>1651</v>
      </c>
      <c r="E3886" s="842">
        <v>42548</v>
      </c>
      <c r="F3886" s="843" t="s">
        <v>1216</v>
      </c>
      <c r="G3886" s="844" t="s">
        <v>782</v>
      </c>
      <c r="H3886" s="845" t="s">
        <v>1299</v>
      </c>
      <c r="I3886" s="246">
        <v>2</v>
      </c>
      <c r="J3886" s="246">
        <v>16473</v>
      </c>
      <c r="K3886" s="846">
        <f t="shared" ref="K3886:K3950" si="484">ROUND(I3886*J3886,0)</f>
        <v>32946</v>
      </c>
      <c r="L3886" s="847" t="s">
        <v>160</v>
      </c>
      <c r="M3886" s="847" t="s">
        <v>844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154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7"/>
    </row>
    <row r="3887" spans="1:27" ht="15.75" hidden="1" customHeight="1">
      <c r="A3887" s="818" t="str">
        <f>IF(B3887&lt;&gt;"",IF(AND(B3887&gt;=_TM1,B3887&lt;=_TM2,OR(TH!L3887="1111",TH!M3887="1111")),TH!D3887,""),"")</f>
        <v/>
      </c>
      <c r="B3887" s="36">
        <f t="shared" si="479"/>
        <v>6</v>
      </c>
      <c r="C3887" s="842">
        <f t="shared" si="483"/>
        <v>42549</v>
      </c>
      <c r="D3887" s="842" t="s">
        <v>1651</v>
      </c>
      <c r="E3887" s="842">
        <v>42549</v>
      </c>
      <c r="F3887" s="843" t="s">
        <v>1163</v>
      </c>
      <c r="G3887" s="844" t="s">
        <v>785</v>
      </c>
      <c r="H3887" s="845" t="s">
        <v>1299</v>
      </c>
      <c r="I3887" s="246">
        <v>1</v>
      </c>
      <c r="J3887" s="246">
        <v>19048</v>
      </c>
      <c r="K3887" s="846">
        <f t="shared" si="484"/>
        <v>19048</v>
      </c>
      <c r="L3887" s="847" t="s">
        <v>160</v>
      </c>
      <c r="M3887" s="847" t="s">
        <v>844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154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7"/>
    </row>
    <row r="3888" spans="1:27" ht="15.75" hidden="1" customHeight="1">
      <c r="A3888" s="818" t="str">
        <f>IF(B3888&lt;&gt;"",IF(AND(B3888&gt;=_TM1,B3888&lt;=_TM2,OR(TH!L3888="1111",TH!M3888="1111")),TH!D3888,""),"")</f>
        <v/>
      </c>
      <c r="B3888" s="36">
        <f t="shared" si="479"/>
        <v>6</v>
      </c>
      <c r="C3888" s="842">
        <f t="shared" si="483"/>
        <v>42549</v>
      </c>
      <c r="D3888" s="842" t="s">
        <v>1651</v>
      </c>
      <c r="E3888" s="842">
        <v>42549</v>
      </c>
      <c r="F3888" s="843" t="s">
        <v>1227</v>
      </c>
      <c r="G3888" s="844" t="s">
        <v>785</v>
      </c>
      <c r="H3888" s="845" t="s">
        <v>1299</v>
      </c>
      <c r="I3888" s="246">
        <v>6</v>
      </c>
      <c r="J3888" s="246">
        <v>10710</v>
      </c>
      <c r="K3888" s="846">
        <f t="shared" si="484"/>
        <v>64260</v>
      </c>
      <c r="L3888" s="847" t="s">
        <v>160</v>
      </c>
      <c r="M3888" s="847" t="s">
        <v>844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154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7"/>
    </row>
    <row r="3889" spans="1:27" ht="15.75" hidden="1" customHeight="1">
      <c r="A3889" s="818" t="str">
        <f>IF(B3889&lt;&gt;"",IF(AND(B3889&gt;=_TM1,B3889&lt;=_TM2,OR(TH!L3889="1111",TH!M3889="1111")),TH!D3889,""),"")</f>
        <v/>
      </c>
      <c r="B3889" s="36">
        <f t="shared" si="479"/>
        <v>6</v>
      </c>
      <c r="C3889" s="842">
        <f t="shared" si="483"/>
        <v>42549</v>
      </c>
      <c r="D3889" s="842" t="s">
        <v>1651</v>
      </c>
      <c r="E3889" s="842">
        <v>42549</v>
      </c>
      <c r="F3889" s="843" t="s">
        <v>1287</v>
      </c>
      <c r="G3889" s="844" t="s">
        <v>785</v>
      </c>
      <c r="H3889" s="845" t="s">
        <v>1299</v>
      </c>
      <c r="I3889" s="246">
        <v>20</v>
      </c>
      <c r="J3889" s="246">
        <v>48270.5</v>
      </c>
      <c r="K3889" s="846">
        <f t="shared" si="484"/>
        <v>965410</v>
      </c>
      <c r="L3889" s="847" t="s">
        <v>160</v>
      </c>
      <c r="M3889" s="847" t="s">
        <v>844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154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7"/>
    </row>
    <row r="3890" spans="1:27" ht="15.75" hidden="1" customHeight="1">
      <c r="A3890" s="818" t="str">
        <f>IF(B3890&lt;&gt;"",IF(AND(B3890&gt;=_TM1,B3890&lt;=_TM2,OR(TH!L3890="1111",TH!M3890="1111")),TH!D3890,""),"")</f>
        <v/>
      </c>
      <c r="B3890" s="36">
        <f t="shared" si="479"/>
        <v>6</v>
      </c>
      <c r="C3890" s="842">
        <f t="shared" si="483"/>
        <v>42549</v>
      </c>
      <c r="D3890" s="842" t="s">
        <v>1651</v>
      </c>
      <c r="E3890" s="842">
        <v>42549</v>
      </c>
      <c r="F3890" s="843" t="s">
        <v>1182</v>
      </c>
      <c r="G3890" s="844" t="s">
        <v>785</v>
      </c>
      <c r="H3890" s="845" t="s">
        <v>1299</v>
      </c>
      <c r="I3890" s="246">
        <v>25</v>
      </c>
      <c r="J3890" s="246">
        <v>24748</v>
      </c>
      <c r="K3890" s="846">
        <f t="shared" si="484"/>
        <v>618700</v>
      </c>
      <c r="L3890" s="847" t="s">
        <v>160</v>
      </c>
      <c r="M3890" s="847" t="s">
        <v>844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154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7"/>
    </row>
    <row r="3891" spans="1:27" ht="15.75" hidden="1" customHeight="1">
      <c r="A3891" s="818" t="str">
        <f>IF(B3891&lt;&gt;"",IF(AND(B3891&gt;=_TM1,B3891&lt;=_TM2,OR(TH!L3891="1111",TH!M3891="1111")),TH!D3891,""),"")</f>
        <v/>
      </c>
      <c r="B3891" s="36">
        <f t="shared" si="479"/>
        <v>6</v>
      </c>
      <c r="C3891" s="842">
        <f t="shared" si="483"/>
        <v>42549</v>
      </c>
      <c r="D3891" s="842" t="s">
        <v>1651</v>
      </c>
      <c r="E3891" s="842">
        <v>42549</v>
      </c>
      <c r="F3891" s="843" t="s">
        <v>1160</v>
      </c>
      <c r="G3891" s="844" t="s">
        <v>785</v>
      </c>
      <c r="H3891" s="845" t="s">
        <v>1299</v>
      </c>
      <c r="I3891" s="246">
        <v>400</v>
      </c>
      <c r="J3891" s="246">
        <v>25000</v>
      </c>
      <c r="K3891" s="846">
        <f t="shared" si="484"/>
        <v>10000000</v>
      </c>
      <c r="L3891" s="847" t="s">
        <v>160</v>
      </c>
      <c r="M3891" s="847" t="s">
        <v>844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154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7"/>
    </row>
    <row r="3892" spans="1:27" ht="15.75" hidden="1" customHeight="1">
      <c r="A3892" s="818" t="str">
        <f>IF(B3892&lt;&gt;"",IF(AND(B3892&gt;=_TM1,B3892&lt;=_TM2,OR(TH!L3892="1111",TH!M3892="1111")),TH!D3892,""),"")</f>
        <v/>
      </c>
      <c r="B3892" s="36">
        <f t="shared" ref="B3892" si="485">IF(C3892&lt;&gt;"",MONTH(C3892),"")</f>
        <v>6</v>
      </c>
      <c r="C3892" s="842">
        <f t="shared" ref="C3892" si="486">E3892</f>
        <v>42549</v>
      </c>
      <c r="D3892" s="842" t="s">
        <v>1651</v>
      </c>
      <c r="E3892" s="842">
        <v>42549</v>
      </c>
      <c r="F3892" s="843" t="s">
        <v>1264</v>
      </c>
      <c r="G3892" s="844" t="s">
        <v>785</v>
      </c>
      <c r="H3892" s="845" t="s">
        <v>1299</v>
      </c>
      <c r="I3892" s="246">
        <v>102</v>
      </c>
      <c r="J3892" s="246">
        <v>22613</v>
      </c>
      <c r="K3892" s="846">
        <f t="shared" ref="K3892" si="487">ROUND(I3892*J3892,0)</f>
        <v>2306526</v>
      </c>
      <c r="L3892" s="847" t="s">
        <v>160</v>
      </c>
      <c r="M3892" s="847" t="s">
        <v>844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154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7"/>
    </row>
    <row r="3893" spans="1:27" ht="15.75" hidden="1" customHeight="1">
      <c r="A3893" s="818" t="str">
        <f>IF(B3893&lt;&gt;"",IF(AND(B3893&gt;=_TM1,B3893&lt;=_TM2,OR(TH!L3893="1111",TH!M3893="1111")),TH!D3893,""),"")</f>
        <v/>
      </c>
      <c r="B3893" s="36">
        <f t="shared" si="479"/>
        <v>6</v>
      </c>
      <c r="C3893" s="842">
        <f t="shared" si="483"/>
        <v>42549</v>
      </c>
      <c r="D3893" s="842" t="s">
        <v>1651</v>
      </c>
      <c r="E3893" s="842">
        <v>42549</v>
      </c>
      <c r="F3893" s="843" t="s">
        <v>1281</v>
      </c>
      <c r="G3893" s="844" t="s">
        <v>786</v>
      </c>
      <c r="H3893" s="845" t="s">
        <v>1299</v>
      </c>
      <c r="I3893" s="246">
        <v>50</v>
      </c>
      <c r="J3893" s="246">
        <v>21020</v>
      </c>
      <c r="K3893" s="846">
        <f t="shared" si="484"/>
        <v>1051000</v>
      </c>
      <c r="L3893" s="847" t="s">
        <v>160</v>
      </c>
      <c r="M3893" s="847" t="s">
        <v>844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154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7"/>
    </row>
    <row r="3894" spans="1:27" ht="15.75" hidden="1" customHeight="1">
      <c r="A3894" s="818" t="str">
        <f>IF(B3894&lt;&gt;"",IF(AND(B3894&gt;=_TM1,B3894&lt;=_TM2,OR(TH!L3894="1111",TH!M3894="1111")),TH!D3894,""),"")</f>
        <v/>
      </c>
      <c r="B3894" s="36">
        <f t="shared" si="479"/>
        <v>6</v>
      </c>
      <c r="C3894" s="842">
        <f t="shared" si="483"/>
        <v>42549</v>
      </c>
      <c r="D3894" s="842" t="s">
        <v>1651</v>
      </c>
      <c r="E3894" s="842">
        <v>42549</v>
      </c>
      <c r="F3894" s="843" t="s">
        <v>1287</v>
      </c>
      <c r="G3894" s="844" t="s">
        <v>791</v>
      </c>
      <c r="H3894" s="845" t="s">
        <v>1299</v>
      </c>
      <c r="I3894" s="246">
        <v>112</v>
      </c>
      <c r="J3894" s="246">
        <v>48270.491071428572</v>
      </c>
      <c r="K3894" s="846">
        <f t="shared" si="484"/>
        <v>5406295</v>
      </c>
      <c r="L3894" s="847" t="s">
        <v>160</v>
      </c>
      <c r="M3894" s="847" t="s">
        <v>844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154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7"/>
    </row>
    <row r="3895" spans="1:27" ht="15.75" hidden="1" customHeight="1">
      <c r="A3895" s="818" t="str">
        <f>IF(B3895&lt;&gt;"",IF(AND(B3895&gt;=_TM1,B3895&lt;=_TM2,OR(TH!L3895="1111",TH!M3895="1111")),TH!D3895,""),"")</f>
        <v/>
      </c>
      <c r="B3895" s="36">
        <f t="shared" si="479"/>
        <v>4</v>
      </c>
      <c r="C3895" s="842">
        <f t="shared" si="483"/>
        <v>42462</v>
      </c>
      <c r="D3895" s="842" t="s">
        <v>1651</v>
      </c>
      <c r="E3895" s="842">
        <v>42462</v>
      </c>
      <c r="F3895" s="843" t="s">
        <v>1275</v>
      </c>
      <c r="G3895" s="844" t="s">
        <v>616</v>
      </c>
      <c r="H3895" s="845" t="s">
        <v>1299</v>
      </c>
      <c r="I3895" s="246">
        <v>11</v>
      </c>
      <c r="J3895" s="246">
        <v>23745</v>
      </c>
      <c r="K3895" s="846">
        <f t="shared" si="484"/>
        <v>261195</v>
      </c>
      <c r="L3895" s="847" t="s">
        <v>160</v>
      </c>
      <c r="M3895" s="847" t="s">
        <v>844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154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7"/>
    </row>
    <row r="3896" spans="1:27" ht="15.75" hidden="1" customHeight="1">
      <c r="A3896" s="818" t="str">
        <f>IF(B3896&lt;&gt;"",IF(AND(B3896&gt;=_TM1,B3896&lt;=_TM2,OR(TH!L3896="1111",TH!M3896="1111")),TH!D3896,""),"")</f>
        <v/>
      </c>
      <c r="B3896" s="36">
        <f t="shared" si="479"/>
        <v>4</v>
      </c>
      <c r="C3896" s="842">
        <f t="shared" si="483"/>
        <v>42464</v>
      </c>
      <c r="D3896" s="842" t="s">
        <v>1651</v>
      </c>
      <c r="E3896" s="842">
        <v>42464</v>
      </c>
      <c r="F3896" s="843" t="s">
        <v>1229</v>
      </c>
      <c r="G3896" s="844" t="s">
        <v>622</v>
      </c>
      <c r="H3896" s="845" t="s">
        <v>1299</v>
      </c>
      <c r="I3896" s="246">
        <v>20</v>
      </c>
      <c r="J3896" s="246">
        <v>6503</v>
      </c>
      <c r="K3896" s="846">
        <f t="shared" si="484"/>
        <v>130060</v>
      </c>
      <c r="L3896" s="847" t="s">
        <v>160</v>
      </c>
      <c r="M3896" s="847" t="s">
        <v>844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154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7"/>
    </row>
    <row r="3897" spans="1:27" ht="15.75" hidden="1" customHeight="1">
      <c r="A3897" s="818" t="str">
        <f>IF(B3897&lt;&gt;"",IF(AND(B3897&gt;=_TM1,B3897&lt;=_TM2,OR(TH!L3897="1111",TH!M3897="1111")),TH!D3897,""),"")</f>
        <v/>
      </c>
      <c r="B3897" s="36">
        <f t="shared" si="479"/>
        <v>4</v>
      </c>
      <c r="C3897" s="842">
        <f t="shared" si="483"/>
        <v>42465</v>
      </c>
      <c r="D3897" s="842" t="s">
        <v>1651</v>
      </c>
      <c r="E3897" s="842">
        <v>42465</v>
      </c>
      <c r="F3897" s="843" t="s">
        <v>1224</v>
      </c>
      <c r="G3897" s="844" t="s">
        <v>625</v>
      </c>
      <c r="H3897" s="845" t="s">
        <v>1299</v>
      </c>
      <c r="I3897" s="246">
        <v>7</v>
      </c>
      <c r="J3897" s="246">
        <v>11362</v>
      </c>
      <c r="K3897" s="846">
        <f t="shared" si="484"/>
        <v>79534</v>
      </c>
      <c r="L3897" s="847" t="s">
        <v>160</v>
      </c>
      <c r="M3897" s="847" t="s">
        <v>844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154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7"/>
    </row>
    <row r="3898" spans="1:27" ht="15.75" hidden="1" customHeight="1">
      <c r="A3898" s="818" t="str">
        <f>IF(B3898&lt;&gt;"",IF(AND(B3898&gt;=_TM1,B3898&lt;=_TM2,OR(TH!L3898="1111",TH!M3898="1111")),TH!D3898,""),"")</f>
        <v/>
      </c>
      <c r="B3898" s="36">
        <f t="shared" si="479"/>
        <v>4</v>
      </c>
      <c r="C3898" s="842">
        <f t="shared" si="483"/>
        <v>42478</v>
      </c>
      <c r="D3898" s="842" t="s">
        <v>1651</v>
      </c>
      <c r="E3898" s="842">
        <v>42478</v>
      </c>
      <c r="F3898" s="843" t="s">
        <v>1222</v>
      </c>
      <c r="G3898" s="844" t="s">
        <v>637</v>
      </c>
      <c r="H3898" s="845" t="s">
        <v>1299</v>
      </c>
      <c r="I3898" s="246">
        <v>17</v>
      </c>
      <c r="J3898" s="246">
        <v>14683</v>
      </c>
      <c r="K3898" s="846">
        <f t="shared" si="484"/>
        <v>249611</v>
      </c>
      <c r="L3898" s="847" t="s">
        <v>160</v>
      </c>
      <c r="M3898" s="847" t="s">
        <v>844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154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7"/>
    </row>
    <row r="3899" spans="1:27" ht="15.75" hidden="1" customHeight="1">
      <c r="A3899" s="818" t="str">
        <f>IF(B3899&lt;&gt;"",IF(AND(B3899&gt;=_TM1,B3899&lt;=_TM2,OR(TH!L3899="1111",TH!M3899="1111")),TH!D3899,""),"")</f>
        <v/>
      </c>
      <c r="B3899" s="36">
        <f t="shared" si="479"/>
        <v>4</v>
      </c>
      <c r="C3899" s="842">
        <f t="shared" si="483"/>
        <v>42479</v>
      </c>
      <c r="D3899" s="842" t="s">
        <v>1651</v>
      </c>
      <c r="E3899" s="842">
        <v>42479</v>
      </c>
      <c r="F3899" s="843" t="s">
        <v>1230</v>
      </c>
      <c r="G3899" s="844" t="s">
        <v>644</v>
      </c>
      <c r="H3899" s="845" t="s">
        <v>1299</v>
      </c>
      <c r="I3899" s="246">
        <v>332</v>
      </c>
      <c r="J3899" s="246">
        <v>1913</v>
      </c>
      <c r="K3899" s="846">
        <f t="shared" si="484"/>
        <v>635116</v>
      </c>
      <c r="L3899" s="847" t="s">
        <v>160</v>
      </c>
      <c r="M3899" s="847" t="s">
        <v>844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154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7"/>
    </row>
    <row r="3900" spans="1:27" ht="15.75" hidden="1" customHeight="1">
      <c r="A3900" s="818" t="str">
        <f>IF(B3900&lt;&gt;"",IF(AND(B3900&gt;=_TM1,B3900&lt;=_TM2,OR(TH!L3900="1111",TH!M3900="1111")),TH!D3900,""),"")</f>
        <v/>
      </c>
      <c r="B3900" s="36">
        <f t="shared" si="479"/>
        <v>4</v>
      </c>
      <c r="C3900" s="842">
        <f t="shared" si="483"/>
        <v>42483</v>
      </c>
      <c r="D3900" s="842" t="s">
        <v>1651</v>
      </c>
      <c r="E3900" s="842">
        <v>42483</v>
      </c>
      <c r="F3900" s="843" t="s">
        <v>1221</v>
      </c>
      <c r="G3900" s="844" t="s">
        <v>648</v>
      </c>
      <c r="H3900" s="845" t="s">
        <v>1299</v>
      </c>
      <c r="I3900" s="246">
        <v>66</v>
      </c>
      <c r="J3900" s="246">
        <v>15994</v>
      </c>
      <c r="K3900" s="846">
        <f t="shared" si="484"/>
        <v>1055604</v>
      </c>
      <c r="L3900" s="847" t="s">
        <v>160</v>
      </c>
      <c r="M3900" s="847" t="s">
        <v>844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154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7"/>
    </row>
    <row r="3901" spans="1:27" ht="15.75" hidden="1" customHeight="1">
      <c r="A3901" s="818" t="str">
        <f>IF(B3901&lt;&gt;"",IF(AND(B3901&gt;=_TM1,B3901&lt;=_TM2,OR(TH!L3901="1111",TH!M3901="1111")),TH!D3901,""),"")</f>
        <v/>
      </c>
      <c r="B3901" s="36">
        <f t="shared" si="479"/>
        <v>4</v>
      </c>
      <c r="C3901" s="842">
        <f t="shared" si="483"/>
        <v>42483</v>
      </c>
      <c r="D3901" s="842" t="s">
        <v>1651</v>
      </c>
      <c r="E3901" s="842">
        <v>42483</v>
      </c>
      <c r="F3901" s="843" t="s">
        <v>1218</v>
      </c>
      <c r="G3901" s="844" t="s">
        <v>648</v>
      </c>
      <c r="H3901" s="845" t="s">
        <v>1299</v>
      </c>
      <c r="I3901" s="246">
        <v>24</v>
      </c>
      <c r="J3901" s="246">
        <v>17043</v>
      </c>
      <c r="K3901" s="846">
        <f t="shared" si="484"/>
        <v>409032</v>
      </c>
      <c r="L3901" s="847" t="s">
        <v>160</v>
      </c>
      <c r="M3901" s="847" t="s">
        <v>844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154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7"/>
    </row>
    <row r="3902" spans="1:27" ht="15.75" hidden="1" customHeight="1">
      <c r="A3902" s="818" t="str">
        <f>IF(B3902&lt;&gt;"",IF(AND(B3902&gt;=_TM1,B3902&lt;=_TM2,OR(TH!L3902="1111",TH!M3902="1111")),TH!D3902,""),"")</f>
        <v/>
      </c>
      <c r="B3902" s="36">
        <f t="shared" si="479"/>
        <v>4</v>
      </c>
      <c r="C3902" s="842">
        <f t="shared" si="483"/>
        <v>42487</v>
      </c>
      <c r="D3902" s="842" t="s">
        <v>1651</v>
      </c>
      <c r="E3902" s="842">
        <v>42487</v>
      </c>
      <c r="F3902" s="843" t="s">
        <v>1217</v>
      </c>
      <c r="G3902" s="844" t="s">
        <v>656</v>
      </c>
      <c r="H3902" s="845" t="s">
        <v>1299</v>
      </c>
      <c r="I3902" s="246">
        <v>7</v>
      </c>
      <c r="J3902" s="246">
        <v>17130</v>
      </c>
      <c r="K3902" s="846">
        <f t="shared" si="484"/>
        <v>119910</v>
      </c>
      <c r="L3902" s="847" t="s">
        <v>160</v>
      </c>
      <c r="M3902" s="847" t="s">
        <v>844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154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7"/>
    </row>
    <row r="3903" spans="1:27" ht="15.75" hidden="1" customHeight="1">
      <c r="A3903" s="818" t="str">
        <f>IF(B3903&lt;&gt;"",IF(AND(B3903&gt;=_TM1,B3903&lt;=_TM2,OR(TH!L3903="1111",TH!M3903="1111")),TH!D3903,""),"")</f>
        <v/>
      </c>
      <c r="B3903" s="36">
        <f t="shared" si="479"/>
        <v>4</v>
      </c>
      <c r="C3903" s="842">
        <f t="shared" si="483"/>
        <v>42487</v>
      </c>
      <c r="D3903" s="842" t="s">
        <v>1651</v>
      </c>
      <c r="E3903" s="842">
        <v>42487</v>
      </c>
      <c r="F3903" s="843" t="s">
        <v>1219</v>
      </c>
      <c r="G3903" s="844" t="s">
        <v>656</v>
      </c>
      <c r="H3903" s="845" t="s">
        <v>1299</v>
      </c>
      <c r="I3903" s="246">
        <v>33</v>
      </c>
      <c r="J3903" s="246">
        <v>15665.515151515152</v>
      </c>
      <c r="K3903" s="846">
        <f t="shared" si="484"/>
        <v>516962</v>
      </c>
      <c r="L3903" s="847" t="s">
        <v>160</v>
      </c>
      <c r="M3903" s="847" t="s">
        <v>844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154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7"/>
    </row>
    <row r="3904" spans="1:27" ht="15.75" hidden="1" customHeight="1">
      <c r="A3904" s="818" t="str">
        <f>IF(B3904&lt;&gt;"",IF(AND(B3904&gt;=_TM1,B3904&lt;=_TM2,OR(TH!L3904="1111",TH!M3904="1111")),TH!D3904,""),"")</f>
        <v/>
      </c>
      <c r="B3904" s="36">
        <f t="shared" si="479"/>
        <v>4</v>
      </c>
      <c r="C3904" s="842">
        <f t="shared" si="483"/>
        <v>42487</v>
      </c>
      <c r="D3904" s="842" t="s">
        <v>1651</v>
      </c>
      <c r="E3904" s="842">
        <v>42487</v>
      </c>
      <c r="F3904" s="843" t="s">
        <v>1223</v>
      </c>
      <c r="G3904" s="844" t="s">
        <v>656</v>
      </c>
      <c r="H3904" s="845" t="s">
        <v>1299</v>
      </c>
      <c r="I3904" s="246">
        <v>12</v>
      </c>
      <c r="J3904" s="246">
        <v>12236</v>
      </c>
      <c r="K3904" s="846">
        <f t="shared" si="484"/>
        <v>146832</v>
      </c>
      <c r="L3904" s="847" t="s">
        <v>160</v>
      </c>
      <c r="M3904" s="847" t="s">
        <v>844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154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7"/>
    </row>
    <row r="3905" spans="1:27" ht="15.75" hidden="1" customHeight="1">
      <c r="A3905" s="818" t="str">
        <f>IF(B3905&lt;&gt;"",IF(AND(B3905&gt;=_TM1,B3905&lt;=_TM2,OR(TH!L3905="1111",TH!M3905="1111")),TH!D3905,""),"")</f>
        <v/>
      </c>
      <c r="B3905" s="36">
        <f t="shared" si="479"/>
        <v>4</v>
      </c>
      <c r="C3905" s="842">
        <f t="shared" si="483"/>
        <v>42487</v>
      </c>
      <c r="D3905" s="842" t="s">
        <v>1651</v>
      </c>
      <c r="E3905" s="842">
        <v>42487</v>
      </c>
      <c r="F3905" s="843" t="s">
        <v>1226</v>
      </c>
      <c r="G3905" s="844" t="s">
        <v>656</v>
      </c>
      <c r="H3905" s="845" t="s">
        <v>1299</v>
      </c>
      <c r="I3905" s="246">
        <v>12</v>
      </c>
      <c r="J3905" s="246">
        <v>15300</v>
      </c>
      <c r="K3905" s="846">
        <f t="shared" si="484"/>
        <v>183600</v>
      </c>
      <c r="L3905" s="847" t="s">
        <v>160</v>
      </c>
      <c r="M3905" s="847" t="s">
        <v>844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154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7"/>
    </row>
    <row r="3906" spans="1:27" ht="15.75" hidden="1" customHeight="1">
      <c r="A3906" s="818" t="str">
        <f>IF(B3906&lt;&gt;"",IF(AND(B3906&gt;=_TM1,B3906&lt;=_TM2,OR(TH!L3906="1111",TH!M3906="1111")),TH!D3906,""),"")</f>
        <v/>
      </c>
      <c r="B3906" s="36">
        <f t="shared" si="479"/>
        <v>4</v>
      </c>
      <c r="C3906" s="842">
        <f t="shared" si="483"/>
        <v>42487</v>
      </c>
      <c r="D3906" s="842" t="s">
        <v>1651</v>
      </c>
      <c r="E3906" s="842">
        <v>42487</v>
      </c>
      <c r="F3906" s="843" t="s">
        <v>1232</v>
      </c>
      <c r="G3906" s="844" t="s">
        <v>656</v>
      </c>
      <c r="H3906" s="845" t="s">
        <v>1299</v>
      </c>
      <c r="I3906" s="246">
        <v>35</v>
      </c>
      <c r="J3906" s="246">
        <v>27788</v>
      </c>
      <c r="K3906" s="846">
        <f t="shared" si="484"/>
        <v>972580</v>
      </c>
      <c r="L3906" s="847" t="s">
        <v>160</v>
      </c>
      <c r="M3906" s="847" t="s">
        <v>844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154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7"/>
    </row>
    <row r="3907" spans="1:27" ht="15.75" hidden="1" customHeight="1">
      <c r="A3907" s="818" t="str">
        <f>IF(B3907&lt;&gt;"",IF(AND(B3907&gt;=_TM1,B3907&lt;=_TM2,OR(TH!L3907="1111",TH!M3907="1111")),TH!D3907,""),"")</f>
        <v/>
      </c>
      <c r="B3907" s="36">
        <f t="shared" si="479"/>
        <v>4</v>
      </c>
      <c r="C3907" s="842">
        <f t="shared" si="483"/>
        <v>42487</v>
      </c>
      <c r="D3907" s="842" t="s">
        <v>1651</v>
      </c>
      <c r="E3907" s="842">
        <v>42487</v>
      </c>
      <c r="F3907" s="843" t="s">
        <v>1206</v>
      </c>
      <c r="G3907" s="844" t="s">
        <v>656</v>
      </c>
      <c r="H3907" s="845" t="s">
        <v>1299</v>
      </c>
      <c r="I3907" s="246">
        <v>40</v>
      </c>
      <c r="J3907" s="246">
        <v>11930</v>
      </c>
      <c r="K3907" s="846">
        <f t="shared" si="484"/>
        <v>477200</v>
      </c>
      <c r="L3907" s="847" t="s">
        <v>160</v>
      </c>
      <c r="M3907" s="847" t="s">
        <v>844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154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7"/>
    </row>
    <row r="3908" spans="1:27" ht="15.75" hidden="1" customHeight="1">
      <c r="A3908" s="818" t="str">
        <f>IF(B3908&lt;&gt;"",IF(AND(B3908&gt;=_TM1,B3908&lt;=_TM2,OR(TH!L3908="1111",TH!M3908="1111")),TH!D3908,""),"")</f>
        <v/>
      </c>
      <c r="B3908" s="36">
        <f t="shared" si="479"/>
        <v>4</v>
      </c>
      <c r="C3908" s="842">
        <f t="shared" si="483"/>
        <v>42487</v>
      </c>
      <c r="D3908" s="842" t="s">
        <v>1651</v>
      </c>
      <c r="E3908" s="842">
        <v>42487</v>
      </c>
      <c r="F3908" s="843" t="s">
        <v>1228</v>
      </c>
      <c r="G3908" s="844" t="s">
        <v>656</v>
      </c>
      <c r="H3908" s="845" t="s">
        <v>1299</v>
      </c>
      <c r="I3908" s="246">
        <v>20</v>
      </c>
      <c r="J3908" s="246">
        <v>7290</v>
      </c>
      <c r="K3908" s="846">
        <f t="shared" si="484"/>
        <v>145800</v>
      </c>
      <c r="L3908" s="847" t="s">
        <v>160</v>
      </c>
      <c r="M3908" s="847" t="s">
        <v>844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154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7"/>
    </row>
    <row r="3909" spans="1:27" ht="15.75" hidden="1" customHeight="1">
      <c r="A3909" s="818" t="str">
        <f>IF(B3909&lt;&gt;"",IF(AND(B3909&gt;=_TM1,B3909&lt;=_TM2,OR(TH!L3909="1111",TH!M3909="1111")),TH!D3909,""),"")</f>
        <v/>
      </c>
      <c r="B3909" s="36">
        <f t="shared" si="479"/>
        <v>4</v>
      </c>
      <c r="C3909" s="842">
        <f t="shared" si="483"/>
        <v>42487</v>
      </c>
      <c r="D3909" s="842" t="s">
        <v>1651</v>
      </c>
      <c r="E3909" s="842">
        <v>42487</v>
      </c>
      <c r="F3909" s="843" t="s">
        <v>1172</v>
      </c>
      <c r="G3909" s="844" t="s">
        <v>656</v>
      </c>
      <c r="H3909" s="845" t="s">
        <v>1299</v>
      </c>
      <c r="I3909" s="246">
        <v>68</v>
      </c>
      <c r="J3909" s="246">
        <v>9206</v>
      </c>
      <c r="K3909" s="846">
        <f t="shared" si="484"/>
        <v>626008</v>
      </c>
      <c r="L3909" s="847" t="s">
        <v>160</v>
      </c>
      <c r="M3909" s="847" t="s">
        <v>844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154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7"/>
    </row>
    <row r="3910" spans="1:27" ht="15.75" hidden="1" customHeight="1">
      <c r="A3910" s="818" t="str">
        <f>IF(B3910&lt;&gt;"",IF(AND(B3910&gt;=_TM1,B3910&lt;=_TM2,OR(TH!L3910="1111",TH!M3910="1111")),TH!D3910,""),"")</f>
        <v/>
      </c>
      <c r="B3910" s="36">
        <f t="shared" si="479"/>
        <v>4</v>
      </c>
      <c r="C3910" s="842">
        <f t="shared" si="483"/>
        <v>42487</v>
      </c>
      <c r="D3910" s="842" t="s">
        <v>1651</v>
      </c>
      <c r="E3910" s="842">
        <v>42487</v>
      </c>
      <c r="F3910" s="843" t="s">
        <v>1176</v>
      </c>
      <c r="G3910" s="844" t="s">
        <v>656</v>
      </c>
      <c r="H3910" s="845" t="s">
        <v>1299</v>
      </c>
      <c r="I3910" s="246">
        <v>10</v>
      </c>
      <c r="J3910" s="246">
        <v>10557</v>
      </c>
      <c r="K3910" s="846">
        <f t="shared" si="484"/>
        <v>105570</v>
      </c>
      <c r="L3910" s="847" t="s">
        <v>160</v>
      </c>
      <c r="M3910" s="847" t="s">
        <v>844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154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7"/>
    </row>
    <row r="3911" spans="1:27" ht="15.75" hidden="1" customHeight="1">
      <c r="A3911" s="818" t="str">
        <f>IF(B3911&lt;&gt;"",IF(AND(B3911&gt;=_TM1,B3911&lt;=_TM2,OR(TH!L3911="1111",TH!M3911="1111")),TH!D3911,""),"")</f>
        <v/>
      </c>
      <c r="B3911" s="36">
        <f t="shared" si="479"/>
        <v>4</v>
      </c>
      <c r="C3911" s="842">
        <f t="shared" si="483"/>
        <v>42487</v>
      </c>
      <c r="D3911" s="842" t="s">
        <v>1651</v>
      </c>
      <c r="E3911" s="842">
        <v>42487</v>
      </c>
      <c r="F3911" s="843" t="s">
        <v>1276</v>
      </c>
      <c r="G3911" s="844" t="s">
        <v>656</v>
      </c>
      <c r="H3911" s="845" t="s">
        <v>1299</v>
      </c>
      <c r="I3911" s="246">
        <v>10</v>
      </c>
      <c r="J3911" s="246">
        <v>19116</v>
      </c>
      <c r="K3911" s="846">
        <f t="shared" si="484"/>
        <v>191160</v>
      </c>
      <c r="L3911" s="847" t="s">
        <v>160</v>
      </c>
      <c r="M3911" s="847" t="s">
        <v>844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154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7"/>
    </row>
    <row r="3912" spans="1:27" ht="15.75" hidden="1" customHeight="1">
      <c r="A3912" s="818" t="str">
        <f>IF(B3912&lt;&gt;"",IF(AND(B3912&gt;=_TM1,B3912&lt;=_TM2,OR(TH!L3912="1111",TH!M3912="1111")),TH!D3912,""),"")</f>
        <v/>
      </c>
      <c r="B3912" s="36">
        <f t="shared" si="479"/>
        <v>5</v>
      </c>
      <c r="C3912" s="842">
        <f t="shared" si="483"/>
        <v>42500</v>
      </c>
      <c r="D3912" s="842" t="s">
        <v>1651</v>
      </c>
      <c r="E3912" s="842">
        <v>42500</v>
      </c>
      <c r="F3912" s="843" t="s">
        <v>1245</v>
      </c>
      <c r="G3912" s="844" t="s">
        <v>673</v>
      </c>
      <c r="H3912" s="845" t="s">
        <v>1299</v>
      </c>
      <c r="I3912" s="246">
        <v>10</v>
      </c>
      <c r="J3912" s="246">
        <v>25740</v>
      </c>
      <c r="K3912" s="846">
        <f t="shared" si="484"/>
        <v>257400</v>
      </c>
      <c r="L3912" s="847" t="s">
        <v>160</v>
      </c>
      <c r="M3912" s="847" t="s">
        <v>844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154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7"/>
    </row>
    <row r="3913" spans="1:27" ht="15.75" hidden="1" customHeight="1">
      <c r="A3913" s="818" t="str">
        <f>IF(B3913&lt;&gt;"",IF(AND(B3913&gt;=_TM1,B3913&lt;=_TM2,OR(TH!L3913="1111",TH!M3913="1111")),TH!D3913,""),"")</f>
        <v/>
      </c>
      <c r="B3913" s="36">
        <f t="shared" si="479"/>
        <v>5</v>
      </c>
      <c r="C3913" s="842">
        <f t="shared" si="483"/>
        <v>42514</v>
      </c>
      <c r="D3913" s="842" t="s">
        <v>1651</v>
      </c>
      <c r="E3913" s="842">
        <v>42514</v>
      </c>
      <c r="F3913" s="843" t="s">
        <v>1272</v>
      </c>
      <c r="G3913" s="844" t="s">
        <v>678</v>
      </c>
      <c r="H3913" s="845" t="s">
        <v>1299</v>
      </c>
      <c r="I3913" s="246">
        <v>15</v>
      </c>
      <c r="J3913" s="246">
        <v>21375</v>
      </c>
      <c r="K3913" s="846">
        <f t="shared" si="484"/>
        <v>320625</v>
      </c>
      <c r="L3913" s="847" t="s">
        <v>160</v>
      </c>
      <c r="M3913" s="847" t="s">
        <v>844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154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7"/>
    </row>
    <row r="3914" spans="1:27" ht="15.75" hidden="1" customHeight="1">
      <c r="A3914" s="818" t="str">
        <f>IF(B3914&lt;&gt;"",IF(AND(B3914&gt;=_TM1,B3914&lt;=_TM2,OR(TH!L3914="1111",TH!M3914="1111")),TH!D3914,""),"")</f>
        <v/>
      </c>
      <c r="B3914" s="36">
        <f t="shared" si="479"/>
        <v>5</v>
      </c>
      <c r="C3914" s="842">
        <f t="shared" si="483"/>
        <v>42514</v>
      </c>
      <c r="D3914" s="842" t="s">
        <v>1651</v>
      </c>
      <c r="E3914" s="842">
        <v>42514</v>
      </c>
      <c r="F3914" s="843" t="s">
        <v>1212</v>
      </c>
      <c r="G3914" s="844" t="s">
        <v>679</v>
      </c>
      <c r="H3914" s="845" t="s">
        <v>1299</v>
      </c>
      <c r="I3914" s="246">
        <v>40</v>
      </c>
      <c r="J3914" s="246">
        <v>9340</v>
      </c>
      <c r="K3914" s="846">
        <f t="shared" si="484"/>
        <v>373600</v>
      </c>
      <c r="L3914" s="847" t="s">
        <v>160</v>
      </c>
      <c r="M3914" s="847" t="s">
        <v>844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154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7"/>
    </row>
    <row r="3915" spans="1:27" ht="15.75" hidden="1" customHeight="1">
      <c r="A3915" s="818" t="str">
        <f>IF(B3915&lt;&gt;"",IF(AND(B3915&gt;=_TM1,B3915&lt;=_TM2,OR(TH!L3915="1111",TH!M3915="1111")),TH!D3915,""),"")</f>
        <v/>
      </c>
      <c r="B3915" s="36">
        <f t="shared" si="479"/>
        <v>5</v>
      </c>
      <c r="C3915" s="842">
        <f t="shared" si="483"/>
        <v>42514</v>
      </c>
      <c r="D3915" s="842" t="s">
        <v>1651</v>
      </c>
      <c r="E3915" s="842">
        <v>42514</v>
      </c>
      <c r="F3915" s="843" t="s">
        <v>1133</v>
      </c>
      <c r="G3915" s="844" t="s">
        <v>680</v>
      </c>
      <c r="H3915" s="845" t="s">
        <v>1299</v>
      </c>
      <c r="I3915" s="246">
        <v>70</v>
      </c>
      <c r="J3915" s="246">
        <v>16380</v>
      </c>
      <c r="K3915" s="846">
        <f t="shared" si="484"/>
        <v>1146600</v>
      </c>
      <c r="L3915" s="847" t="s">
        <v>160</v>
      </c>
      <c r="M3915" s="847" t="s">
        <v>844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154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7"/>
    </row>
    <row r="3916" spans="1:27" ht="15.75" hidden="1" customHeight="1">
      <c r="A3916" s="818" t="str">
        <f>IF(B3916&lt;&gt;"",IF(AND(B3916&gt;=_TM1,B3916&lt;=_TM2,OR(TH!L3916="1111",TH!M3916="1111")),TH!D3916,""),"")</f>
        <v/>
      </c>
      <c r="B3916" s="36">
        <f t="shared" si="479"/>
        <v>5</v>
      </c>
      <c r="C3916" s="842">
        <f t="shared" si="483"/>
        <v>42514</v>
      </c>
      <c r="D3916" s="842" t="s">
        <v>1651</v>
      </c>
      <c r="E3916" s="842">
        <v>42514</v>
      </c>
      <c r="F3916" s="843" t="s">
        <v>1131</v>
      </c>
      <c r="G3916" s="844" t="s">
        <v>680</v>
      </c>
      <c r="H3916" s="845" t="s">
        <v>1299</v>
      </c>
      <c r="I3916" s="246">
        <v>96</v>
      </c>
      <c r="J3916" s="246">
        <v>15059</v>
      </c>
      <c r="K3916" s="846">
        <f t="shared" si="484"/>
        <v>1445664</v>
      </c>
      <c r="L3916" s="847" t="s">
        <v>160</v>
      </c>
      <c r="M3916" s="847" t="s">
        <v>844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154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7"/>
    </row>
    <row r="3917" spans="1:27" ht="15.75" hidden="1" customHeight="1">
      <c r="A3917" s="818" t="str">
        <f>IF(B3917&lt;&gt;"",IF(AND(B3917&gt;=_TM1,B3917&lt;=_TM2,OR(TH!L3917="1111",TH!M3917="1111")),TH!D3917,""),"")</f>
        <v/>
      </c>
      <c r="B3917" s="36">
        <f t="shared" si="479"/>
        <v>5</v>
      </c>
      <c r="C3917" s="842">
        <f t="shared" si="483"/>
        <v>42515</v>
      </c>
      <c r="D3917" s="842" t="s">
        <v>1651</v>
      </c>
      <c r="E3917" s="842">
        <v>42515</v>
      </c>
      <c r="F3917" s="843" t="s">
        <v>1211</v>
      </c>
      <c r="G3917" s="844" t="s">
        <v>681</v>
      </c>
      <c r="H3917" s="845" t="s">
        <v>1299</v>
      </c>
      <c r="I3917" s="246">
        <v>40</v>
      </c>
      <c r="J3917" s="246">
        <v>9443</v>
      </c>
      <c r="K3917" s="846">
        <f t="shared" si="484"/>
        <v>377720</v>
      </c>
      <c r="L3917" s="847" t="s">
        <v>160</v>
      </c>
      <c r="M3917" s="847" t="s">
        <v>844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154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7"/>
    </row>
    <row r="3918" spans="1:27" ht="15.75" hidden="1" customHeight="1">
      <c r="A3918" s="818" t="str">
        <f>IF(B3918&lt;&gt;"",IF(AND(B3918&gt;=_TM1,B3918&lt;=_TM2,OR(TH!L3918="1111",TH!M3918="1111")),TH!D3918,""),"")</f>
        <v/>
      </c>
      <c r="B3918" s="36">
        <f t="shared" si="479"/>
        <v>5</v>
      </c>
      <c r="C3918" s="842">
        <f t="shared" si="483"/>
        <v>42519</v>
      </c>
      <c r="D3918" s="842" t="s">
        <v>1651</v>
      </c>
      <c r="E3918" s="842">
        <v>42519</v>
      </c>
      <c r="F3918" s="843" t="s">
        <v>1213</v>
      </c>
      <c r="G3918" s="844" t="s">
        <v>684</v>
      </c>
      <c r="H3918" s="845" t="s">
        <v>1299</v>
      </c>
      <c r="I3918" s="246">
        <v>12</v>
      </c>
      <c r="J3918" s="246">
        <v>20102</v>
      </c>
      <c r="K3918" s="846">
        <f t="shared" si="484"/>
        <v>241224</v>
      </c>
      <c r="L3918" s="847" t="s">
        <v>160</v>
      </c>
      <c r="M3918" s="847" t="s">
        <v>844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154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7"/>
    </row>
    <row r="3919" spans="1:27" ht="15.75" hidden="1" customHeight="1">
      <c r="A3919" s="818" t="str">
        <f>IF(B3919&lt;&gt;"",IF(AND(B3919&gt;=_TM1,B3919&lt;=_TM2,OR(TH!L3919="1111",TH!M3919="1111")),TH!D3919,""),"")</f>
        <v/>
      </c>
      <c r="B3919" s="36">
        <f t="shared" si="479"/>
        <v>5</v>
      </c>
      <c r="C3919" s="842">
        <f t="shared" si="483"/>
        <v>42519</v>
      </c>
      <c r="D3919" s="842" t="s">
        <v>1651</v>
      </c>
      <c r="E3919" s="842">
        <v>42519</v>
      </c>
      <c r="F3919" s="843" t="s">
        <v>1210</v>
      </c>
      <c r="G3919" s="844" t="s">
        <v>684</v>
      </c>
      <c r="H3919" s="845" t="s">
        <v>1299</v>
      </c>
      <c r="I3919" s="246">
        <v>41</v>
      </c>
      <c r="J3919" s="246">
        <v>10687</v>
      </c>
      <c r="K3919" s="846">
        <f t="shared" si="484"/>
        <v>438167</v>
      </c>
      <c r="L3919" s="847" t="s">
        <v>160</v>
      </c>
      <c r="M3919" s="847" t="s">
        <v>844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154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7"/>
    </row>
    <row r="3920" spans="1:27" ht="15.75" hidden="1" customHeight="1">
      <c r="A3920" s="818" t="str">
        <f>IF(B3920&lt;&gt;"",IF(AND(B3920&gt;=_TM1,B3920&lt;=_TM2,OR(TH!L3920="1111",TH!M3920="1111")),TH!D3920,""),"")</f>
        <v/>
      </c>
      <c r="B3920" s="36">
        <f t="shared" si="479"/>
        <v>5</v>
      </c>
      <c r="C3920" s="842">
        <f t="shared" si="483"/>
        <v>42521</v>
      </c>
      <c r="D3920" s="842" t="s">
        <v>1651</v>
      </c>
      <c r="E3920" s="842">
        <v>42521</v>
      </c>
      <c r="F3920" s="843" t="s">
        <v>1214</v>
      </c>
      <c r="G3920" s="844" t="s">
        <v>713</v>
      </c>
      <c r="H3920" s="845" t="s">
        <v>1299</v>
      </c>
      <c r="I3920" s="246">
        <v>19</v>
      </c>
      <c r="J3920" s="246">
        <v>18354</v>
      </c>
      <c r="K3920" s="846">
        <f t="shared" si="484"/>
        <v>348726</v>
      </c>
      <c r="L3920" s="847" t="s">
        <v>160</v>
      </c>
      <c r="M3920" s="847" t="s">
        <v>844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154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7"/>
    </row>
    <row r="3921" spans="1:27" ht="15.75" hidden="1" customHeight="1">
      <c r="A3921" s="818" t="str">
        <f>IF(B3921&lt;&gt;"",IF(AND(B3921&gt;=_TM1,B3921&lt;=_TM2,OR(TH!L3921="1111",TH!M3921="1111")),TH!D3921,""),"")</f>
        <v/>
      </c>
      <c r="B3921" s="36">
        <f t="shared" si="479"/>
        <v>6</v>
      </c>
      <c r="C3921" s="842">
        <f t="shared" si="483"/>
        <v>42525</v>
      </c>
      <c r="D3921" s="842" t="s">
        <v>1651</v>
      </c>
      <c r="E3921" s="842">
        <v>42525</v>
      </c>
      <c r="F3921" s="843" t="s">
        <v>1215</v>
      </c>
      <c r="G3921" s="844" t="s">
        <v>720</v>
      </c>
      <c r="H3921" s="845" t="s">
        <v>1299</v>
      </c>
      <c r="I3921" s="246">
        <v>17</v>
      </c>
      <c r="J3921" s="246">
        <v>18267</v>
      </c>
      <c r="K3921" s="846">
        <f t="shared" si="484"/>
        <v>310539</v>
      </c>
      <c r="L3921" s="847" t="s">
        <v>160</v>
      </c>
      <c r="M3921" s="847" t="s">
        <v>844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154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7"/>
    </row>
    <row r="3922" spans="1:27" ht="15.75" hidden="1" customHeight="1">
      <c r="A3922" s="818" t="str">
        <f>IF(B3922&lt;&gt;"",IF(AND(B3922&gt;=_TM1,B3922&lt;=_TM2,OR(TH!L3922="1111",TH!M3922="1111")),TH!D3922,""),"")</f>
        <v/>
      </c>
      <c r="B3922" s="36">
        <f t="shared" si="479"/>
        <v>6</v>
      </c>
      <c r="C3922" s="842">
        <f t="shared" si="483"/>
        <v>42525</v>
      </c>
      <c r="D3922" s="842" t="s">
        <v>1651</v>
      </c>
      <c r="E3922" s="842">
        <v>42525</v>
      </c>
      <c r="F3922" s="843" t="s">
        <v>1225</v>
      </c>
      <c r="G3922" s="844" t="s">
        <v>720</v>
      </c>
      <c r="H3922" s="845" t="s">
        <v>1299</v>
      </c>
      <c r="I3922" s="246">
        <v>33</v>
      </c>
      <c r="J3922" s="246">
        <v>10663</v>
      </c>
      <c r="K3922" s="846">
        <f t="shared" si="484"/>
        <v>351879</v>
      </c>
      <c r="L3922" s="847" t="s">
        <v>160</v>
      </c>
      <c r="M3922" s="847" t="s">
        <v>844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154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7"/>
    </row>
    <row r="3923" spans="1:27" ht="15.75" hidden="1" customHeight="1">
      <c r="A3923" s="818" t="str">
        <f>IF(B3923&lt;&gt;"",IF(AND(B3923&gt;=_TM1,B3923&lt;=_TM2,OR(TH!L3923="1111",TH!M3923="1111")),TH!D3923,""),"")</f>
        <v/>
      </c>
      <c r="B3923" s="36">
        <f t="shared" si="479"/>
        <v>6</v>
      </c>
      <c r="C3923" s="842">
        <f t="shared" si="483"/>
        <v>42530</v>
      </c>
      <c r="D3923" s="842" t="s">
        <v>1651</v>
      </c>
      <c r="E3923" s="842">
        <v>42530</v>
      </c>
      <c r="F3923" s="843" t="s">
        <v>1249</v>
      </c>
      <c r="G3923" s="844" t="s">
        <v>738</v>
      </c>
      <c r="H3923" s="845" t="s">
        <v>1299</v>
      </c>
      <c r="I3923" s="246">
        <v>25</v>
      </c>
      <c r="J3923" s="246">
        <v>24188</v>
      </c>
      <c r="K3923" s="846">
        <f t="shared" si="484"/>
        <v>604700</v>
      </c>
      <c r="L3923" s="847" t="s">
        <v>160</v>
      </c>
      <c r="M3923" s="847" t="s">
        <v>844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154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7"/>
    </row>
    <row r="3924" spans="1:27" ht="15.75" hidden="1" customHeight="1">
      <c r="A3924" s="818" t="str">
        <f>IF(B3924&lt;&gt;"",IF(AND(B3924&gt;=_TM1,B3924&lt;=_TM2,OR(TH!L3924="1111",TH!M3924="1111")),TH!D3924,""),"")</f>
        <v/>
      </c>
      <c r="B3924" s="36">
        <f t="shared" si="479"/>
        <v>6</v>
      </c>
      <c r="C3924" s="842">
        <f t="shared" si="483"/>
        <v>42530</v>
      </c>
      <c r="D3924" s="842" t="s">
        <v>1651</v>
      </c>
      <c r="E3924" s="842">
        <v>42530</v>
      </c>
      <c r="F3924" s="843" t="s">
        <v>1205</v>
      </c>
      <c r="G3924" s="844" t="s">
        <v>738</v>
      </c>
      <c r="H3924" s="845" t="s">
        <v>1299</v>
      </c>
      <c r="I3924" s="246">
        <v>65</v>
      </c>
      <c r="J3924" s="246">
        <v>8918</v>
      </c>
      <c r="K3924" s="846">
        <f t="shared" si="484"/>
        <v>579670</v>
      </c>
      <c r="L3924" s="847" t="s">
        <v>160</v>
      </c>
      <c r="M3924" s="847" t="s">
        <v>844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154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7"/>
    </row>
    <row r="3925" spans="1:27" ht="15.75" hidden="1" customHeight="1">
      <c r="A3925" s="818" t="str">
        <f>IF(B3925&lt;&gt;"",IF(AND(B3925&gt;=_TM1,B3925&lt;=_TM2,OR(TH!L3925="1111",TH!M3925="1111")),TH!D3925,""),"")</f>
        <v/>
      </c>
      <c r="B3925" s="36">
        <f t="shared" si="479"/>
        <v>6</v>
      </c>
      <c r="C3925" s="842">
        <f t="shared" si="483"/>
        <v>42530</v>
      </c>
      <c r="D3925" s="842" t="s">
        <v>1651</v>
      </c>
      <c r="E3925" s="842">
        <v>42530</v>
      </c>
      <c r="F3925" s="843" t="s">
        <v>1220</v>
      </c>
      <c r="G3925" s="844" t="s">
        <v>738</v>
      </c>
      <c r="H3925" s="845" t="s">
        <v>1299</v>
      </c>
      <c r="I3925" s="246">
        <v>14</v>
      </c>
      <c r="J3925" s="246">
        <v>16606</v>
      </c>
      <c r="K3925" s="846">
        <f t="shared" si="484"/>
        <v>232484</v>
      </c>
      <c r="L3925" s="847" t="s">
        <v>160</v>
      </c>
      <c r="M3925" s="847" t="s">
        <v>844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154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7"/>
    </row>
    <row r="3926" spans="1:27" ht="15.75" hidden="1" customHeight="1">
      <c r="A3926" s="818" t="str">
        <f>IF(B3926&lt;&gt;"",IF(AND(B3926&gt;=_TM1,B3926&lt;=_TM2,OR(TH!L3926="1111",TH!M3926="1111")),TH!D3926,""),"")</f>
        <v/>
      </c>
      <c r="B3926" s="36">
        <f t="shared" si="479"/>
        <v>6</v>
      </c>
      <c r="C3926" s="842">
        <f t="shared" si="483"/>
        <v>42530</v>
      </c>
      <c r="D3926" s="842" t="s">
        <v>1651</v>
      </c>
      <c r="E3926" s="842">
        <v>42530</v>
      </c>
      <c r="F3926" s="843" t="s">
        <v>1239</v>
      </c>
      <c r="G3926" s="844" t="s">
        <v>738</v>
      </c>
      <c r="H3926" s="845" t="s">
        <v>1299</v>
      </c>
      <c r="I3926" s="246">
        <v>30</v>
      </c>
      <c r="J3926" s="246">
        <v>22972</v>
      </c>
      <c r="K3926" s="846">
        <f t="shared" si="484"/>
        <v>689160</v>
      </c>
      <c r="L3926" s="847" t="s">
        <v>160</v>
      </c>
      <c r="M3926" s="847" t="s">
        <v>844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154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7"/>
    </row>
    <row r="3927" spans="1:27" ht="15.75" hidden="1" customHeight="1">
      <c r="A3927" s="818" t="str">
        <f>IF(B3927&lt;&gt;"",IF(AND(B3927&gt;=_TM1,B3927&lt;=_TM2,OR(TH!L3927="1111",TH!M3927="1111")),TH!D3927,""),"")</f>
        <v/>
      </c>
      <c r="B3927" s="36">
        <f t="shared" si="479"/>
        <v>6</v>
      </c>
      <c r="C3927" s="842">
        <f t="shared" si="483"/>
        <v>42533</v>
      </c>
      <c r="D3927" s="842" t="s">
        <v>1651</v>
      </c>
      <c r="E3927" s="842">
        <v>42533</v>
      </c>
      <c r="F3927" s="843" t="s">
        <v>1157</v>
      </c>
      <c r="G3927" s="844" t="s">
        <v>762</v>
      </c>
      <c r="H3927" s="845" t="s">
        <v>1299</v>
      </c>
      <c r="I3927" s="246">
        <v>60</v>
      </c>
      <c r="J3927" s="246">
        <v>18338</v>
      </c>
      <c r="K3927" s="846">
        <f t="shared" si="484"/>
        <v>1100280</v>
      </c>
      <c r="L3927" s="847" t="s">
        <v>160</v>
      </c>
      <c r="M3927" s="847" t="s">
        <v>844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154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7"/>
    </row>
    <row r="3928" spans="1:27" ht="15.75" hidden="1" customHeight="1">
      <c r="A3928" s="818" t="str">
        <f>IF(B3928&lt;&gt;"",IF(AND(B3928&gt;=_TM1,B3928&lt;=_TM2,OR(TH!L3928="1111",TH!M3928="1111")),TH!D3928,""),"")</f>
        <v/>
      </c>
      <c r="B3928" s="36">
        <f t="shared" si="479"/>
        <v>6</v>
      </c>
      <c r="C3928" s="842">
        <f t="shared" si="483"/>
        <v>42533</v>
      </c>
      <c r="D3928" s="842" t="s">
        <v>1651</v>
      </c>
      <c r="E3928" s="842">
        <v>42533</v>
      </c>
      <c r="F3928" s="843" t="s">
        <v>1274</v>
      </c>
      <c r="G3928" s="844" t="s">
        <v>762</v>
      </c>
      <c r="H3928" s="845" t="s">
        <v>1299</v>
      </c>
      <c r="I3928" s="246">
        <v>72</v>
      </c>
      <c r="J3928" s="246">
        <v>15735.5</v>
      </c>
      <c r="K3928" s="846">
        <f t="shared" si="484"/>
        <v>1132956</v>
      </c>
      <c r="L3928" s="847" t="s">
        <v>160</v>
      </c>
      <c r="M3928" s="847" t="s">
        <v>844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154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7"/>
    </row>
    <row r="3929" spans="1:27" ht="15.75" hidden="1" customHeight="1">
      <c r="A3929" s="818" t="str">
        <f>IF(B3929&lt;&gt;"",IF(AND(B3929&gt;=_TM1,B3929&lt;=_TM2,OR(TH!L3929="1111",TH!M3929="1111")),TH!D3929,""),"")</f>
        <v/>
      </c>
      <c r="B3929" s="36">
        <f t="shared" si="479"/>
        <v>6</v>
      </c>
      <c r="C3929" s="842">
        <f t="shared" si="483"/>
        <v>42534</v>
      </c>
      <c r="D3929" s="842" t="s">
        <v>1651</v>
      </c>
      <c r="E3929" s="842">
        <v>42534</v>
      </c>
      <c r="F3929" s="843" t="s">
        <v>1279</v>
      </c>
      <c r="G3929" s="844" t="s">
        <v>765</v>
      </c>
      <c r="H3929" s="845" t="s">
        <v>1299</v>
      </c>
      <c r="I3929" s="246">
        <v>30</v>
      </c>
      <c r="J3929" s="246">
        <v>20358</v>
      </c>
      <c r="K3929" s="846">
        <f t="shared" si="484"/>
        <v>610740</v>
      </c>
      <c r="L3929" s="847" t="s">
        <v>160</v>
      </c>
      <c r="M3929" s="847" t="s">
        <v>844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154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7"/>
    </row>
    <row r="3930" spans="1:27" ht="15.75" hidden="1" customHeight="1">
      <c r="A3930" s="818" t="str">
        <f>IF(B3930&lt;&gt;"",IF(AND(B3930&gt;=_TM1,B3930&lt;=_TM2,OR(TH!L3930="1111",TH!M3930="1111")),TH!D3930,""),"")</f>
        <v/>
      </c>
      <c r="B3930" s="36">
        <f t="shared" si="479"/>
        <v>6</v>
      </c>
      <c r="C3930" s="842">
        <f t="shared" si="483"/>
        <v>42542</v>
      </c>
      <c r="D3930" s="842" t="s">
        <v>1651</v>
      </c>
      <c r="E3930" s="842">
        <v>42542</v>
      </c>
      <c r="F3930" s="843" t="s">
        <v>1208</v>
      </c>
      <c r="G3930" s="844" t="s">
        <v>771</v>
      </c>
      <c r="H3930" s="845" t="s">
        <v>1299</v>
      </c>
      <c r="I3930" s="246">
        <v>20</v>
      </c>
      <c r="J3930" s="246">
        <v>15379</v>
      </c>
      <c r="K3930" s="846">
        <f t="shared" si="484"/>
        <v>307580</v>
      </c>
      <c r="L3930" s="847" t="s">
        <v>160</v>
      </c>
      <c r="M3930" s="847" t="s">
        <v>844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154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7"/>
    </row>
    <row r="3931" spans="1:27" ht="15.75" hidden="1" customHeight="1">
      <c r="A3931" s="818" t="str">
        <f>IF(B3931&lt;&gt;"",IF(AND(B3931&gt;=_TM1,B3931&lt;=_TM2,OR(TH!L3931="1111",TH!M3931="1111")),TH!D3931,""),"")</f>
        <v/>
      </c>
      <c r="B3931" s="36">
        <f t="shared" si="479"/>
        <v>6</v>
      </c>
      <c r="C3931" s="842">
        <f t="shared" si="483"/>
        <v>42542</v>
      </c>
      <c r="D3931" s="842" t="s">
        <v>1651</v>
      </c>
      <c r="E3931" s="842">
        <v>42542</v>
      </c>
      <c r="F3931" s="843" t="s">
        <v>1235</v>
      </c>
      <c r="G3931" s="844" t="s">
        <v>771</v>
      </c>
      <c r="H3931" s="845" t="s">
        <v>1299</v>
      </c>
      <c r="I3931" s="246">
        <v>10</v>
      </c>
      <c r="J3931" s="246">
        <v>28553</v>
      </c>
      <c r="K3931" s="846">
        <f t="shared" si="484"/>
        <v>285530</v>
      </c>
      <c r="L3931" s="847" t="s">
        <v>160</v>
      </c>
      <c r="M3931" s="847" t="s">
        <v>844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154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7"/>
    </row>
    <row r="3932" spans="1:27" ht="15.75" hidden="1" customHeight="1">
      <c r="A3932" s="818" t="str">
        <f>IF(B3932&lt;&gt;"",IF(AND(B3932&gt;=_TM1,B3932&lt;=_TM2,OR(TH!L3932="1111",TH!M3932="1111")),TH!D3932,""),"")</f>
        <v/>
      </c>
      <c r="B3932" s="36">
        <f t="shared" si="479"/>
        <v>6</v>
      </c>
      <c r="C3932" s="842">
        <f t="shared" si="483"/>
        <v>42546</v>
      </c>
      <c r="D3932" s="842" t="s">
        <v>1651</v>
      </c>
      <c r="E3932" s="842">
        <v>42546</v>
      </c>
      <c r="F3932" s="843" t="s">
        <v>1242</v>
      </c>
      <c r="G3932" s="844" t="s">
        <v>773</v>
      </c>
      <c r="H3932" s="845" t="s">
        <v>1299</v>
      </c>
      <c r="I3932" s="246">
        <v>11</v>
      </c>
      <c r="J3932" s="246">
        <v>28722</v>
      </c>
      <c r="K3932" s="846">
        <f t="shared" si="484"/>
        <v>315942</v>
      </c>
      <c r="L3932" s="847" t="s">
        <v>160</v>
      </c>
      <c r="M3932" s="847" t="s">
        <v>844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154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7"/>
    </row>
    <row r="3933" spans="1:27" ht="15.75" hidden="1" customHeight="1">
      <c r="A3933" s="818" t="str">
        <f>IF(B3933&lt;&gt;"",IF(AND(B3933&gt;=_TM1,B3933&lt;=_TM2,OR(TH!L3933="1111",TH!M3933="1111")),TH!D3933,""),"")</f>
        <v/>
      </c>
      <c r="B3933" s="36">
        <f t="shared" si="479"/>
        <v>6</v>
      </c>
      <c r="C3933" s="842">
        <f t="shared" si="483"/>
        <v>42546</v>
      </c>
      <c r="D3933" s="842" t="s">
        <v>1651</v>
      </c>
      <c r="E3933" s="842">
        <v>42546</v>
      </c>
      <c r="F3933" s="843" t="s">
        <v>1177</v>
      </c>
      <c r="G3933" s="844" t="s">
        <v>775</v>
      </c>
      <c r="H3933" s="845" t="s">
        <v>1299</v>
      </c>
      <c r="I3933" s="246">
        <v>30</v>
      </c>
      <c r="J3933" s="246">
        <v>16126</v>
      </c>
      <c r="K3933" s="846">
        <f t="shared" si="484"/>
        <v>483780</v>
      </c>
      <c r="L3933" s="847" t="s">
        <v>160</v>
      </c>
      <c r="M3933" s="847" t="s">
        <v>844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154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7"/>
    </row>
    <row r="3934" spans="1:27" ht="15.75" hidden="1" customHeight="1">
      <c r="A3934" s="818" t="str">
        <f>IF(B3934&lt;&gt;"",IF(AND(B3934&gt;=_TM1,B3934&lt;=_TM2,OR(TH!L3934="1111",TH!M3934="1111")),TH!D3934,""),"")</f>
        <v/>
      </c>
      <c r="B3934" s="36">
        <f t="shared" si="479"/>
        <v>6</v>
      </c>
      <c r="C3934" s="842">
        <f t="shared" si="483"/>
        <v>42549</v>
      </c>
      <c r="D3934" s="842" t="s">
        <v>1651</v>
      </c>
      <c r="E3934" s="842">
        <v>42549</v>
      </c>
      <c r="F3934" s="843" t="s">
        <v>1191</v>
      </c>
      <c r="G3934" s="844" t="s">
        <v>790</v>
      </c>
      <c r="H3934" s="845" t="s">
        <v>1299</v>
      </c>
      <c r="I3934" s="246">
        <v>60</v>
      </c>
      <c r="J3934" s="246">
        <v>17664</v>
      </c>
      <c r="K3934" s="846">
        <f t="shared" si="484"/>
        <v>1059840</v>
      </c>
      <c r="L3934" s="847" t="s">
        <v>160</v>
      </c>
      <c r="M3934" s="847" t="s">
        <v>844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154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7"/>
    </row>
    <row r="3935" spans="1:27" ht="15.75" hidden="1" customHeight="1">
      <c r="A3935" s="818" t="str">
        <f>IF(B3935&lt;&gt;"",IF(AND(B3935&gt;=_TM1,B3935&lt;=_TM2,OR(TH!L3935="1111",TH!M3935="1111")),TH!D3935,""),"")</f>
        <v/>
      </c>
      <c r="B3935" s="36">
        <f t="shared" si="479"/>
        <v>6</v>
      </c>
      <c r="C3935" s="842">
        <f t="shared" si="483"/>
        <v>42549</v>
      </c>
      <c r="D3935" s="842" t="s">
        <v>1651</v>
      </c>
      <c r="E3935" s="842">
        <v>42549</v>
      </c>
      <c r="F3935" s="843" t="s">
        <v>1153</v>
      </c>
      <c r="G3935" s="844" t="s">
        <v>790</v>
      </c>
      <c r="H3935" s="845" t="s">
        <v>1299</v>
      </c>
      <c r="I3935" s="246">
        <v>30</v>
      </c>
      <c r="J3935" s="246">
        <v>22924.5</v>
      </c>
      <c r="K3935" s="846">
        <f t="shared" si="484"/>
        <v>687735</v>
      </c>
      <c r="L3935" s="847" t="s">
        <v>160</v>
      </c>
      <c r="M3935" s="847" t="s">
        <v>844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154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7"/>
    </row>
    <row r="3936" spans="1:27" ht="15.75" hidden="1" customHeight="1">
      <c r="A3936" s="818" t="str">
        <f>IF(B3936&lt;&gt;"",IF(AND(B3936&gt;=_TM1,B3936&lt;=_TM2,OR(TH!L3936="1111",TH!M3936="1111")),TH!D3936,""),"")</f>
        <v/>
      </c>
      <c r="B3936" s="36">
        <f t="shared" si="479"/>
        <v>6</v>
      </c>
      <c r="C3936" s="842">
        <f t="shared" si="483"/>
        <v>42549</v>
      </c>
      <c r="D3936" s="842" t="s">
        <v>1651</v>
      </c>
      <c r="E3936" s="842">
        <v>42549</v>
      </c>
      <c r="F3936" s="843" t="s">
        <v>1202</v>
      </c>
      <c r="G3936" s="844" t="s">
        <v>791</v>
      </c>
      <c r="H3936" s="845" t="s">
        <v>1299</v>
      </c>
      <c r="I3936" s="246">
        <v>25</v>
      </c>
      <c r="J3936" s="246">
        <v>11405</v>
      </c>
      <c r="K3936" s="846">
        <f t="shared" si="484"/>
        <v>285125</v>
      </c>
      <c r="L3936" s="847" t="s">
        <v>160</v>
      </c>
      <c r="M3936" s="847" t="s">
        <v>844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154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7"/>
    </row>
    <row r="3937" spans="1:27" s="872" customFormat="1" ht="15.75" hidden="1" customHeight="1">
      <c r="A3937" s="818" t="str">
        <f>IF(B3937&lt;&gt;"",IF(AND(B3937&gt;=_TM1,B3937&lt;=_TM2,OR(TH!L3937="1111",TH!M3937="1111")),TH!D3937,""),"")</f>
        <v/>
      </c>
      <c r="B3937" s="861">
        <f t="shared" si="479"/>
        <v>7</v>
      </c>
      <c r="C3937" s="862">
        <f t="shared" si="483"/>
        <v>42564</v>
      </c>
      <c r="D3937" s="862" t="s">
        <v>1651</v>
      </c>
      <c r="E3937" s="862">
        <v>42564</v>
      </c>
      <c r="F3937" s="864" t="s">
        <v>1427</v>
      </c>
      <c r="G3937" s="865" t="s">
        <v>1423</v>
      </c>
      <c r="H3937" s="866" t="s">
        <v>1299</v>
      </c>
      <c r="I3937" s="867">
        <v>81</v>
      </c>
      <c r="J3937" s="867">
        <v>110065</v>
      </c>
      <c r="K3937" s="868">
        <f t="shared" si="484"/>
        <v>8915265</v>
      </c>
      <c r="L3937" s="869" t="s">
        <v>160</v>
      </c>
      <c r="M3937" s="869" t="s">
        <v>844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70"/>
    </row>
    <row r="3938" spans="1:27" ht="15.75" hidden="1" customHeight="1">
      <c r="A3938" s="818" t="str">
        <f>IF(B3938&lt;&gt;"",IF(AND(B3938&gt;=_TM1,B3938&lt;=_TM2,OR(TH!L3938="1111",TH!M3938="1111")),TH!D3938,""),"")</f>
        <v/>
      </c>
      <c r="B3938" s="36">
        <f t="shared" si="479"/>
        <v>7</v>
      </c>
      <c r="C3938" s="842">
        <f t="shared" si="483"/>
        <v>42574</v>
      </c>
      <c r="D3938" s="842" t="s">
        <v>1651</v>
      </c>
      <c r="E3938" s="842">
        <v>42574</v>
      </c>
      <c r="F3938" s="843" t="s">
        <v>908</v>
      </c>
      <c r="G3938" s="844" t="s">
        <v>1432</v>
      </c>
      <c r="H3938" s="845" t="s">
        <v>1299</v>
      </c>
      <c r="I3938" s="246">
        <v>5000</v>
      </c>
      <c r="J3938" s="246">
        <v>8550</v>
      </c>
      <c r="K3938" s="846">
        <f t="shared" si="484"/>
        <v>42750000</v>
      </c>
      <c r="L3938" s="847" t="s">
        <v>160</v>
      </c>
      <c r="M3938" s="847" t="s">
        <v>844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7"/>
    </row>
    <row r="3939" spans="1:27" ht="15.75" hidden="1" customHeight="1">
      <c r="A3939" s="818" t="str">
        <f>IF(B3939&lt;&gt;"",IF(AND(B3939&gt;=_TM1,B3939&lt;=_TM2,OR(TH!L3939="1111",TH!M3939="1111")),TH!D3939,""),"")</f>
        <v/>
      </c>
      <c r="B3939" s="36">
        <f t="shared" si="479"/>
        <v>7</v>
      </c>
      <c r="C3939" s="842">
        <f t="shared" si="483"/>
        <v>42574</v>
      </c>
      <c r="D3939" s="842" t="s">
        <v>1651</v>
      </c>
      <c r="E3939" s="842">
        <v>42574</v>
      </c>
      <c r="F3939" s="843" t="s">
        <v>1434</v>
      </c>
      <c r="G3939" s="844" t="s">
        <v>1433</v>
      </c>
      <c r="H3939" s="845" t="s">
        <v>1299</v>
      </c>
      <c r="I3939" s="246">
        <v>500</v>
      </c>
      <c r="J3939" s="246">
        <v>19494</v>
      </c>
      <c r="K3939" s="846">
        <f t="shared" si="484"/>
        <v>9747000</v>
      </c>
      <c r="L3939" s="847" t="s">
        <v>160</v>
      </c>
      <c r="M3939" s="847" t="s">
        <v>844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7"/>
    </row>
    <row r="3940" spans="1:27" ht="15.75" hidden="1" customHeight="1">
      <c r="A3940" s="818" t="str">
        <f>IF(B3940&lt;&gt;"",IF(AND(B3940&gt;=_TM1,B3940&lt;=_TM2,OR(TH!L3940="1111",TH!M3940="1111")),TH!D3940,""),"")</f>
        <v/>
      </c>
      <c r="B3940" s="36">
        <f t="shared" si="479"/>
        <v>7</v>
      </c>
      <c r="C3940" s="842">
        <f t="shared" si="483"/>
        <v>42578</v>
      </c>
      <c r="D3940" s="842" t="s">
        <v>1651</v>
      </c>
      <c r="E3940" s="842">
        <v>42578</v>
      </c>
      <c r="F3940" s="843" t="s">
        <v>1165</v>
      </c>
      <c r="G3940" s="844" t="s">
        <v>1439</v>
      </c>
      <c r="H3940" s="845" t="s">
        <v>1299</v>
      </c>
      <c r="I3940" s="246">
        <v>1450</v>
      </c>
      <c r="J3940" s="246">
        <v>33491.379310344826</v>
      </c>
      <c r="K3940" s="846">
        <f t="shared" si="484"/>
        <v>48562500</v>
      </c>
      <c r="L3940" s="847" t="s">
        <v>160</v>
      </c>
      <c r="M3940" s="847" t="s">
        <v>844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7"/>
    </row>
    <row r="3941" spans="1:27" ht="15.75" hidden="1" customHeight="1">
      <c r="A3941" s="818" t="str">
        <f>IF(B3941&lt;&gt;"",IF(AND(B3941&gt;=_TM1,B3941&lt;=_TM2,OR(TH!L3941="1111",TH!M3941="1111")),TH!D3941,""),"")</f>
        <v/>
      </c>
      <c r="B3941" s="36">
        <f t="shared" si="479"/>
        <v>7</v>
      </c>
      <c r="C3941" s="842">
        <f t="shared" si="483"/>
        <v>42578</v>
      </c>
      <c r="D3941" s="842" t="s">
        <v>1651</v>
      </c>
      <c r="E3941" s="842">
        <v>42578</v>
      </c>
      <c r="F3941" s="843" t="s">
        <v>1166</v>
      </c>
      <c r="G3941" s="844" t="s">
        <v>1439</v>
      </c>
      <c r="H3941" s="845" t="s">
        <v>1299</v>
      </c>
      <c r="I3941" s="246">
        <v>1500</v>
      </c>
      <c r="J3941" s="246">
        <v>31070</v>
      </c>
      <c r="K3941" s="846">
        <f t="shared" si="484"/>
        <v>46605000</v>
      </c>
      <c r="L3941" s="847" t="s">
        <v>160</v>
      </c>
      <c r="M3941" s="847" t="s">
        <v>844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7"/>
    </row>
    <row r="3942" spans="1:27" ht="15.75" hidden="1" customHeight="1">
      <c r="A3942" s="818" t="str">
        <f>IF(B3942&lt;&gt;"",IF(AND(B3942&gt;=_TM1,B3942&lt;=_TM2,OR(TH!L3942="1111",TH!M3942="1111")),TH!D3942,""),"")</f>
        <v/>
      </c>
      <c r="B3942" s="36">
        <f t="shared" si="479"/>
        <v>7</v>
      </c>
      <c r="C3942" s="842">
        <f t="shared" si="483"/>
        <v>42579</v>
      </c>
      <c r="D3942" s="842" t="s">
        <v>1651</v>
      </c>
      <c r="E3942" s="842">
        <v>42579</v>
      </c>
      <c r="F3942" s="843" t="s">
        <v>807</v>
      </c>
      <c r="G3942" s="844" t="s">
        <v>1457</v>
      </c>
      <c r="H3942" s="845" t="s">
        <v>1299</v>
      </c>
      <c r="I3942" s="246">
        <v>6</v>
      </c>
      <c r="J3942" s="246">
        <v>10068</v>
      </c>
      <c r="K3942" s="846">
        <f t="shared" si="484"/>
        <v>60408</v>
      </c>
      <c r="L3942" s="847" t="s">
        <v>160</v>
      </c>
      <c r="M3942" s="847" t="s">
        <v>844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7"/>
    </row>
    <row r="3943" spans="1:27" ht="15.75" hidden="1" customHeight="1">
      <c r="A3943" s="818" t="str">
        <f>IF(B3943&lt;&gt;"",IF(AND(B3943&gt;=_TM1,B3943&lt;=_TM2,OR(TH!L3943="1111",TH!M3943="1111")),TH!D3943,""),"")</f>
        <v/>
      </c>
      <c r="B3943" s="36">
        <f t="shared" si="479"/>
        <v>8</v>
      </c>
      <c r="C3943" s="842">
        <f t="shared" si="483"/>
        <v>42585</v>
      </c>
      <c r="D3943" s="842" t="s">
        <v>1651</v>
      </c>
      <c r="E3943" s="842">
        <v>42585</v>
      </c>
      <c r="F3943" s="843" t="s">
        <v>1466</v>
      </c>
      <c r="G3943" s="844" t="s">
        <v>1475</v>
      </c>
      <c r="H3943" s="845" t="s">
        <v>1299</v>
      </c>
      <c r="I3943" s="246">
        <v>200</v>
      </c>
      <c r="J3943" s="246">
        <v>10976</v>
      </c>
      <c r="K3943" s="846">
        <f t="shared" si="484"/>
        <v>2195200</v>
      </c>
      <c r="L3943" s="847" t="s">
        <v>160</v>
      </c>
      <c r="M3943" s="847" t="s">
        <v>844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7"/>
    </row>
    <row r="3944" spans="1:27" ht="15.75" hidden="1" customHeight="1">
      <c r="A3944" s="818" t="str">
        <f>IF(B3944&lt;&gt;"",IF(AND(B3944&gt;=_TM1,B3944&lt;=_TM2,OR(TH!L3944="1111",TH!M3944="1111")),TH!D3944,""),"")</f>
        <v/>
      </c>
      <c r="B3944" s="36">
        <f t="shared" si="479"/>
        <v>8</v>
      </c>
      <c r="C3944" s="842">
        <f t="shared" si="483"/>
        <v>42596</v>
      </c>
      <c r="D3944" s="842" t="s">
        <v>1651</v>
      </c>
      <c r="E3944" s="842">
        <v>42596</v>
      </c>
      <c r="F3944" s="843" t="s">
        <v>1471</v>
      </c>
      <c r="G3944" s="844" t="s">
        <v>1501</v>
      </c>
      <c r="H3944" s="845" t="s">
        <v>1299</v>
      </c>
      <c r="I3944" s="246">
        <v>150</v>
      </c>
      <c r="J3944" s="246">
        <v>47500</v>
      </c>
      <c r="K3944" s="846">
        <f t="shared" si="484"/>
        <v>7125000</v>
      </c>
      <c r="L3944" s="847" t="s">
        <v>160</v>
      </c>
      <c r="M3944" s="847" t="s">
        <v>844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7"/>
    </row>
    <row r="3945" spans="1:27" ht="15.75" hidden="1" customHeight="1">
      <c r="A3945" s="818" t="str">
        <f>IF(B3945&lt;&gt;"",IF(AND(B3945&gt;=_TM1,B3945&lt;=_TM2,OR(TH!L3945="1111",TH!M3945="1111")),TH!D3945,""),"")</f>
        <v/>
      </c>
      <c r="B3945" s="36">
        <f t="shared" si="479"/>
        <v>8</v>
      </c>
      <c r="C3945" s="842">
        <f t="shared" si="483"/>
        <v>42596</v>
      </c>
      <c r="D3945" s="842" t="s">
        <v>1651</v>
      </c>
      <c r="E3945" s="842">
        <v>42596</v>
      </c>
      <c r="F3945" s="843" t="s">
        <v>1472</v>
      </c>
      <c r="G3945" s="844" t="s">
        <v>1501</v>
      </c>
      <c r="H3945" s="845" t="s">
        <v>1299</v>
      </c>
      <c r="I3945" s="246">
        <v>210</v>
      </c>
      <c r="J3945" s="246">
        <v>38000</v>
      </c>
      <c r="K3945" s="846">
        <f t="shared" si="484"/>
        <v>7980000</v>
      </c>
      <c r="L3945" s="847" t="s">
        <v>160</v>
      </c>
      <c r="M3945" s="847" t="s">
        <v>844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7"/>
    </row>
    <row r="3946" spans="1:27" ht="15.75" hidden="1" customHeight="1">
      <c r="A3946" s="818" t="str">
        <f>IF(B3946&lt;&gt;"",IF(AND(B3946&gt;=_TM1,B3946&lt;=_TM2,OR(TH!L3946="1111",TH!M3946="1111")),TH!D3946,""),"")</f>
        <v/>
      </c>
      <c r="B3946" s="36">
        <f t="shared" si="479"/>
        <v>8</v>
      </c>
      <c r="C3946" s="842">
        <f t="shared" si="483"/>
        <v>42596</v>
      </c>
      <c r="D3946" s="842" t="s">
        <v>1651</v>
      </c>
      <c r="E3946" s="842">
        <v>42596</v>
      </c>
      <c r="F3946" s="843" t="s">
        <v>1504</v>
      </c>
      <c r="G3946" s="844" t="s">
        <v>1503</v>
      </c>
      <c r="H3946" s="845" t="s">
        <v>1299</v>
      </c>
      <c r="I3946" s="246">
        <v>700</v>
      </c>
      <c r="J3946" s="246">
        <v>4100</v>
      </c>
      <c r="K3946" s="846">
        <f t="shared" si="484"/>
        <v>2870000</v>
      </c>
      <c r="L3946" s="847" t="s">
        <v>160</v>
      </c>
      <c r="M3946" s="847" t="s">
        <v>844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7"/>
    </row>
    <row r="3947" spans="1:27" ht="15.75" hidden="1" customHeight="1">
      <c r="A3947" s="818" t="str">
        <f>IF(B3947&lt;&gt;"",IF(AND(B3947&gt;=_TM1,B3947&lt;=_TM2,OR(TH!L3947="1111",TH!M3947="1111")),TH!D3947,""),"")</f>
        <v/>
      </c>
      <c r="B3947" s="36">
        <f t="shared" ref="B3947:B4010" si="488">IF(C3947&lt;&gt;"",MONTH(C3947),"")</f>
        <v>8</v>
      </c>
      <c r="C3947" s="842">
        <f t="shared" si="483"/>
        <v>42599</v>
      </c>
      <c r="D3947" s="842" t="s">
        <v>1651</v>
      </c>
      <c r="E3947" s="842">
        <v>42599</v>
      </c>
      <c r="F3947" s="843" t="s">
        <v>799</v>
      </c>
      <c r="G3947" s="844" t="s">
        <v>1509</v>
      </c>
      <c r="H3947" s="845" t="s">
        <v>1299</v>
      </c>
      <c r="I3947" s="246">
        <v>1990</v>
      </c>
      <c r="J3947" s="246">
        <v>24875.537688442211</v>
      </c>
      <c r="K3947" s="846">
        <f t="shared" si="484"/>
        <v>49502320</v>
      </c>
      <c r="L3947" s="847" t="s">
        <v>160</v>
      </c>
      <c r="M3947" s="847" t="s">
        <v>844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7"/>
    </row>
    <row r="3948" spans="1:27" ht="15.75" hidden="1" customHeight="1">
      <c r="A3948" s="818" t="str">
        <f>IF(B3948&lt;&gt;"",IF(AND(B3948&gt;=_TM1,B3948&lt;=_TM2,OR(TH!L3948="1111",TH!M3948="1111")),TH!D3948,""),"")</f>
        <v/>
      </c>
      <c r="B3948" s="36">
        <f t="shared" si="488"/>
        <v>8</v>
      </c>
      <c r="C3948" s="842">
        <f t="shared" si="483"/>
        <v>42600</v>
      </c>
      <c r="D3948" s="842" t="s">
        <v>1651</v>
      </c>
      <c r="E3948" s="842">
        <v>42600</v>
      </c>
      <c r="F3948" s="843" t="s">
        <v>1468</v>
      </c>
      <c r="G3948" s="844" t="s">
        <v>1512</v>
      </c>
      <c r="H3948" s="845" t="s">
        <v>1299</v>
      </c>
      <c r="I3948" s="246">
        <v>5000</v>
      </c>
      <c r="J3948" s="246">
        <v>8550</v>
      </c>
      <c r="K3948" s="846">
        <f t="shared" si="484"/>
        <v>42750000</v>
      </c>
      <c r="L3948" s="847" t="s">
        <v>160</v>
      </c>
      <c r="M3948" s="847" t="s">
        <v>844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7"/>
    </row>
    <row r="3949" spans="1:27" ht="15.75" hidden="1" customHeight="1">
      <c r="A3949" s="818" t="str">
        <f>IF(B3949&lt;&gt;"",IF(AND(B3949&gt;=_TM1,B3949&lt;=_TM2,OR(TH!L3949="1111",TH!M3949="1111")),TH!D3949,""),"")</f>
        <v/>
      </c>
      <c r="B3949" s="36">
        <f t="shared" si="488"/>
        <v>8</v>
      </c>
      <c r="C3949" s="842">
        <f t="shared" si="483"/>
        <v>42602</v>
      </c>
      <c r="D3949" s="842" t="s">
        <v>1651</v>
      </c>
      <c r="E3949" s="842">
        <v>42602</v>
      </c>
      <c r="F3949" s="843" t="s">
        <v>1165</v>
      </c>
      <c r="G3949" s="844" t="s">
        <v>1513</v>
      </c>
      <c r="H3949" s="845" t="s">
        <v>1299</v>
      </c>
      <c r="I3949" s="246">
        <v>1500</v>
      </c>
      <c r="J3949" s="246">
        <v>33250</v>
      </c>
      <c r="K3949" s="846">
        <f t="shared" si="484"/>
        <v>49875000</v>
      </c>
      <c r="L3949" s="847" t="s">
        <v>160</v>
      </c>
      <c r="M3949" s="847" t="s">
        <v>844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7"/>
    </row>
    <row r="3950" spans="1:27" ht="15.75" hidden="1" customHeight="1">
      <c r="A3950" s="818" t="str">
        <f>IF(B3950&lt;&gt;"",IF(AND(B3950&gt;=_TM1,B3950&lt;=_TM2,OR(TH!L3950="1111",TH!M3950="1111")),TH!D3950,""),"")</f>
        <v/>
      </c>
      <c r="B3950" s="36">
        <f t="shared" si="488"/>
        <v>8</v>
      </c>
      <c r="C3950" s="842">
        <f t="shared" si="483"/>
        <v>42602</v>
      </c>
      <c r="D3950" s="842" t="s">
        <v>1651</v>
      </c>
      <c r="E3950" s="842">
        <v>42602</v>
      </c>
      <c r="F3950" s="843" t="s">
        <v>1166</v>
      </c>
      <c r="G3950" s="844" t="s">
        <v>1513</v>
      </c>
      <c r="H3950" s="845" t="s">
        <v>1299</v>
      </c>
      <c r="I3950" s="246">
        <v>1500</v>
      </c>
      <c r="J3950" s="246">
        <v>30875</v>
      </c>
      <c r="K3950" s="846">
        <f t="shared" si="484"/>
        <v>46312500</v>
      </c>
      <c r="L3950" s="847" t="s">
        <v>160</v>
      </c>
      <c r="M3950" s="847" t="s">
        <v>844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7"/>
    </row>
    <row r="3951" spans="1:27" ht="15.75" hidden="1" customHeight="1">
      <c r="A3951" s="818" t="str">
        <f>IF(B3951&lt;&gt;"",IF(AND(B3951&gt;=_TM1,B3951&lt;=_TM2,OR(TH!L3951="1111",TH!M3951="1111")),TH!D3951,""),"")</f>
        <v/>
      </c>
      <c r="B3951" s="36">
        <f t="shared" si="488"/>
        <v>8</v>
      </c>
      <c r="C3951" s="842">
        <f t="shared" ref="C3951:C4014" si="489">E3951</f>
        <v>42610</v>
      </c>
      <c r="D3951" s="842" t="s">
        <v>1651</v>
      </c>
      <c r="E3951" s="842">
        <v>42610</v>
      </c>
      <c r="F3951" s="843" t="s">
        <v>539</v>
      </c>
      <c r="G3951" s="844" t="s">
        <v>1524</v>
      </c>
      <c r="H3951" s="845" t="s">
        <v>1299</v>
      </c>
      <c r="I3951" s="246">
        <v>24</v>
      </c>
      <c r="J3951" s="246">
        <v>26000</v>
      </c>
      <c r="K3951" s="846">
        <f t="shared" ref="K3951:K4014" si="490">ROUND(I3951*J3951,0)</f>
        <v>624000</v>
      </c>
      <c r="L3951" s="847" t="s">
        <v>160</v>
      </c>
      <c r="M3951" s="847" t="s">
        <v>844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7"/>
    </row>
    <row r="3952" spans="1:27" ht="15.75" hidden="1" customHeight="1">
      <c r="A3952" s="818" t="str">
        <f>IF(B3952&lt;&gt;"",IF(AND(B3952&gt;=_TM1,B3952&lt;=_TM2,OR(TH!L3952="1111",TH!M3952="1111")),TH!D3952,""),"")</f>
        <v/>
      </c>
      <c r="B3952" s="36">
        <f t="shared" si="488"/>
        <v>7</v>
      </c>
      <c r="C3952" s="842">
        <f t="shared" si="489"/>
        <v>42564</v>
      </c>
      <c r="D3952" s="842" t="s">
        <v>1651</v>
      </c>
      <c r="E3952" s="862">
        <v>42564</v>
      </c>
      <c r="F3952" s="843" t="s">
        <v>1263</v>
      </c>
      <c r="G3952" s="865" t="s">
        <v>1423</v>
      </c>
      <c r="H3952" s="845" t="s">
        <v>1299</v>
      </c>
      <c r="I3952" s="246">
        <v>15</v>
      </c>
      <c r="J3952" s="246">
        <v>23517</v>
      </c>
      <c r="K3952" s="846">
        <f t="shared" si="490"/>
        <v>352755</v>
      </c>
      <c r="L3952" s="847" t="s">
        <v>160</v>
      </c>
      <c r="M3952" s="847" t="s">
        <v>844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7"/>
    </row>
    <row r="3953" spans="1:27" ht="15.75" hidden="1" customHeight="1">
      <c r="A3953" s="818" t="str">
        <f>IF(B3953&lt;&gt;"",IF(AND(B3953&gt;=_TM1,B3953&lt;=_TM2,OR(TH!L3953="1111",TH!M3953="1111")),TH!D3953,""),"")</f>
        <v/>
      </c>
      <c r="B3953" s="36">
        <f t="shared" si="488"/>
        <v>7</v>
      </c>
      <c r="C3953" s="842">
        <f t="shared" si="489"/>
        <v>42574</v>
      </c>
      <c r="D3953" s="842" t="s">
        <v>1651</v>
      </c>
      <c r="E3953" s="842">
        <v>42574</v>
      </c>
      <c r="F3953" s="843" t="s">
        <v>1102</v>
      </c>
      <c r="G3953" s="844" t="s">
        <v>1432</v>
      </c>
      <c r="H3953" s="845" t="s">
        <v>1299</v>
      </c>
      <c r="I3953" s="246">
        <v>180</v>
      </c>
      <c r="J3953" s="246">
        <v>10597</v>
      </c>
      <c r="K3953" s="846">
        <f t="shared" si="490"/>
        <v>1907460</v>
      </c>
      <c r="L3953" s="847" t="s">
        <v>160</v>
      </c>
      <c r="M3953" s="847" t="s">
        <v>844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7"/>
    </row>
    <row r="3954" spans="1:27" ht="15.75" hidden="1" customHeight="1">
      <c r="A3954" s="818" t="str">
        <f>IF(B3954&lt;&gt;"",IF(AND(B3954&gt;=_TM1,B3954&lt;=_TM2,OR(TH!L3954="1111",TH!M3954="1111")),TH!D3954,""),"")</f>
        <v/>
      </c>
      <c r="B3954" s="36">
        <f t="shared" si="488"/>
        <v>7</v>
      </c>
      <c r="C3954" s="842">
        <f t="shared" si="489"/>
        <v>42574</v>
      </c>
      <c r="D3954" s="842" t="s">
        <v>1651</v>
      </c>
      <c r="E3954" s="842">
        <v>42574</v>
      </c>
      <c r="F3954" s="843" t="s">
        <v>1207</v>
      </c>
      <c r="G3954" s="844" t="s">
        <v>1433</v>
      </c>
      <c r="H3954" s="845" t="s">
        <v>1299</v>
      </c>
      <c r="I3954" s="246">
        <v>40</v>
      </c>
      <c r="J3954" s="246">
        <v>7623</v>
      </c>
      <c r="K3954" s="846">
        <f t="shared" si="490"/>
        <v>304920</v>
      </c>
      <c r="L3954" s="847" t="s">
        <v>160</v>
      </c>
      <c r="M3954" s="847" t="s">
        <v>844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7"/>
    </row>
    <row r="3955" spans="1:27" ht="15.75" hidden="1" customHeight="1">
      <c r="A3955" s="818" t="str">
        <f>IF(B3955&lt;&gt;"",IF(AND(B3955&gt;=_TM1,B3955&lt;=_TM2,OR(TH!L3955="1111",TH!M3955="1111")),TH!D3955,""),"")</f>
        <v/>
      </c>
      <c r="B3955" s="36">
        <f t="shared" si="488"/>
        <v>7</v>
      </c>
      <c r="C3955" s="842">
        <f t="shared" si="489"/>
        <v>42578</v>
      </c>
      <c r="D3955" s="842" t="s">
        <v>1651</v>
      </c>
      <c r="E3955" s="842">
        <v>42578</v>
      </c>
      <c r="F3955" s="843" t="s">
        <v>1101</v>
      </c>
      <c r="G3955" s="844" t="s">
        <v>1439</v>
      </c>
      <c r="H3955" s="845" t="s">
        <v>1299</v>
      </c>
      <c r="I3955" s="246">
        <v>200</v>
      </c>
      <c r="J3955" s="246">
        <v>9916</v>
      </c>
      <c r="K3955" s="846">
        <f t="shared" si="490"/>
        <v>1983200</v>
      </c>
      <c r="L3955" s="847" t="s">
        <v>160</v>
      </c>
      <c r="M3955" s="847" t="s">
        <v>844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7"/>
    </row>
    <row r="3956" spans="1:27" ht="15.75" hidden="1" customHeight="1">
      <c r="A3956" s="818" t="str">
        <f>IF(B3956&lt;&gt;"",IF(AND(B3956&gt;=_TM1,B3956&lt;=_TM2,OR(TH!L3956="1111",TH!M3956="1111")),TH!D3956,""),"")</f>
        <v/>
      </c>
      <c r="B3956" s="36">
        <f t="shared" si="488"/>
        <v>7</v>
      </c>
      <c r="C3956" s="842">
        <f t="shared" si="489"/>
        <v>42578</v>
      </c>
      <c r="D3956" s="842" t="s">
        <v>1651</v>
      </c>
      <c r="E3956" s="842">
        <v>42578</v>
      </c>
      <c r="F3956" s="843" t="s">
        <v>1259</v>
      </c>
      <c r="G3956" s="844" t="s">
        <v>1439</v>
      </c>
      <c r="H3956" s="845" t="s">
        <v>1299</v>
      </c>
      <c r="I3956" s="246">
        <v>100</v>
      </c>
      <c r="J3956" s="246">
        <v>19735.599999999999</v>
      </c>
      <c r="K3956" s="846">
        <f t="shared" si="490"/>
        <v>1973560</v>
      </c>
      <c r="L3956" s="847" t="s">
        <v>160</v>
      </c>
      <c r="M3956" s="847" t="s">
        <v>844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7"/>
    </row>
    <row r="3957" spans="1:27" ht="15.75" hidden="1" customHeight="1">
      <c r="A3957" s="818" t="str">
        <f>IF(B3957&lt;&gt;"",IF(AND(B3957&gt;=_TM1,B3957&lt;=_TM2,OR(TH!L3957="1111",TH!M3957="1111")),TH!D3957,""),"")</f>
        <v/>
      </c>
      <c r="B3957" s="36">
        <f t="shared" si="488"/>
        <v>7</v>
      </c>
      <c r="C3957" s="842">
        <f t="shared" si="489"/>
        <v>42579</v>
      </c>
      <c r="D3957" s="842" t="s">
        <v>1651</v>
      </c>
      <c r="E3957" s="842">
        <v>42579</v>
      </c>
      <c r="F3957" s="843" t="s">
        <v>1251</v>
      </c>
      <c r="G3957" s="844" t="s">
        <v>1457</v>
      </c>
      <c r="H3957" s="845" t="s">
        <v>1299</v>
      </c>
      <c r="I3957" s="246">
        <v>22</v>
      </c>
      <c r="J3957" s="246">
        <v>21657</v>
      </c>
      <c r="K3957" s="846">
        <f t="shared" si="490"/>
        <v>476454</v>
      </c>
      <c r="L3957" s="847" t="s">
        <v>160</v>
      </c>
      <c r="M3957" s="847" t="s">
        <v>844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7"/>
    </row>
    <row r="3958" spans="1:27" ht="15.75" hidden="1" customHeight="1">
      <c r="A3958" s="818" t="str">
        <f>IF(B3958&lt;&gt;"",IF(AND(B3958&gt;=_TM1,B3958&lt;=_TM2,OR(TH!L3958="1111",TH!M3958="1111")),TH!D3958,""),"")</f>
        <v/>
      </c>
      <c r="B3958" s="36">
        <f t="shared" si="488"/>
        <v>8</v>
      </c>
      <c r="C3958" s="842">
        <f t="shared" si="489"/>
        <v>42585</v>
      </c>
      <c r="D3958" s="842" t="s">
        <v>1651</v>
      </c>
      <c r="E3958" s="842">
        <v>42585</v>
      </c>
      <c r="F3958" s="843" t="s">
        <v>1188</v>
      </c>
      <c r="G3958" s="844" t="s">
        <v>1475</v>
      </c>
      <c r="H3958" s="845" t="s">
        <v>1299</v>
      </c>
      <c r="I3958" s="246">
        <v>10</v>
      </c>
      <c r="J3958" s="246">
        <v>26703</v>
      </c>
      <c r="K3958" s="846">
        <f t="shared" si="490"/>
        <v>267030</v>
      </c>
      <c r="L3958" s="847" t="s">
        <v>160</v>
      </c>
      <c r="M3958" s="847" t="s">
        <v>844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7"/>
    </row>
    <row r="3959" spans="1:27" ht="15.75" hidden="1" customHeight="1">
      <c r="A3959" s="818" t="str">
        <f>IF(B3959&lt;&gt;"",IF(AND(B3959&gt;=_TM1,B3959&lt;=_TM2,OR(TH!L3959="1111",TH!M3959="1111")),TH!D3959,""),"")</f>
        <v/>
      </c>
      <c r="B3959" s="36">
        <f t="shared" si="488"/>
        <v>8</v>
      </c>
      <c r="C3959" s="842">
        <f t="shared" si="489"/>
        <v>42596</v>
      </c>
      <c r="D3959" s="842" t="s">
        <v>1651</v>
      </c>
      <c r="E3959" s="842">
        <v>42596</v>
      </c>
      <c r="F3959" s="843" t="s">
        <v>1233</v>
      </c>
      <c r="G3959" s="844" t="s">
        <v>1501</v>
      </c>
      <c r="H3959" s="845" t="s">
        <v>1299</v>
      </c>
      <c r="I3959" s="246">
        <v>10</v>
      </c>
      <c r="J3959" s="246">
        <v>29435</v>
      </c>
      <c r="K3959" s="846">
        <f t="shared" si="490"/>
        <v>294350</v>
      </c>
      <c r="L3959" s="847" t="s">
        <v>160</v>
      </c>
      <c r="M3959" s="847" t="s">
        <v>844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7"/>
    </row>
    <row r="3960" spans="1:27" ht="15.75" hidden="1" customHeight="1">
      <c r="A3960" s="818" t="str">
        <f>IF(B3960&lt;&gt;"",IF(AND(B3960&gt;=_TM1,B3960&lt;=_TM2,OR(TH!L3960="1111",TH!M3960="1111")),TH!D3960,""),"")</f>
        <v/>
      </c>
      <c r="B3960" s="36">
        <f t="shared" si="488"/>
        <v>8</v>
      </c>
      <c r="C3960" s="842">
        <f t="shared" si="489"/>
        <v>42596</v>
      </c>
      <c r="D3960" s="842" t="s">
        <v>1651</v>
      </c>
      <c r="E3960" s="842">
        <v>42596</v>
      </c>
      <c r="F3960" s="843" t="s">
        <v>1155</v>
      </c>
      <c r="G3960" s="844" t="s">
        <v>1501</v>
      </c>
      <c r="H3960" s="845" t="s">
        <v>1299</v>
      </c>
      <c r="I3960" s="246">
        <v>10</v>
      </c>
      <c r="J3960" s="246">
        <v>25999</v>
      </c>
      <c r="K3960" s="846">
        <f t="shared" si="490"/>
        <v>259990</v>
      </c>
      <c r="L3960" s="847" t="s">
        <v>160</v>
      </c>
      <c r="M3960" s="847" t="s">
        <v>844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7"/>
    </row>
    <row r="3961" spans="1:27" ht="15.75" hidden="1" customHeight="1">
      <c r="A3961" s="818" t="str">
        <f>IF(B3961&lt;&gt;"",IF(AND(B3961&gt;=_TM1,B3961&lt;=_TM2,OR(TH!L3961="1111",TH!M3961="1111")),TH!D3961,""),"")</f>
        <v/>
      </c>
      <c r="B3961" s="36">
        <f t="shared" si="488"/>
        <v>8</v>
      </c>
      <c r="C3961" s="842">
        <f t="shared" si="489"/>
        <v>42596</v>
      </c>
      <c r="D3961" s="842" t="s">
        <v>1651</v>
      </c>
      <c r="E3961" s="842">
        <v>42596</v>
      </c>
      <c r="F3961" s="843" t="s">
        <v>1155</v>
      </c>
      <c r="G3961" s="844" t="s">
        <v>1503</v>
      </c>
      <c r="H3961" s="845" t="s">
        <v>1299</v>
      </c>
      <c r="I3961" s="246">
        <v>10</v>
      </c>
      <c r="J3961" s="246">
        <v>25999</v>
      </c>
      <c r="K3961" s="846">
        <f t="shared" si="490"/>
        <v>259990</v>
      </c>
      <c r="L3961" s="847" t="s">
        <v>160</v>
      </c>
      <c r="M3961" s="847" t="s">
        <v>844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7"/>
    </row>
    <row r="3962" spans="1:27" ht="15.75" hidden="1" customHeight="1">
      <c r="A3962" s="818" t="str">
        <f>IF(B3962&lt;&gt;"",IF(AND(B3962&gt;=_TM1,B3962&lt;=_TM2,OR(TH!L3962="1111",TH!M3962="1111")),TH!D3962,""),"")</f>
        <v/>
      </c>
      <c r="B3962" s="36">
        <f t="shared" si="488"/>
        <v>8</v>
      </c>
      <c r="C3962" s="842">
        <f t="shared" si="489"/>
        <v>42599</v>
      </c>
      <c r="D3962" s="842" t="s">
        <v>1651</v>
      </c>
      <c r="E3962" s="842">
        <v>42599</v>
      </c>
      <c r="F3962" s="843" t="s">
        <v>1155</v>
      </c>
      <c r="G3962" s="844" t="s">
        <v>1509</v>
      </c>
      <c r="H3962" s="845" t="s">
        <v>1299</v>
      </c>
      <c r="I3962" s="246">
        <v>10</v>
      </c>
      <c r="J3962" s="246">
        <v>25999</v>
      </c>
      <c r="K3962" s="846">
        <f t="shared" si="490"/>
        <v>259990</v>
      </c>
      <c r="L3962" s="847" t="s">
        <v>160</v>
      </c>
      <c r="M3962" s="847" t="s">
        <v>844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7"/>
    </row>
    <row r="3963" spans="1:27" ht="15.75" hidden="1" customHeight="1">
      <c r="A3963" s="818" t="str">
        <f>IF(B3963&lt;&gt;"",IF(AND(B3963&gt;=_TM1,B3963&lt;=_TM2,OR(TH!L3963="1111",TH!M3963="1111")),TH!D3963,""),"")</f>
        <v/>
      </c>
      <c r="B3963" s="36">
        <f t="shared" si="488"/>
        <v>8</v>
      </c>
      <c r="C3963" s="842">
        <f t="shared" si="489"/>
        <v>42600</v>
      </c>
      <c r="D3963" s="842" t="s">
        <v>1651</v>
      </c>
      <c r="E3963" s="842">
        <v>42600</v>
      </c>
      <c r="F3963" s="843" t="s">
        <v>1200</v>
      </c>
      <c r="G3963" s="844" t="s">
        <v>1512</v>
      </c>
      <c r="H3963" s="845" t="s">
        <v>1299</v>
      </c>
      <c r="I3963" s="246">
        <v>50</v>
      </c>
      <c r="J3963" s="246">
        <v>22429</v>
      </c>
      <c r="K3963" s="846">
        <f t="shared" si="490"/>
        <v>1121450</v>
      </c>
      <c r="L3963" s="847" t="s">
        <v>160</v>
      </c>
      <c r="M3963" s="847" t="s">
        <v>844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7"/>
    </row>
    <row r="3964" spans="1:27" ht="15.75" hidden="1" customHeight="1">
      <c r="A3964" s="818" t="str">
        <f>IF(B3964&lt;&gt;"",IF(AND(B3964&gt;=_TM1,B3964&lt;=_TM2,OR(TH!L3964="1111",TH!M3964="1111")),TH!D3964,""),"")</f>
        <v/>
      </c>
      <c r="B3964" s="36">
        <f t="shared" si="488"/>
        <v>8</v>
      </c>
      <c r="C3964" s="842">
        <f t="shared" si="489"/>
        <v>42602</v>
      </c>
      <c r="D3964" s="842" t="s">
        <v>1651</v>
      </c>
      <c r="E3964" s="842">
        <v>42602</v>
      </c>
      <c r="F3964" s="843" t="s">
        <v>1178</v>
      </c>
      <c r="G3964" s="844" t="s">
        <v>1513</v>
      </c>
      <c r="H3964" s="845" t="s">
        <v>1299</v>
      </c>
      <c r="I3964" s="246">
        <v>61</v>
      </c>
      <c r="J3964" s="246">
        <v>27141</v>
      </c>
      <c r="K3964" s="846">
        <f t="shared" si="490"/>
        <v>1655601</v>
      </c>
      <c r="L3964" s="847" t="s">
        <v>160</v>
      </c>
      <c r="M3964" s="847" t="s">
        <v>844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7"/>
    </row>
    <row r="3965" spans="1:27" ht="15.75" hidden="1" customHeight="1">
      <c r="A3965" s="818" t="str">
        <f>IF(B3965&lt;&gt;"",IF(AND(B3965&gt;=_TM1,B3965&lt;=_TM2,OR(TH!L3965="1111",TH!M3965="1111")),TH!D3965,""),"")</f>
        <v/>
      </c>
      <c r="B3965" s="36">
        <f t="shared" si="488"/>
        <v>8</v>
      </c>
      <c r="C3965" s="842">
        <f t="shared" si="489"/>
        <v>42602</v>
      </c>
      <c r="D3965" s="842" t="s">
        <v>1651</v>
      </c>
      <c r="E3965" s="842">
        <v>42602</v>
      </c>
      <c r="F3965" s="843" t="s">
        <v>1185</v>
      </c>
      <c r="G3965" s="844" t="s">
        <v>1513</v>
      </c>
      <c r="H3965" s="845" t="s">
        <v>1299</v>
      </c>
      <c r="I3965" s="246">
        <v>68</v>
      </c>
      <c r="J3965" s="246">
        <v>18870</v>
      </c>
      <c r="K3965" s="846">
        <f t="shared" si="490"/>
        <v>1283160</v>
      </c>
      <c r="L3965" s="847" t="s">
        <v>160</v>
      </c>
      <c r="M3965" s="847" t="s">
        <v>844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7"/>
    </row>
    <row r="3966" spans="1:27" ht="15.75" hidden="1" customHeight="1">
      <c r="A3966" s="818" t="str">
        <f>IF(B3966&lt;&gt;"",IF(AND(B3966&gt;=_TM1,B3966&lt;=_TM2,OR(TH!L3966="1111",TH!M3966="1111")),TH!D3966,""),"")</f>
        <v/>
      </c>
      <c r="B3966" s="36">
        <f t="shared" si="488"/>
        <v>8</v>
      </c>
      <c r="C3966" s="842">
        <f t="shared" si="489"/>
        <v>42610</v>
      </c>
      <c r="D3966" s="842" t="s">
        <v>1651</v>
      </c>
      <c r="E3966" s="842">
        <v>42610</v>
      </c>
      <c r="F3966" s="843" t="s">
        <v>1180</v>
      </c>
      <c r="G3966" s="844" t="s">
        <v>1524</v>
      </c>
      <c r="H3966" s="845" t="s">
        <v>1299</v>
      </c>
      <c r="I3966" s="246">
        <v>20</v>
      </c>
      <c r="J3966" s="246">
        <v>12110</v>
      </c>
      <c r="K3966" s="846">
        <f t="shared" si="490"/>
        <v>242200</v>
      </c>
      <c r="L3966" s="847" t="s">
        <v>160</v>
      </c>
      <c r="M3966" s="847" t="s">
        <v>844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7"/>
    </row>
    <row r="3967" spans="1:27" ht="15.75" hidden="1" customHeight="1">
      <c r="A3967" s="818" t="str">
        <f>IF(B3967&lt;&gt;"",IF(AND(B3967&gt;=_TM1,B3967&lt;=_TM2,OR(TH!L3967="1111",TH!M3967="1111")),TH!D3967,""),"")</f>
        <v/>
      </c>
      <c r="B3967" s="36">
        <f t="shared" si="488"/>
        <v>9</v>
      </c>
      <c r="C3967" s="842">
        <f t="shared" si="489"/>
        <v>42621</v>
      </c>
      <c r="D3967" s="842" t="s">
        <v>1651</v>
      </c>
      <c r="E3967" s="842">
        <v>42621</v>
      </c>
      <c r="F3967" s="843" t="s">
        <v>1661</v>
      </c>
      <c r="G3967" s="844" t="s">
        <v>1660</v>
      </c>
      <c r="H3967" s="845" t="s">
        <v>1299</v>
      </c>
      <c r="I3967" s="246">
        <v>980</v>
      </c>
      <c r="J3967" s="246">
        <v>11827</v>
      </c>
      <c r="K3967" s="846">
        <f t="shared" si="490"/>
        <v>11590460</v>
      </c>
      <c r="L3967" s="847" t="s">
        <v>160</v>
      </c>
      <c r="M3967" s="847" t="s">
        <v>844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7"/>
    </row>
    <row r="3968" spans="1:27" ht="15.75" hidden="1" customHeight="1">
      <c r="A3968" s="818" t="str">
        <f>IF(B3968&lt;&gt;"",IF(AND(B3968&gt;=_TM1,B3968&lt;=_TM2,OR(TH!L3968="1111",TH!M3968="1111")),TH!D3968,""),"")</f>
        <v/>
      </c>
      <c r="B3968" s="36">
        <f t="shared" si="488"/>
        <v>9</v>
      </c>
      <c r="C3968" s="842">
        <f t="shared" si="489"/>
        <v>42628</v>
      </c>
      <c r="D3968" s="842" t="s">
        <v>1651</v>
      </c>
      <c r="E3968" s="842">
        <v>42628</v>
      </c>
      <c r="F3968" s="843" t="s">
        <v>1667</v>
      </c>
      <c r="G3968" s="844" t="s">
        <v>1666</v>
      </c>
      <c r="H3968" s="845" t="s">
        <v>1299</v>
      </c>
      <c r="I3968" s="246">
        <v>570</v>
      </c>
      <c r="J3968" s="246">
        <v>10500</v>
      </c>
      <c r="K3968" s="846">
        <f t="shared" si="490"/>
        <v>5985000</v>
      </c>
      <c r="L3968" s="847" t="s">
        <v>160</v>
      </c>
      <c r="M3968" s="847" t="s">
        <v>844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7"/>
    </row>
    <row r="3969" spans="1:27" ht="15.75" hidden="1" customHeight="1">
      <c r="A3969" s="818" t="str">
        <f>IF(B3969&lt;&gt;"",IF(AND(B3969&gt;=_TM1,B3969&lt;=_TM2,OR(TH!L3969="1111",TH!M3969="1111")),TH!D3969,""),"")</f>
        <v/>
      </c>
      <c r="B3969" s="36">
        <f t="shared" si="488"/>
        <v>9</v>
      </c>
      <c r="C3969" s="842">
        <f t="shared" si="489"/>
        <v>42631</v>
      </c>
      <c r="D3969" s="842" t="s">
        <v>1651</v>
      </c>
      <c r="E3969" s="842">
        <v>42631</v>
      </c>
      <c r="F3969" s="843" t="s">
        <v>1673</v>
      </c>
      <c r="G3969" s="844" t="s">
        <v>1672</v>
      </c>
      <c r="H3969" s="845" t="s">
        <v>1299</v>
      </c>
      <c r="I3969" s="246">
        <v>4950</v>
      </c>
      <c r="J3969" s="246">
        <v>8550</v>
      </c>
      <c r="K3969" s="846">
        <f t="shared" si="490"/>
        <v>42322500</v>
      </c>
      <c r="L3969" s="847" t="s">
        <v>160</v>
      </c>
      <c r="M3969" s="847" t="s">
        <v>844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7"/>
    </row>
    <row r="3970" spans="1:27" ht="15.75" hidden="1" customHeight="1">
      <c r="A3970" s="818" t="str">
        <f>IF(B3970&lt;&gt;"",IF(AND(B3970&gt;=_TM1,B3970&lt;=_TM2,OR(TH!L3970="1111",TH!M3970="1111")),TH!D3970,""),"")</f>
        <v/>
      </c>
      <c r="B3970" s="36">
        <f t="shared" si="488"/>
        <v>9</v>
      </c>
      <c r="C3970" s="842">
        <f t="shared" si="489"/>
        <v>42632</v>
      </c>
      <c r="D3970" s="842" t="s">
        <v>1651</v>
      </c>
      <c r="E3970" s="842">
        <v>42632</v>
      </c>
      <c r="F3970" s="843" t="s">
        <v>1165</v>
      </c>
      <c r="G3970" s="844" t="s">
        <v>1674</v>
      </c>
      <c r="H3970" s="845" t="s">
        <v>1299</v>
      </c>
      <c r="I3970" s="246">
        <v>1550</v>
      </c>
      <c r="J3970" s="246">
        <v>33756.345177664974</v>
      </c>
      <c r="K3970" s="846">
        <f t="shared" si="490"/>
        <v>52322335</v>
      </c>
      <c r="L3970" s="847" t="s">
        <v>160</v>
      </c>
      <c r="M3970" s="847" t="s">
        <v>844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7"/>
    </row>
    <row r="3971" spans="1:27" ht="15.75" hidden="1" customHeight="1">
      <c r="A3971" s="818" t="str">
        <f>IF(B3971&lt;&gt;"",IF(AND(B3971&gt;=_TM1,B3971&lt;=_TM2,OR(TH!L3971="1111",TH!M3971="1111")),TH!D3971,""),"")</f>
        <v/>
      </c>
      <c r="B3971" s="36">
        <f t="shared" si="488"/>
        <v>9</v>
      </c>
      <c r="C3971" s="842">
        <f t="shared" si="489"/>
        <v>42632</v>
      </c>
      <c r="D3971" s="842" t="s">
        <v>1651</v>
      </c>
      <c r="E3971" s="842">
        <v>42632</v>
      </c>
      <c r="F3971" s="843" t="s">
        <v>1166</v>
      </c>
      <c r="G3971" s="844" t="s">
        <v>1674</v>
      </c>
      <c r="H3971" s="845" t="s">
        <v>1299</v>
      </c>
      <c r="I3971" s="246">
        <v>1500</v>
      </c>
      <c r="J3971" s="246">
        <v>30875</v>
      </c>
      <c r="K3971" s="846">
        <f t="shared" si="490"/>
        <v>46312500</v>
      </c>
      <c r="L3971" s="847" t="s">
        <v>160</v>
      </c>
      <c r="M3971" s="847" t="s">
        <v>844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7"/>
    </row>
    <row r="3972" spans="1:27" ht="15.75" hidden="1" customHeight="1">
      <c r="A3972" s="818" t="str">
        <f>IF(B3972&lt;&gt;"",IF(AND(B3972&gt;=_TM1,B3972&lt;=_TM2,OR(TH!L3972="1111",TH!M3972="1111")),TH!D3972,""),"")</f>
        <v/>
      </c>
      <c r="B3972" s="36">
        <f t="shared" si="488"/>
        <v>9</v>
      </c>
      <c r="C3972" s="842">
        <f t="shared" si="489"/>
        <v>42640</v>
      </c>
      <c r="D3972" s="842" t="s">
        <v>1651</v>
      </c>
      <c r="E3972" s="842">
        <v>42640</v>
      </c>
      <c r="F3972" s="843" t="s">
        <v>1165</v>
      </c>
      <c r="G3972" s="844" t="s">
        <v>1678</v>
      </c>
      <c r="H3972" s="845" t="s">
        <v>1299</v>
      </c>
      <c r="I3972" s="246">
        <v>420</v>
      </c>
      <c r="J3972" s="246">
        <v>33756.345177664974</v>
      </c>
      <c r="K3972" s="846">
        <f t="shared" si="490"/>
        <v>14177665</v>
      </c>
      <c r="L3972" s="847" t="s">
        <v>160</v>
      </c>
      <c r="M3972" s="847" t="s">
        <v>844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7"/>
    </row>
    <row r="3973" spans="1:27" ht="15.75" hidden="1" customHeight="1">
      <c r="A3973" s="818" t="str">
        <f>IF(B3973&lt;&gt;"",IF(AND(B3973&gt;=_TM1,B3973&lt;=_TM2,OR(TH!L3973="1111",TH!M3973="1111")),TH!D3973,""),"")</f>
        <v/>
      </c>
      <c r="B3973" s="36">
        <f t="shared" si="488"/>
        <v>9</v>
      </c>
      <c r="C3973" s="842">
        <f t="shared" si="489"/>
        <v>42640</v>
      </c>
      <c r="D3973" s="842" t="s">
        <v>1651</v>
      </c>
      <c r="E3973" s="842">
        <v>42640</v>
      </c>
      <c r="F3973" s="843" t="s">
        <v>1682</v>
      </c>
      <c r="G3973" s="844" t="s">
        <v>1681</v>
      </c>
      <c r="H3973" s="845" t="s">
        <v>1299</v>
      </c>
      <c r="I3973" s="246">
        <v>5000</v>
      </c>
      <c r="J3973" s="246">
        <v>7220</v>
      </c>
      <c r="K3973" s="846">
        <f t="shared" si="490"/>
        <v>36100000</v>
      </c>
      <c r="L3973" s="847" t="s">
        <v>160</v>
      </c>
      <c r="M3973" s="847" t="s">
        <v>844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7"/>
    </row>
    <row r="3974" spans="1:27" ht="15.75" hidden="1" customHeight="1">
      <c r="A3974" s="818" t="str">
        <f>IF(B3974&lt;&gt;"",IF(AND(B3974&gt;=_TM1,B3974&lt;=_TM2,OR(TH!L3974="1111",TH!M3974="1111")),TH!D3974,""),"")</f>
        <v/>
      </c>
      <c r="B3974" s="36">
        <f t="shared" si="488"/>
        <v>9</v>
      </c>
      <c r="C3974" s="842">
        <f t="shared" si="489"/>
        <v>42640</v>
      </c>
      <c r="D3974" s="842" t="s">
        <v>1651</v>
      </c>
      <c r="E3974" s="842">
        <v>42640</v>
      </c>
      <c r="F3974" s="843" t="s">
        <v>1684</v>
      </c>
      <c r="G3974" s="844" t="s">
        <v>1681</v>
      </c>
      <c r="H3974" s="845" t="s">
        <v>1299</v>
      </c>
      <c r="I3974" s="246">
        <v>3000</v>
      </c>
      <c r="J3974" s="246">
        <v>12400</v>
      </c>
      <c r="K3974" s="846">
        <f t="shared" si="490"/>
        <v>37200000</v>
      </c>
      <c r="L3974" s="847" t="s">
        <v>160</v>
      </c>
      <c r="M3974" s="847" t="s">
        <v>844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7"/>
    </row>
    <row r="3975" spans="1:27" ht="15.75" hidden="1" customHeight="1">
      <c r="A3975" s="818" t="str">
        <f>IF(B3975&lt;&gt;"",IF(AND(B3975&gt;=_TM1,B3975&lt;=_TM2,OR(TH!L3975="1111",TH!M3975="1111")),TH!D3975,""),"")</f>
        <v/>
      </c>
      <c r="B3975" s="36">
        <f t="shared" si="488"/>
        <v>9</v>
      </c>
      <c r="C3975" s="842">
        <f t="shared" si="489"/>
        <v>42641</v>
      </c>
      <c r="D3975" s="842" t="s">
        <v>1651</v>
      </c>
      <c r="E3975" s="842">
        <v>42641</v>
      </c>
      <c r="F3975" s="843" t="s">
        <v>1684</v>
      </c>
      <c r="G3975" s="844" t="s">
        <v>1690</v>
      </c>
      <c r="H3975" s="845" t="s">
        <v>1299</v>
      </c>
      <c r="I3975" s="246">
        <v>3200</v>
      </c>
      <c r="J3975" s="246">
        <v>12400</v>
      </c>
      <c r="K3975" s="846">
        <f t="shared" si="490"/>
        <v>39680000</v>
      </c>
      <c r="L3975" s="847" t="s">
        <v>160</v>
      </c>
      <c r="M3975" s="847" t="s">
        <v>844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7"/>
    </row>
    <row r="3976" spans="1:27" ht="15.75" hidden="1" customHeight="1">
      <c r="A3976" s="818" t="str">
        <f>IF(B3976&lt;&gt;"",IF(AND(B3976&gt;=_TM1,B3976&lt;=_TM2,OR(TH!L3976="1111",TH!M3976="1111")),TH!D3976,""),"")</f>
        <v/>
      </c>
      <c r="B3976" s="36">
        <f t="shared" si="488"/>
        <v>9</v>
      </c>
      <c r="C3976" s="842">
        <f t="shared" si="489"/>
        <v>42621</v>
      </c>
      <c r="D3976" s="842" t="s">
        <v>1651</v>
      </c>
      <c r="E3976" s="842">
        <v>42621</v>
      </c>
      <c r="F3976" s="843" t="s">
        <v>1187</v>
      </c>
      <c r="G3976" s="844" t="s">
        <v>1660</v>
      </c>
      <c r="H3976" s="845" t="s">
        <v>1299</v>
      </c>
      <c r="I3976" s="246">
        <v>25</v>
      </c>
      <c r="J3976" s="246">
        <v>21023</v>
      </c>
      <c r="K3976" s="846">
        <f t="shared" si="490"/>
        <v>525575</v>
      </c>
      <c r="L3976" s="847" t="s">
        <v>160</v>
      </c>
      <c r="M3976" s="847" t="s">
        <v>844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7"/>
    </row>
    <row r="3977" spans="1:27" ht="15.75" hidden="1" customHeight="1">
      <c r="A3977" s="818" t="str">
        <f>IF(B3977&lt;&gt;"",IF(AND(B3977&gt;=_TM1,B3977&lt;=_TM2,OR(TH!L3977="1111",TH!M3977="1111")),TH!D3977,""),"")</f>
        <v/>
      </c>
      <c r="B3977" s="36">
        <f t="shared" si="488"/>
        <v>9</v>
      </c>
      <c r="C3977" s="842">
        <f t="shared" si="489"/>
        <v>42628</v>
      </c>
      <c r="D3977" s="842" t="s">
        <v>1651</v>
      </c>
      <c r="E3977" s="842">
        <v>42628</v>
      </c>
      <c r="F3977" s="843" t="s">
        <v>1260</v>
      </c>
      <c r="G3977" s="844" t="s">
        <v>1666</v>
      </c>
      <c r="H3977" s="845" t="s">
        <v>1299</v>
      </c>
      <c r="I3977" s="246">
        <v>181</v>
      </c>
      <c r="J3977" s="246">
        <v>28932</v>
      </c>
      <c r="K3977" s="846">
        <f t="shared" si="490"/>
        <v>5236692</v>
      </c>
      <c r="L3977" s="847" t="s">
        <v>160</v>
      </c>
      <c r="M3977" s="847" t="s">
        <v>844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7"/>
    </row>
    <row r="3978" spans="1:27" ht="15.75" hidden="1" customHeight="1">
      <c r="A3978" s="818" t="str">
        <f>IF(B3978&lt;&gt;"",IF(AND(B3978&gt;=_TM1,B3978&lt;=_TM2,OR(TH!L3978="1111",TH!M3978="1111")),TH!D3978,""),"")</f>
        <v/>
      </c>
      <c r="B3978" s="36">
        <f t="shared" si="488"/>
        <v>9</v>
      </c>
      <c r="C3978" s="842">
        <f t="shared" si="489"/>
        <v>42631</v>
      </c>
      <c r="D3978" s="842" t="s">
        <v>1651</v>
      </c>
      <c r="E3978" s="842">
        <v>42631</v>
      </c>
      <c r="F3978" s="843" t="s">
        <v>1243</v>
      </c>
      <c r="G3978" s="844" t="s">
        <v>1672</v>
      </c>
      <c r="H3978" s="845" t="s">
        <v>1299</v>
      </c>
      <c r="I3978" s="246">
        <v>70</v>
      </c>
      <c r="J3978" s="246">
        <v>20636.5</v>
      </c>
      <c r="K3978" s="846">
        <f t="shared" si="490"/>
        <v>1444555</v>
      </c>
      <c r="L3978" s="847" t="s">
        <v>160</v>
      </c>
      <c r="M3978" s="847" t="s">
        <v>844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7"/>
    </row>
    <row r="3979" spans="1:27" ht="15.75" hidden="1" customHeight="1">
      <c r="A3979" s="818" t="str">
        <f>IF(B3979&lt;&gt;"",IF(AND(B3979&gt;=_TM1,B3979&lt;=_TM2,OR(TH!L3979="1111",TH!M3979="1111")),TH!D3979,""),"")</f>
        <v/>
      </c>
      <c r="B3979" s="36">
        <f t="shared" si="488"/>
        <v>9</v>
      </c>
      <c r="C3979" s="842">
        <f t="shared" si="489"/>
        <v>42632</v>
      </c>
      <c r="D3979" s="842" t="s">
        <v>1651</v>
      </c>
      <c r="E3979" s="842">
        <v>42632</v>
      </c>
      <c r="F3979" s="843" t="s">
        <v>1184</v>
      </c>
      <c r="G3979" s="844" t="s">
        <v>1674</v>
      </c>
      <c r="H3979" s="845" t="s">
        <v>1299</v>
      </c>
      <c r="I3979" s="246">
        <v>68</v>
      </c>
      <c r="J3979" s="246">
        <v>19380</v>
      </c>
      <c r="K3979" s="846">
        <f t="shared" si="490"/>
        <v>1317840</v>
      </c>
      <c r="L3979" s="847" t="s">
        <v>160</v>
      </c>
      <c r="M3979" s="847" t="s">
        <v>844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7"/>
    </row>
    <row r="3980" spans="1:27" ht="15.75" hidden="1" customHeight="1">
      <c r="A3980" s="818" t="str">
        <f>IF(B3980&lt;&gt;"",IF(AND(B3980&gt;=_TM1,B3980&lt;=_TM2,OR(TH!L3980="1111",TH!M3980="1111")),TH!D3980,""),"")</f>
        <v/>
      </c>
      <c r="B3980" s="36">
        <f t="shared" si="488"/>
        <v>9</v>
      </c>
      <c r="C3980" s="842">
        <f t="shared" si="489"/>
        <v>42632</v>
      </c>
      <c r="D3980" s="842" t="s">
        <v>1651</v>
      </c>
      <c r="E3980" s="842">
        <v>42632</v>
      </c>
      <c r="F3980" s="843" t="s">
        <v>1192</v>
      </c>
      <c r="G3980" s="844" t="s">
        <v>1674</v>
      </c>
      <c r="H3980" s="845" t="s">
        <v>1299</v>
      </c>
      <c r="I3980" s="246">
        <v>244</v>
      </c>
      <c r="J3980" s="246">
        <v>9031</v>
      </c>
      <c r="K3980" s="846">
        <f t="shared" si="490"/>
        <v>2203564</v>
      </c>
      <c r="L3980" s="847" t="s">
        <v>160</v>
      </c>
      <c r="M3980" s="847" t="s">
        <v>844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7"/>
    </row>
    <row r="3981" spans="1:27" ht="15.75" hidden="1" customHeight="1">
      <c r="A3981" s="818" t="str">
        <f>IF(B3981&lt;&gt;"",IF(AND(B3981&gt;=_TM1,B3981&lt;=_TM2,OR(TH!L3981="1111",TH!M3981="1111")),TH!D3981,""),"")</f>
        <v/>
      </c>
      <c r="B3981" s="36">
        <f t="shared" si="488"/>
        <v>9</v>
      </c>
      <c r="C3981" s="842">
        <f t="shared" si="489"/>
        <v>42640</v>
      </c>
      <c r="D3981" s="842" t="s">
        <v>1651</v>
      </c>
      <c r="E3981" s="842">
        <v>42640</v>
      </c>
      <c r="F3981" s="843" t="s">
        <v>1250</v>
      </c>
      <c r="G3981" s="844" t="s">
        <v>1678</v>
      </c>
      <c r="H3981" s="845" t="s">
        <v>1299</v>
      </c>
      <c r="I3981" s="246">
        <v>54</v>
      </c>
      <c r="J3981" s="246">
        <v>24075</v>
      </c>
      <c r="K3981" s="846">
        <f t="shared" si="490"/>
        <v>1300050</v>
      </c>
      <c r="L3981" s="847" t="s">
        <v>160</v>
      </c>
      <c r="M3981" s="847" t="s">
        <v>844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7"/>
    </row>
    <row r="3982" spans="1:27" ht="15.75" hidden="1" customHeight="1">
      <c r="A3982" s="818" t="str">
        <f>IF(B3982&lt;&gt;"",IF(AND(B3982&gt;=_TM1,B3982&lt;=_TM2,OR(TH!L3982="1111",TH!M3982="1111")),TH!D3982,""),"")</f>
        <v/>
      </c>
      <c r="B3982" s="36">
        <f t="shared" si="488"/>
        <v>9</v>
      </c>
      <c r="C3982" s="842">
        <f t="shared" si="489"/>
        <v>42640</v>
      </c>
      <c r="D3982" s="842" t="s">
        <v>1651</v>
      </c>
      <c r="E3982" s="842">
        <v>42640</v>
      </c>
      <c r="F3982" s="843" t="s">
        <v>1278</v>
      </c>
      <c r="G3982" s="844" t="s">
        <v>1681</v>
      </c>
      <c r="H3982" s="845" t="s">
        <v>1299</v>
      </c>
      <c r="I3982" s="246">
        <v>128</v>
      </c>
      <c r="J3982" s="246">
        <v>13185</v>
      </c>
      <c r="K3982" s="846">
        <f t="shared" si="490"/>
        <v>1687680</v>
      </c>
      <c r="L3982" s="847" t="s">
        <v>160</v>
      </c>
      <c r="M3982" s="847" t="s">
        <v>844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7"/>
    </row>
    <row r="3983" spans="1:27" ht="15.75" hidden="1" customHeight="1">
      <c r="A3983" s="818" t="str">
        <f>IF(B3983&lt;&gt;"",IF(AND(B3983&gt;=_TM1,B3983&lt;=_TM2,OR(TH!L3983="1111",TH!M3983="1111")),TH!D3983,""),"")</f>
        <v/>
      </c>
      <c r="B3983" s="36">
        <f t="shared" si="488"/>
        <v>9</v>
      </c>
      <c r="C3983" s="842">
        <f t="shared" si="489"/>
        <v>42640</v>
      </c>
      <c r="D3983" s="842" t="s">
        <v>1651</v>
      </c>
      <c r="E3983" s="842">
        <v>42640</v>
      </c>
      <c r="F3983" s="843" t="s">
        <v>1258</v>
      </c>
      <c r="G3983" s="844" t="s">
        <v>1681</v>
      </c>
      <c r="H3983" s="845" t="s">
        <v>1299</v>
      </c>
      <c r="I3983" s="246">
        <v>10</v>
      </c>
      <c r="J3983" s="246">
        <v>21632</v>
      </c>
      <c r="K3983" s="846">
        <f t="shared" si="490"/>
        <v>216320</v>
      </c>
      <c r="L3983" s="847" t="s">
        <v>160</v>
      </c>
      <c r="M3983" s="847" t="s">
        <v>844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7"/>
    </row>
    <row r="3984" spans="1:27" ht="15.75" hidden="1" customHeight="1">
      <c r="A3984" s="818" t="str">
        <f>IF(B3984&lt;&gt;"",IF(AND(B3984&gt;=_TM1,B3984&lt;=_TM2,OR(TH!L3984="1111",TH!M3984="1111")),TH!D3984,""),"")</f>
        <v/>
      </c>
      <c r="B3984" s="36">
        <f t="shared" si="488"/>
        <v>9</v>
      </c>
      <c r="C3984" s="842">
        <f t="shared" si="489"/>
        <v>42641</v>
      </c>
      <c r="D3984" s="842" t="s">
        <v>1651</v>
      </c>
      <c r="E3984" s="842">
        <v>42641</v>
      </c>
      <c r="F3984" s="843" t="s">
        <v>1258</v>
      </c>
      <c r="G3984" s="844" t="s">
        <v>1690</v>
      </c>
      <c r="H3984" s="845" t="s">
        <v>1299</v>
      </c>
      <c r="I3984" s="246">
        <v>10</v>
      </c>
      <c r="J3984" s="246">
        <v>21632</v>
      </c>
      <c r="K3984" s="846">
        <f t="shared" si="490"/>
        <v>216320</v>
      </c>
      <c r="L3984" s="847" t="s">
        <v>160</v>
      </c>
      <c r="M3984" s="847" t="s">
        <v>844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7"/>
    </row>
    <row r="3985" spans="1:27" ht="15.75" hidden="1" customHeight="1">
      <c r="A3985" s="818" t="str">
        <f>IF(B3985&lt;&gt;"",IF(AND(B3985&gt;=_TM1,B3985&lt;=_TM2,OR(TH!L3985="1111",TH!M3985="1111")),TH!D3985,""),"")</f>
        <v/>
      </c>
      <c r="B3985" s="36">
        <f t="shared" si="488"/>
        <v>9</v>
      </c>
      <c r="C3985" s="842">
        <f t="shared" si="489"/>
        <v>42638</v>
      </c>
      <c r="D3985" s="842" t="s">
        <v>1651</v>
      </c>
      <c r="E3985" s="842">
        <v>42638</v>
      </c>
      <c r="F3985" s="843" t="s">
        <v>1130</v>
      </c>
      <c r="G3985" s="844" t="s">
        <v>1760</v>
      </c>
      <c r="H3985" s="845" t="s">
        <v>1299</v>
      </c>
      <c r="I3985" s="246">
        <v>5</v>
      </c>
      <c r="J3985" s="246">
        <v>9816</v>
      </c>
      <c r="K3985" s="846">
        <f t="shared" si="490"/>
        <v>49080</v>
      </c>
      <c r="L3985" s="847" t="s">
        <v>160</v>
      </c>
      <c r="M3985" s="847" t="s">
        <v>844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7"/>
    </row>
    <row r="3986" spans="1:27" ht="15.75" hidden="1" customHeight="1">
      <c r="A3986" s="818" t="str">
        <f>IF(B3986&lt;&gt;"",IF(AND(B3986&gt;=_TM1,B3986&lt;=_TM2,OR(TH!L3986="1111",TH!M3986="1111")),TH!D3986,""),"")</f>
        <v/>
      </c>
      <c r="B3986" s="36">
        <f t="shared" si="488"/>
        <v>9</v>
      </c>
      <c r="C3986" s="842">
        <f t="shared" si="489"/>
        <v>42638</v>
      </c>
      <c r="D3986" s="842" t="s">
        <v>1651</v>
      </c>
      <c r="E3986" s="842">
        <v>42638</v>
      </c>
      <c r="F3986" s="843" t="s">
        <v>1130</v>
      </c>
      <c r="G3986" s="844" t="s">
        <v>1760</v>
      </c>
      <c r="H3986" s="845" t="s">
        <v>1299</v>
      </c>
      <c r="I3986" s="246">
        <v>23</v>
      </c>
      <c r="J3986" s="246">
        <v>9816</v>
      </c>
      <c r="K3986" s="846">
        <f t="shared" si="490"/>
        <v>225768</v>
      </c>
      <c r="L3986" s="847" t="s">
        <v>160</v>
      </c>
      <c r="M3986" s="847" t="s">
        <v>844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7"/>
    </row>
    <row r="3987" spans="1:27" ht="15.75" hidden="1" customHeight="1">
      <c r="A3987" s="818" t="str">
        <f>IF(B3987&lt;&gt;"",IF(AND(B3987&gt;=_TM1,B3987&lt;=_TM2,OR(TH!L3987="1111",TH!M3987="1111")),TH!D3987,""),"")</f>
        <v/>
      </c>
      <c r="B3987" s="36">
        <f t="shared" si="488"/>
        <v>9</v>
      </c>
      <c r="C3987" s="842">
        <f t="shared" si="489"/>
        <v>42638</v>
      </c>
      <c r="D3987" s="842" t="s">
        <v>1651</v>
      </c>
      <c r="E3987" s="842">
        <v>42638</v>
      </c>
      <c r="F3987" s="843" t="s">
        <v>1130</v>
      </c>
      <c r="G3987" s="844" t="s">
        <v>1760</v>
      </c>
      <c r="H3987" s="845" t="s">
        <v>1299</v>
      </c>
      <c r="I3987" s="246">
        <v>51</v>
      </c>
      <c r="J3987" s="246">
        <v>9816</v>
      </c>
      <c r="K3987" s="846">
        <f t="shared" si="490"/>
        <v>500616</v>
      </c>
      <c r="L3987" s="847" t="s">
        <v>160</v>
      </c>
      <c r="M3987" s="847" t="s">
        <v>844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7"/>
    </row>
    <row r="3988" spans="1:27" ht="15.75" hidden="1" customHeight="1">
      <c r="A3988" s="818" t="str">
        <f>IF(B3988&lt;&gt;"",IF(AND(B3988&gt;=_TM1,B3988&lt;=_TM2,OR(TH!L3988="1111",TH!M3988="1111")),TH!D3988,""),"")</f>
        <v/>
      </c>
      <c r="B3988" s="36">
        <f t="shared" si="488"/>
        <v>9</v>
      </c>
      <c r="C3988" s="842">
        <f t="shared" si="489"/>
        <v>42638</v>
      </c>
      <c r="D3988" s="842" t="s">
        <v>1651</v>
      </c>
      <c r="E3988" s="842">
        <v>42638</v>
      </c>
      <c r="F3988" s="843" t="s">
        <v>1130</v>
      </c>
      <c r="G3988" s="844" t="s">
        <v>1760</v>
      </c>
      <c r="H3988" s="845" t="s">
        <v>1299</v>
      </c>
      <c r="I3988" s="246">
        <v>11</v>
      </c>
      <c r="J3988" s="246">
        <v>9816</v>
      </c>
      <c r="K3988" s="846">
        <f t="shared" si="490"/>
        <v>107976</v>
      </c>
      <c r="L3988" s="847" t="s">
        <v>160</v>
      </c>
      <c r="M3988" s="847" t="s">
        <v>844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7"/>
    </row>
    <row r="3989" spans="1:27" ht="15.75" hidden="1" customHeight="1">
      <c r="A3989" s="818" t="str">
        <f>IF(B3989&lt;&gt;"",IF(AND(B3989&gt;=_TM1,B3989&lt;=_TM2,OR(TH!L3989="1111",TH!M3989="1111")),TH!D3989,""),"")</f>
        <v/>
      </c>
      <c r="B3989" s="36">
        <f t="shared" si="488"/>
        <v>9</v>
      </c>
      <c r="C3989" s="842">
        <f t="shared" si="489"/>
        <v>42638</v>
      </c>
      <c r="D3989" s="842" t="s">
        <v>1651</v>
      </c>
      <c r="E3989" s="842">
        <v>42638</v>
      </c>
      <c r="F3989" s="843" t="s">
        <v>1130</v>
      </c>
      <c r="G3989" s="844" t="s">
        <v>1760</v>
      </c>
      <c r="H3989" s="845" t="s">
        <v>1299</v>
      </c>
      <c r="I3989" s="246">
        <v>22</v>
      </c>
      <c r="J3989" s="246">
        <v>9816</v>
      </c>
      <c r="K3989" s="846">
        <f t="shared" si="490"/>
        <v>215952</v>
      </c>
      <c r="L3989" s="847" t="s">
        <v>160</v>
      </c>
      <c r="M3989" s="847" t="s">
        <v>844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7"/>
    </row>
    <row r="3990" spans="1:27" ht="15.75" hidden="1" customHeight="1">
      <c r="A3990" s="818" t="str">
        <f>IF(B3990&lt;&gt;"",IF(AND(B3990&gt;=_TM1,B3990&lt;=_TM2,OR(TH!L3990="1111",TH!M3990="1111")),TH!D3990,""),"")</f>
        <v/>
      </c>
      <c r="B3990" s="36">
        <f t="shared" si="488"/>
        <v>9</v>
      </c>
      <c r="C3990" s="842">
        <f t="shared" si="489"/>
        <v>42638</v>
      </c>
      <c r="D3990" s="842" t="s">
        <v>1651</v>
      </c>
      <c r="E3990" s="842">
        <v>42638</v>
      </c>
      <c r="F3990" s="843" t="s">
        <v>1183</v>
      </c>
      <c r="G3990" s="844" t="s">
        <v>1760</v>
      </c>
      <c r="H3990" s="845" t="s">
        <v>1299</v>
      </c>
      <c r="I3990" s="246">
        <v>24</v>
      </c>
      <c r="J3990" s="246">
        <v>24840</v>
      </c>
      <c r="K3990" s="846">
        <f t="shared" si="490"/>
        <v>596160</v>
      </c>
      <c r="L3990" s="847" t="s">
        <v>160</v>
      </c>
      <c r="M3990" s="847" t="s">
        <v>844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7"/>
    </row>
    <row r="3991" spans="1:27" ht="15.75" hidden="1" customHeight="1">
      <c r="A3991" s="818" t="str">
        <f>IF(B3991&lt;&gt;"",IF(AND(B3991&gt;=_TM1,B3991&lt;=_TM2,OR(TH!L3991="1111",TH!M3991="1111")),TH!D3991,""),"")</f>
        <v/>
      </c>
      <c r="B3991" s="36">
        <f t="shared" si="488"/>
        <v>9</v>
      </c>
      <c r="C3991" s="842">
        <f t="shared" si="489"/>
        <v>42638</v>
      </c>
      <c r="D3991" s="842" t="s">
        <v>1651</v>
      </c>
      <c r="E3991" s="842">
        <v>42638</v>
      </c>
      <c r="F3991" s="843" t="s">
        <v>1402</v>
      </c>
      <c r="G3991" s="844" t="s">
        <v>1760</v>
      </c>
      <c r="H3991" s="845" t="s">
        <v>1299</v>
      </c>
      <c r="I3991" s="246">
        <v>4</v>
      </c>
      <c r="J3991" s="246">
        <v>19967</v>
      </c>
      <c r="K3991" s="846">
        <f t="shared" si="490"/>
        <v>79868</v>
      </c>
      <c r="L3991" s="847" t="s">
        <v>160</v>
      </c>
      <c r="M3991" s="847" t="s">
        <v>844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7"/>
    </row>
    <row r="3992" spans="1:27" ht="15.75" hidden="1" customHeight="1">
      <c r="A3992" s="818" t="str">
        <f>IF(B3992&lt;&gt;"",IF(AND(B3992&gt;=_TM1,B3992&lt;=_TM2,OR(TH!L3992="1111",TH!M3992="1111")),TH!D3992,""),"")</f>
        <v/>
      </c>
      <c r="B3992" s="36">
        <f t="shared" si="488"/>
        <v>9</v>
      </c>
      <c r="C3992" s="842">
        <f t="shared" si="489"/>
        <v>42638</v>
      </c>
      <c r="D3992" s="842" t="s">
        <v>1651</v>
      </c>
      <c r="E3992" s="842">
        <v>42638</v>
      </c>
      <c r="F3992" s="843" t="s">
        <v>1402</v>
      </c>
      <c r="G3992" s="844" t="s">
        <v>1760</v>
      </c>
      <c r="H3992" s="845" t="s">
        <v>1299</v>
      </c>
      <c r="I3992" s="246">
        <v>6</v>
      </c>
      <c r="J3992" s="246">
        <v>19967</v>
      </c>
      <c r="K3992" s="846">
        <f t="shared" si="490"/>
        <v>119802</v>
      </c>
      <c r="L3992" s="847" t="s">
        <v>160</v>
      </c>
      <c r="M3992" s="847" t="s">
        <v>844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7"/>
    </row>
    <row r="3993" spans="1:27" ht="15.75" hidden="1" customHeight="1">
      <c r="A3993" s="818" t="str">
        <f>IF(B3993&lt;&gt;"",IF(AND(B3993&gt;=_TM1,B3993&lt;=_TM2,OR(TH!L3993="1111",TH!M3993="1111")),TH!D3993,""),"")</f>
        <v/>
      </c>
      <c r="B3993" s="36">
        <f t="shared" si="488"/>
        <v>9</v>
      </c>
      <c r="C3993" s="842">
        <f t="shared" si="489"/>
        <v>42638</v>
      </c>
      <c r="D3993" s="842" t="s">
        <v>1651</v>
      </c>
      <c r="E3993" s="842">
        <v>42638</v>
      </c>
      <c r="F3993" s="843" t="s">
        <v>1402</v>
      </c>
      <c r="G3993" s="844" t="s">
        <v>1760</v>
      </c>
      <c r="H3993" s="845" t="s">
        <v>1299</v>
      </c>
      <c r="I3993" s="246">
        <v>15</v>
      </c>
      <c r="J3993" s="246">
        <v>19967</v>
      </c>
      <c r="K3993" s="846">
        <f t="shared" si="490"/>
        <v>299505</v>
      </c>
      <c r="L3993" s="847" t="s">
        <v>160</v>
      </c>
      <c r="M3993" s="847" t="s">
        <v>844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7"/>
    </row>
    <row r="3994" spans="1:27" ht="15.75" hidden="1" customHeight="1">
      <c r="A3994" s="818" t="str">
        <f>IF(B3994&lt;&gt;"",IF(AND(B3994&gt;=_TM1,B3994&lt;=_TM2,OR(TH!L3994="1111",TH!M3994="1111")),TH!D3994,""),"")</f>
        <v/>
      </c>
      <c r="B3994" s="36">
        <f t="shared" si="488"/>
        <v>9</v>
      </c>
      <c r="C3994" s="842">
        <f t="shared" si="489"/>
        <v>42638</v>
      </c>
      <c r="D3994" s="842" t="s">
        <v>1651</v>
      </c>
      <c r="E3994" s="842">
        <v>42638</v>
      </c>
      <c r="F3994" s="843" t="s">
        <v>1402</v>
      </c>
      <c r="G3994" s="844" t="s">
        <v>1760</v>
      </c>
      <c r="H3994" s="845" t="s">
        <v>1299</v>
      </c>
      <c r="I3994" s="246">
        <v>5</v>
      </c>
      <c r="J3994" s="246">
        <v>19967</v>
      </c>
      <c r="K3994" s="846">
        <f t="shared" si="490"/>
        <v>99835</v>
      </c>
      <c r="L3994" s="847" t="s">
        <v>160</v>
      </c>
      <c r="M3994" s="847" t="s">
        <v>844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7"/>
    </row>
    <row r="3995" spans="1:27" ht="15.75" hidden="1" customHeight="1">
      <c r="A3995" s="818" t="str">
        <f>IF(B3995&lt;&gt;"",IF(AND(B3995&gt;=_TM1,B3995&lt;=_TM2,OR(TH!L3995="1111",TH!M3995="1111")),TH!D3995,""),"")</f>
        <v/>
      </c>
      <c r="B3995" s="36">
        <f t="shared" si="488"/>
        <v>9</v>
      </c>
      <c r="C3995" s="842">
        <f t="shared" si="489"/>
        <v>42638</v>
      </c>
      <c r="D3995" s="842" t="s">
        <v>1651</v>
      </c>
      <c r="E3995" s="842">
        <v>42638</v>
      </c>
      <c r="F3995" s="843" t="s">
        <v>1112</v>
      </c>
      <c r="G3995" s="844" t="s">
        <v>1760</v>
      </c>
      <c r="H3995" s="845" t="s">
        <v>1299</v>
      </c>
      <c r="I3995" s="246">
        <v>106</v>
      </c>
      <c r="J3995" s="246">
        <v>11155</v>
      </c>
      <c r="K3995" s="846">
        <f t="shared" si="490"/>
        <v>1182430</v>
      </c>
      <c r="L3995" s="847" t="s">
        <v>160</v>
      </c>
      <c r="M3995" s="847" t="s">
        <v>844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7"/>
    </row>
    <row r="3996" spans="1:27" ht="15.75" hidden="1" customHeight="1">
      <c r="A3996" s="818" t="str">
        <f>IF(B3996&lt;&gt;"",IF(AND(B3996&gt;=_TM1,B3996&lt;=_TM2,OR(TH!L3996="1111",TH!M3996="1111")),TH!D3996,""),"")</f>
        <v/>
      </c>
      <c r="B3996" s="36">
        <f t="shared" si="488"/>
        <v>9</v>
      </c>
      <c r="C3996" s="842">
        <f t="shared" si="489"/>
        <v>42638</v>
      </c>
      <c r="D3996" s="842" t="s">
        <v>1651</v>
      </c>
      <c r="E3996" s="842">
        <v>42638</v>
      </c>
      <c r="F3996" s="843" t="s">
        <v>1112</v>
      </c>
      <c r="G3996" s="844" t="s">
        <v>1760</v>
      </c>
      <c r="H3996" s="845" t="s">
        <v>1299</v>
      </c>
      <c r="I3996" s="246">
        <v>15</v>
      </c>
      <c r="J3996" s="246">
        <v>11155</v>
      </c>
      <c r="K3996" s="846">
        <f t="shared" si="490"/>
        <v>167325</v>
      </c>
      <c r="L3996" s="847" t="s">
        <v>160</v>
      </c>
      <c r="M3996" s="847" t="s">
        <v>844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7"/>
    </row>
    <row r="3997" spans="1:27" ht="15.75" hidden="1" customHeight="1">
      <c r="A3997" s="818" t="str">
        <f>IF(B3997&lt;&gt;"",IF(AND(B3997&gt;=_TM1,B3997&lt;=_TM2,OR(TH!L3997="1111",TH!M3997="1111")),TH!D3997,""),"")</f>
        <v/>
      </c>
      <c r="B3997" s="36">
        <f t="shared" si="488"/>
        <v>9</v>
      </c>
      <c r="C3997" s="842">
        <f t="shared" si="489"/>
        <v>42638</v>
      </c>
      <c r="D3997" s="842" t="s">
        <v>1651</v>
      </c>
      <c r="E3997" s="842">
        <v>42638</v>
      </c>
      <c r="F3997" s="843" t="s">
        <v>1112</v>
      </c>
      <c r="G3997" s="844" t="s">
        <v>1760</v>
      </c>
      <c r="H3997" s="845" t="s">
        <v>1299</v>
      </c>
      <c r="I3997" s="246">
        <v>6</v>
      </c>
      <c r="J3997" s="246">
        <v>11155</v>
      </c>
      <c r="K3997" s="846">
        <f t="shared" si="490"/>
        <v>66930</v>
      </c>
      <c r="L3997" s="847" t="s">
        <v>160</v>
      </c>
      <c r="M3997" s="847" t="s">
        <v>844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7"/>
    </row>
    <row r="3998" spans="1:27" ht="15.75" hidden="1" customHeight="1">
      <c r="A3998" s="818" t="str">
        <f>IF(B3998&lt;&gt;"",IF(AND(B3998&gt;=_TM1,B3998&lt;=_TM2,OR(TH!L3998="1111",TH!M3998="1111")),TH!D3998,""),"")</f>
        <v/>
      </c>
      <c r="B3998" s="36">
        <f t="shared" si="488"/>
        <v>9</v>
      </c>
      <c r="C3998" s="842">
        <f t="shared" si="489"/>
        <v>42638</v>
      </c>
      <c r="D3998" s="842" t="s">
        <v>1651</v>
      </c>
      <c r="E3998" s="842">
        <v>42638</v>
      </c>
      <c r="F3998" s="843" t="s">
        <v>1112</v>
      </c>
      <c r="G3998" s="844" t="s">
        <v>1760</v>
      </c>
      <c r="H3998" s="845" t="s">
        <v>1299</v>
      </c>
      <c r="I3998" s="246">
        <v>5</v>
      </c>
      <c r="J3998" s="246">
        <v>11155</v>
      </c>
      <c r="K3998" s="846">
        <f t="shared" si="490"/>
        <v>55775</v>
      </c>
      <c r="L3998" s="847" t="s">
        <v>160</v>
      </c>
      <c r="M3998" s="847" t="s">
        <v>844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7"/>
    </row>
    <row r="3999" spans="1:27" ht="15.75" hidden="1" customHeight="1">
      <c r="A3999" s="818" t="str">
        <f>IF(B3999&lt;&gt;"",IF(AND(B3999&gt;=_TM1,B3999&lt;=_TM2,OR(TH!L3999="1111",TH!M3999="1111")),TH!D3999,""),"")</f>
        <v/>
      </c>
      <c r="B3999" s="36">
        <f t="shared" si="488"/>
        <v>9</v>
      </c>
      <c r="C3999" s="842">
        <f t="shared" si="489"/>
        <v>42638</v>
      </c>
      <c r="D3999" s="842" t="s">
        <v>1651</v>
      </c>
      <c r="E3999" s="842">
        <v>42638</v>
      </c>
      <c r="F3999" s="843" t="s">
        <v>1199</v>
      </c>
      <c r="G3999" s="844" t="s">
        <v>1760</v>
      </c>
      <c r="H3999" s="845" t="s">
        <v>1299</v>
      </c>
      <c r="I3999" s="246">
        <v>15</v>
      </c>
      <c r="J3999" s="246">
        <v>11781</v>
      </c>
      <c r="K3999" s="846">
        <f t="shared" si="490"/>
        <v>176715</v>
      </c>
      <c r="L3999" s="847" t="s">
        <v>160</v>
      </c>
      <c r="M3999" s="847" t="s">
        <v>844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7"/>
    </row>
    <row r="4000" spans="1:27" ht="15.75" hidden="1" customHeight="1">
      <c r="A4000" s="818" t="str">
        <f>IF(B4000&lt;&gt;"",IF(AND(B4000&gt;=_TM1,B4000&lt;=_TM2,OR(TH!L4000="1111",TH!M4000="1111")),TH!D4000,""),"")</f>
        <v/>
      </c>
      <c r="B4000" s="36">
        <f t="shared" si="488"/>
        <v>9</v>
      </c>
      <c r="C4000" s="842">
        <f t="shared" si="489"/>
        <v>42638</v>
      </c>
      <c r="D4000" s="842" t="s">
        <v>1651</v>
      </c>
      <c r="E4000" s="842">
        <v>42638</v>
      </c>
      <c r="F4000" s="843" t="s">
        <v>1199</v>
      </c>
      <c r="G4000" s="844" t="s">
        <v>1760</v>
      </c>
      <c r="H4000" s="845" t="s">
        <v>1299</v>
      </c>
      <c r="I4000" s="246">
        <v>10</v>
      </c>
      <c r="J4000" s="246">
        <v>11781</v>
      </c>
      <c r="K4000" s="846">
        <f t="shared" si="490"/>
        <v>117810</v>
      </c>
      <c r="L4000" s="847" t="s">
        <v>160</v>
      </c>
      <c r="M4000" s="847" t="s">
        <v>844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7"/>
    </row>
    <row r="4001" spans="1:27" ht="15.75" hidden="1" customHeight="1">
      <c r="A4001" s="818" t="str">
        <f>IF(B4001&lt;&gt;"",IF(AND(B4001&gt;=_TM1,B4001&lt;=_TM2,OR(TH!L4001="1111",TH!M4001="1111")),TH!D4001,""),"")</f>
        <v/>
      </c>
      <c r="B4001" s="36">
        <f t="shared" si="488"/>
        <v>9</v>
      </c>
      <c r="C4001" s="842">
        <f t="shared" si="489"/>
        <v>42638</v>
      </c>
      <c r="D4001" s="842" t="s">
        <v>1651</v>
      </c>
      <c r="E4001" s="842">
        <v>42638</v>
      </c>
      <c r="F4001" s="843" t="s">
        <v>1199</v>
      </c>
      <c r="G4001" s="844" t="s">
        <v>1760</v>
      </c>
      <c r="H4001" s="845" t="s">
        <v>1299</v>
      </c>
      <c r="I4001" s="246">
        <v>345</v>
      </c>
      <c r="J4001" s="246">
        <v>11781</v>
      </c>
      <c r="K4001" s="846">
        <f t="shared" si="490"/>
        <v>4064445</v>
      </c>
      <c r="L4001" s="847" t="s">
        <v>160</v>
      </c>
      <c r="M4001" s="847" t="s">
        <v>844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7"/>
    </row>
    <row r="4002" spans="1:27" ht="15.75" hidden="1" customHeight="1">
      <c r="A4002" s="818" t="str">
        <f>IF(B4002&lt;&gt;"",IF(AND(B4002&gt;=_TM1,B4002&lt;=_TM2,OR(TH!L4002="1111",TH!M4002="1111")),TH!D4002,""),"")</f>
        <v/>
      </c>
      <c r="B4002" s="36">
        <f t="shared" si="488"/>
        <v>9</v>
      </c>
      <c r="C4002" s="842">
        <f t="shared" si="489"/>
        <v>42638</v>
      </c>
      <c r="D4002" s="842" t="s">
        <v>1651</v>
      </c>
      <c r="E4002" s="842">
        <v>42638</v>
      </c>
      <c r="F4002" s="843" t="s">
        <v>1199</v>
      </c>
      <c r="G4002" s="844" t="s">
        <v>1760</v>
      </c>
      <c r="H4002" s="845" t="s">
        <v>1299</v>
      </c>
      <c r="I4002" s="246">
        <v>200</v>
      </c>
      <c r="J4002" s="246">
        <v>11781</v>
      </c>
      <c r="K4002" s="846">
        <f t="shared" si="490"/>
        <v>2356200</v>
      </c>
      <c r="L4002" s="847" t="s">
        <v>160</v>
      </c>
      <c r="M4002" s="847" t="s">
        <v>844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7"/>
    </row>
    <row r="4003" spans="1:27" ht="15.75" hidden="1" customHeight="1">
      <c r="A4003" s="818" t="str">
        <f>IF(B4003&lt;&gt;"",IF(AND(B4003&gt;=_TM1,B4003&lt;=_TM2,OR(TH!L4003="1111",TH!M4003="1111")),TH!D4003,""),"")</f>
        <v/>
      </c>
      <c r="B4003" s="36">
        <f t="shared" si="488"/>
        <v>9</v>
      </c>
      <c r="C4003" s="842">
        <f t="shared" si="489"/>
        <v>42638</v>
      </c>
      <c r="D4003" s="842" t="s">
        <v>1651</v>
      </c>
      <c r="E4003" s="842">
        <v>42638</v>
      </c>
      <c r="F4003" s="843" t="s">
        <v>1267</v>
      </c>
      <c r="G4003" s="844" t="s">
        <v>1760</v>
      </c>
      <c r="H4003" s="845" t="s">
        <v>1299</v>
      </c>
      <c r="I4003" s="246">
        <v>60</v>
      </c>
      <c r="J4003" s="246">
        <v>20079</v>
      </c>
      <c r="K4003" s="846">
        <f t="shared" si="490"/>
        <v>1204740</v>
      </c>
      <c r="L4003" s="847" t="s">
        <v>160</v>
      </c>
      <c r="M4003" s="847" t="s">
        <v>844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7"/>
    </row>
    <row r="4004" spans="1:27" ht="15.75" hidden="1" customHeight="1">
      <c r="A4004" s="818" t="str">
        <f>IF(B4004&lt;&gt;"",IF(AND(B4004&gt;=_TM1,B4004&lt;=_TM2,OR(TH!L4004="1111",TH!M4004="1111")),TH!D4004,""),"")</f>
        <v/>
      </c>
      <c r="B4004" s="36">
        <f t="shared" si="488"/>
        <v>9</v>
      </c>
      <c r="C4004" s="842">
        <f t="shared" si="489"/>
        <v>42638</v>
      </c>
      <c r="D4004" s="842" t="s">
        <v>1651</v>
      </c>
      <c r="E4004" s="842">
        <v>42638</v>
      </c>
      <c r="F4004" s="843" t="s">
        <v>1144</v>
      </c>
      <c r="G4004" s="844" t="s">
        <v>1760</v>
      </c>
      <c r="H4004" s="845" t="s">
        <v>1299</v>
      </c>
      <c r="I4004" s="246">
        <v>100</v>
      </c>
      <c r="J4004" s="246">
        <v>13318</v>
      </c>
      <c r="K4004" s="846">
        <f t="shared" si="490"/>
        <v>1331800</v>
      </c>
      <c r="L4004" s="847" t="s">
        <v>160</v>
      </c>
      <c r="M4004" s="847" t="s">
        <v>844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7"/>
    </row>
    <row r="4005" spans="1:27" ht="15.75" hidden="1" customHeight="1">
      <c r="A4005" s="818" t="str">
        <f>IF(B4005&lt;&gt;"",IF(AND(B4005&gt;=_TM1,B4005&lt;=_TM2,OR(TH!L4005="1111",TH!M4005="1111")),TH!D4005,""),"")</f>
        <v/>
      </c>
      <c r="B4005" s="36">
        <f t="shared" si="488"/>
        <v>1</v>
      </c>
      <c r="C4005" s="842">
        <f t="shared" si="489"/>
        <v>0</v>
      </c>
      <c r="D4005" s="842" t="s">
        <v>1651</v>
      </c>
      <c r="E4005" s="842"/>
      <c r="F4005" s="843"/>
      <c r="G4005" s="844"/>
      <c r="H4005" s="845" t="s">
        <v>1299</v>
      </c>
      <c r="I4005" s="246"/>
      <c r="J4005" s="246"/>
      <c r="K4005" s="846">
        <f t="shared" si="490"/>
        <v>0</v>
      </c>
      <c r="L4005" s="847" t="s">
        <v>160</v>
      </c>
      <c r="M4005" s="847" t="s">
        <v>844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7"/>
    </row>
    <row r="4006" spans="1:27" ht="15.75" hidden="1" customHeight="1">
      <c r="A4006" s="818" t="str">
        <f>IF(B4006&lt;&gt;"",IF(AND(B4006&gt;=_TM1,B4006&lt;=_TM2,OR(TH!L4006="1111",TH!M4006="1111")),TH!D4006,""),"")</f>
        <v/>
      </c>
      <c r="B4006" s="36">
        <f t="shared" si="488"/>
        <v>1</v>
      </c>
      <c r="C4006" s="842">
        <f t="shared" si="489"/>
        <v>0</v>
      </c>
      <c r="D4006" s="842" t="s">
        <v>1651</v>
      </c>
      <c r="E4006" s="842"/>
      <c r="F4006" s="843"/>
      <c r="G4006" s="844"/>
      <c r="H4006" s="845" t="s">
        <v>1299</v>
      </c>
      <c r="I4006" s="246"/>
      <c r="J4006" s="246"/>
      <c r="K4006" s="846">
        <f t="shared" si="490"/>
        <v>0</v>
      </c>
      <c r="L4006" s="847" t="s">
        <v>160</v>
      </c>
      <c r="M4006" s="847" t="s">
        <v>844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7"/>
    </row>
    <row r="4007" spans="1:27" ht="15.75" hidden="1" customHeight="1">
      <c r="A4007" s="818" t="str">
        <f>IF(B4007&lt;&gt;"",IF(AND(B4007&gt;=_TM1,B4007&lt;=_TM2,OR(TH!L4007="1111",TH!M4007="1111")),TH!D4007,""),"")</f>
        <v/>
      </c>
      <c r="B4007" s="36">
        <f t="shared" si="488"/>
        <v>1</v>
      </c>
      <c r="C4007" s="842">
        <f t="shared" si="489"/>
        <v>0</v>
      </c>
      <c r="D4007" s="842" t="s">
        <v>1651</v>
      </c>
      <c r="E4007" s="842"/>
      <c r="F4007" s="843"/>
      <c r="G4007" s="844"/>
      <c r="H4007" s="845" t="s">
        <v>1299</v>
      </c>
      <c r="I4007" s="246"/>
      <c r="J4007" s="246"/>
      <c r="K4007" s="846">
        <f t="shared" si="490"/>
        <v>0</v>
      </c>
      <c r="L4007" s="847" t="s">
        <v>160</v>
      </c>
      <c r="M4007" s="847" t="s">
        <v>844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7"/>
    </row>
    <row r="4008" spans="1:27" ht="15.75" hidden="1" customHeight="1">
      <c r="A4008" s="818" t="str">
        <f>IF(B4008&lt;&gt;"",IF(AND(B4008&gt;=_TM1,B4008&lt;=_TM2,OR(TH!L4008="1111",TH!M4008="1111")),TH!D4008,""),"")</f>
        <v/>
      </c>
      <c r="B4008" s="36">
        <f t="shared" si="488"/>
        <v>1</v>
      </c>
      <c r="C4008" s="842">
        <f t="shared" si="489"/>
        <v>0</v>
      </c>
      <c r="D4008" s="842" t="s">
        <v>1651</v>
      </c>
      <c r="E4008" s="842"/>
      <c r="F4008" s="843"/>
      <c r="G4008" s="844"/>
      <c r="H4008" s="845" t="s">
        <v>1299</v>
      </c>
      <c r="I4008" s="246"/>
      <c r="J4008" s="246"/>
      <c r="K4008" s="846">
        <f t="shared" si="490"/>
        <v>0</v>
      </c>
      <c r="L4008" s="847" t="s">
        <v>160</v>
      </c>
      <c r="M4008" s="847" t="s">
        <v>844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7"/>
    </row>
    <row r="4009" spans="1:27" ht="15.75" hidden="1" customHeight="1">
      <c r="A4009" s="818" t="str">
        <f>IF(B4009&lt;&gt;"",IF(AND(B4009&gt;=_TM1,B4009&lt;=_TM2,OR(TH!L4009="1111",TH!M4009="1111")),TH!D4009,""),"")</f>
        <v/>
      </c>
      <c r="B4009" s="36">
        <f t="shared" si="488"/>
        <v>1</v>
      </c>
      <c r="C4009" s="842">
        <f t="shared" si="489"/>
        <v>0</v>
      </c>
      <c r="D4009" s="842" t="s">
        <v>1651</v>
      </c>
      <c r="E4009" s="842"/>
      <c r="F4009" s="843"/>
      <c r="G4009" s="844"/>
      <c r="H4009" s="845" t="s">
        <v>1299</v>
      </c>
      <c r="I4009" s="246"/>
      <c r="J4009" s="246"/>
      <c r="K4009" s="846">
        <f t="shared" si="490"/>
        <v>0</v>
      </c>
      <c r="L4009" s="847" t="s">
        <v>160</v>
      </c>
      <c r="M4009" s="847" t="s">
        <v>844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7"/>
    </row>
    <row r="4010" spans="1:27" ht="15.75" hidden="1" customHeight="1">
      <c r="A4010" s="818" t="str">
        <f>IF(B4010&lt;&gt;"",IF(AND(B4010&gt;=_TM1,B4010&lt;=_TM2,OR(TH!L4010="1111",TH!M4010="1111")),TH!D4010,""),"")</f>
        <v/>
      </c>
      <c r="B4010" s="36">
        <f t="shared" si="488"/>
        <v>1</v>
      </c>
      <c r="C4010" s="842">
        <f t="shared" si="489"/>
        <v>0</v>
      </c>
      <c r="D4010" s="842" t="s">
        <v>1651</v>
      </c>
      <c r="E4010" s="842"/>
      <c r="F4010" s="843"/>
      <c r="G4010" s="844"/>
      <c r="H4010" s="845" t="s">
        <v>1299</v>
      </c>
      <c r="I4010" s="246"/>
      <c r="J4010" s="246"/>
      <c r="K4010" s="846">
        <f t="shared" si="490"/>
        <v>0</v>
      </c>
      <c r="L4010" s="847" t="s">
        <v>160</v>
      </c>
      <c r="M4010" s="847" t="s">
        <v>844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7"/>
    </row>
    <row r="4011" spans="1:27" ht="15.75" hidden="1" customHeight="1">
      <c r="A4011" s="818" t="str">
        <f>IF(B4011&lt;&gt;"",IF(AND(B4011&gt;=_TM1,B4011&lt;=_TM2,OR(TH!L4011="1111",TH!M4011="1111")),TH!D4011,""),"")</f>
        <v/>
      </c>
      <c r="B4011" s="36">
        <f t="shared" ref="B4011:B4042" si="491">IF(C4011&lt;&gt;"",MONTH(C4011),"")</f>
        <v>1</v>
      </c>
      <c r="C4011" s="842">
        <f t="shared" si="489"/>
        <v>0</v>
      </c>
      <c r="D4011" s="842" t="s">
        <v>1651</v>
      </c>
      <c r="E4011" s="842"/>
      <c r="F4011" s="843"/>
      <c r="G4011" s="844"/>
      <c r="H4011" s="845" t="s">
        <v>1299</v>
      </c>
      <c r="I4011" s="246"/>
      <c r="J4011" s="246"/>
      <c r="K4011" s="846">
        <f t="shared" si="490"/>
        <v>0</v>
      </c>
      <c r="L4011" s="847" t="s">
        <v>160</v>
      </c>
      <c r="M4011" s="847" t="s">
        <v>844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7"/>
    </row>
    <row r="4012" spans="1:27" ht="15.75" hidden="1" customHeight="1">
      <c r="A4012" s="818" t="str">
        <f>IF(B4012&lt;&gt;"",IF(AND(B4012&gt;=_TM1,B4012&lt;=_TM2,OR(TH!L4012="1111",TH!M4012="1111")),TH!D4012,""),"")</f>
        <v/>
      </c>
      <c r="B4012" s="36">
        <f t="shared" si="491"/>
        <v>1</v>
      </c>
      <c r="C4012" s="842">
        <f t="shared" si="489"/>
        <v>0</v>
      </c>
      <c r="D4012" s="842" t="s">
        <v>1651</v>
      </c>
      <c r="E4012" s="842"/>
      <c r="F4012" s="843"/>
      <c r="G4012" s="844"/>
      <c r="H4012" s="845" t="s">
        <v>1299</v>
      </c>
      <c r="I4012" s="246"/>
      <c r="J4012" s="246"/>
      <c r="K4012" s="846">
        <f t="shared" si="490"/>
        <v>0</v>
      </c>
      <c r="L4012" s="847" t="s">
        <v>160</v>
      </c>
      <c r="M4012" s="847" t="s">
        <v>844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7"/>
    </row>
    <row r="4013" spans="1:27" ht="15.75" hidden="1" customHeight="1">
      <c r="A4013" s="818" t="str">
        <f>IF(B4013&lt;&gt;"",IF(AND(B4013&gt;=_TM1,B4013&lt;=_TM2,OR(TH!L4013="1111",TH!M4013="1111")),TH!D4013,""),"")</f>
        <v/>
      </c>
      <c r="B4013" s="36">
        <f t="shared" si="491"/>
        <v>1</v>
      </c>
      <c r="C4013" s="842">
        <f t="shared" si="489"/>
        <v>0</v>
      </c>
      <c r="D4013" s="842" t="s">
        <v>1651</v>
      </c>
      <c r="E4013" s="842"/>
      <c r="F4013" s="843"/>
      <c r="G4013" s="844"/>
      <c r="H4013" s="845" t="s">
        <v>1299</v>
      </c>
      <c r="I4013" s="246"/>
      <c r="J4013" s="246"/>
      <c r="K4013" s="846">
        <f t="shared" si="490"/>
        <v>0</v>
      </c>
      <c r="L4013" s="847" t="s">
        <v>160</v>
      </c>
      <c r="M4013" s="847" t="s">
        <v>844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7"/>
    </row>
    <row r="4014" spans="1:27" ht="15.75" hidden="1" customHeight="1">
      <c r="A4014" s="818" t="str">
        <f>IF(B4014&lt;&gt;"",IF(AND(B4014&gt;=_TM1,B4014&lt;=_TM2,OR(TH!L4014="1111",TH!M4014="1111")),TH!D4014,""),"")</f>
        <v/>
      </c>
      <c r="B4014" s="36">
        <f t="shared" si="491"/>
        <v>1</v>
      </c>
      <c r="C4014" s="842">
        <f t="shared" si="489"/>
        <v>0</v>
      </c>
      <c r="D4014" s="842" t="s">
        <v>1651</v>
      </c>
      <c r="E4014" s="842"/>
      <c r="F4014" s="843"/>
      <c r="G4014" s="844"/>
      <c r="H4014" s="845" t="s">
        <v>1299</v>
      </c>
      <c r="I4014" s="246"/>
      <c r="J4014" s="246"/>
      <c r="K4014" s="846">
        <f t="shared" si="490"/>
        <v>0</v>
      </c>
      <c r="L4014" s="847" t="s">
        <v>160</v>
      </c>
      <c r="M4014" s="847" t="s">
        <v>844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7"/>
    </row>
    <row r="4015" spans="1:27" ht="15.75" hidden="1" customHeight="1">
      <c r="A4015" s="818" t="str">
        <f>IF(B4015&lt;&gt;"",IF(AND(B4015&gt;=_TM1,B4015&lt;=_TM2,OR(TH!L4015="1111",TH!M4015="1111")),TH!D4015,""),"")</f>
        <v/>
      </c>
      <c r="B4015" s="36">
        <f t="shared" si="491"/>
        <v>1</v>
      </c>
      <c r="C4015" s="842">
        <f t="shared" ref="C4015:C4042" si="492">E4015</f>
        <v>0</v>
      </c>
      <c r="D4015" s="842" t="s">
        <v>1651</v>
      </c>
      <c r="E4015" s="842"/>
      <c r="F4015" s="843"/>
      <c r="G4015" s="844"/>
      <c r="H4015" s="845" t="s">
        <v>1299</v>
      </c>
      <c r="I4015" s="246"/>
      <c r="J4015" s="246"/>
      <c r="K4015" s="846">
        <f t="shared" ref="K4015:K4042" si="493">ROUND(I4015*J4015,0)</f>
        <v>0</v>
      </c>
      <c r="L4015" s="847" t="s">
        <v>160</v>
      </c>
      <c r="M4015" s="847" t="s">
        <v>844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7"/>
    </row>
    <row r="4016" spans="1:27" ht="15.75" hidden="1" customHeight="1">
      <c r="A4016" s="818" t="str">
        <f>IF(B4016&lt;&gt;"",IF(AND(B4016&gt;=_TM1,B4016&lt;=_TM2,OR(TH!L4016="1111",TH!M4016="1111")),TH!D4016,""),"")</f>
        <v/>
      </c>
      <c r="B4016" s="36">
        <f t="shared" si="491"/>
        <v>1</v>
      </c>
      <c r="C4016" s="842">
        <f t="shared" si="492"/>
        <v>0</v>
      </c>
      <c r="D4016" s="842" t="s">
        <v>1651</v>
      </c>
      <c r="E4016" s="842"/>
      <c r="F4016" s="843"/>
      <c r="G4016" s="844"/>
      <c r="H4016" s="845" t="s">
        <v>1299</v>
      </c>
      <c r="I4016" s="246"/>
      <c r="J4016" s="246"/>
      <c r="K4016" s="846">
        <f t="shared" si="493"/>
        <v>0</v>
      </c>
      <c r="L4016" s="847" t="s">
        <v>160</v>
      </c>
      <c r="M4016" s="847" t="s">
        <v>844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7"/>
    </row>
    <row r="4017" spans="1:27" ht="15.75" hidden="1" customHeight="1">
      <c r="A4017" s="818" t="str">
        <f>IF(B4017&lt;&gt;"",IF(AND(B4017&gt;=_TM1,B4017&lt;=_TM2,OR(TH!L4017="1111",TH!M4017="1111")),TH!D4017,""),"")</f>
        <v/>
      </c>
      <c r="B4017" s="36">
        <f t="shared" si="491"/>
        <v>1</v>
      </c>
      <c r="C4017" s="842">
        <f t="shared" si="492"/>
        <v>0</v>
      </c>
      <c r="D4017" s="842" t="s">
        <v>1651</v>
      </c>
      <c r="E4017" s="842"/>
      <c r="F4017" s="843"/>
      <c r="G4017" s="844"/>
      <c r="H4017" s="845" t="s">
        <v>1299</v>
      </c>
      <c r="I4017" s="246"/>
      <c r="J4017" s="246"/>
      <c r="K4017" s="846">
        <f t="shared" si="493"/>
        <v>0</v>
      </c>
      <c r="L4017" s="847" t="s">
        <v>160</v>
      </c>
      <c r="M4017" s="847" t="s">
        <v>844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7"/>
    </row>
    <row r="4018" spans="1:27" ht="15.75" hidden="1" customHeight="1">
      <c r="A4018" s="818" t="str">
        <f>IF(B4018&lt;&gt;"",IF(AND(B4018&gt;=_TM1,B4018&lt;=_TM2,OR(TH!L4018="1111",TH!M4018="1111")),TH!D4018,""),"")</f>
        <v/>
      </c>
      <c r="B4018" s="36">
        <f t="shared" si="491"/>
        <v>1</v>
      </c>
      <c r="C4018" s="842">
        <f t="shared" si="492"/>
        <v>0</v>
      </c>
      <c r="D4018" s="842" t="s">
        <v>1651</v>
      </c>
      <c r="E4018" s="842"/>
      <c r="F4018" s="843"/>
      <c r="G4018" s="844"/>
      <c r="H4018" s="845" t="s">
        <v>1299</v>
      </c>
      <c r="I4018" s="246"/>
      <c r="J4018" s="246"/>
      <c r="K4018" s="846">
        <f t="shared" si="493"/>
        <v>0</v>
      </c>
      <c r="L4018" s="847" t="s">
        <v>160</v>
      </c>
      <c r="M4018" s="847" t="s">
        <v>844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7"/>
    </row>
    <row r="4019" spans="1:27" ht="15.75" hidden="1" customHeight="1">
      <c r="A4019" s="818" t="str">
        <f>IF(B4019&lt;&gt;"",IF(AND(B4019&gt;=_TM1,B4019&lt;=_TM2,OR(TH!L4019="1111",TH!M4019="1111")),TH!D4019,""),"")</f>
        <v/>
      </c>
      <c r="B4019" s="36">
        <f t="shared" si="491"/>
        <v>1</v>
      </c>
      <c r="C4019" s="842">
        <f t="shared" si="492"/>
        <v>0</v>
      </c>
      <c r="D4019" s="842" t="s">
        <v>1651</v>
      </c>
      <c r="E4019" s="842"/>
      <c r="F4019" s="843"/>
      <c r="G4019" s="844"/>
      <c r="H4019" s="845" t="s">
        <v>1299</v>
      </c>
      <c r="I4019" s="246"/>
      <c r="J4019" s="246"/>
      <c r="K4019" s="846">
        <f t="shared" si="493"/>
        <v>0</v>
      </c>
      <c r="L4019" s="847" t="s">
        <v>160</v>
      </c>
      <c r="M4019" s="847" t="s">
        <v>844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7"/>
    </row>
    <row r="4020" spans="1:27" ht="15.75" hidden="1" customHeight="1">
      <c r="A4020" s="818" t="str">
        <f>IF(B4020&lt;&gt;"",IF(AND(B4020&gt;=_TM1,B4020&lt;=_TM2,OR(TH!L4020="1111",TH!M4020="1111")),TH!D4020,""),"")</f>
        <v/>
      </c>
      <c r="B4020" s="36">
        <f t="shared" si="491"/>
        <v>1</v>
      </c>
      <c r="C4020" s="842">
        <f t="shared" si="492"/>
        <v>0</v>
      </c>
      <c r="D4020" s="842" t="s">
        <v>1651</v>
      </c>
      <c r="E4020" s="842"/>
      <c r="F4020" s="843"/>
      <c r="G4020" s="844"/>
      <c r="H4020" s="845" t="s">
        <v>1299</v>
      </c>
      <c r="I4020" s="246"/>
      <c r="J4020" s="246"/>
      <c r="K4020" s="846">
        <f t="shared" si="493"/>
        <v>0</v>
      </c>
      <c r="L4020" s="847" t="s">
        <v>160</v>
      </c>
      <c r="M4020" s="847" t="s">
        <v>844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7"/>
    </row>
    <row r="4021" spans="1:27" ht="15.75" hidden="1" customHeight="1">
      <c r="A4021" s="818" t="str">
        <f>IF(B4021&lt;&gt;"",IF(AND(B4021&gt;=_TM1,B4021&lt;=_TM2,OR(TH!L4021="1111",TH!M4021="1111")),TH!D4021,""),"")</f>
        <v/>
      </c>
      <c r="B4021" s="36">
        <f t="shared" si="491"/>
        <v>1</v>
      </c>
      <c r="C4021" s="842">
        <f t="shared" si="492"/>
        <v>0</v>
      </c>
      <c r="D4021" s="842" t="s">
        <v>1651</v>
      </c>
      <c r="E4021" s="842"/>
      <c r="F4021" s="843"/>
      <c r="G4021" s="844"/>
      <c r="H4021" s="845" t="s">
        <v>1299</v>
      </c>
      <c r="I4021" s="246"/>
      <c r="J4021" s="246"/>
      <c r="K4021" s="846">
        <f t="shared" si="493"/>
        <v>0</v>
      </c>
      <c r="L4021" s="847" t="s">
        <v>160</v>
      </c>
      <c r="M4021" s="847" t="s">
        <v>844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7"/>
    </row>
    <row r="4022" spans="1:27" ht="15.75" hidden="1" customHeight="1">
      <c r="A4022" s="818" t="str">
        <f>IF(B4022&lt;&gt;"",IF(AND(B4022&gt;=_TM1,B4022&lt;=_TM2,OR(TH!L4022="1111",TH!M4022="1111")),TH!D4022,""),"")</f>
        <v/>
      </c>
      <c r="B4022" s="36">
        <f t="shared" si="491"/>
        <v>1</v>
      </c>
      <c r="C4022" s="842">
        <f t="shared" si="492"/>
        <v>0</v>
      </c>
      <c r="D4022" s="842" t="s">
        <v>1651</v>
      </c>
      <c r="E4022" s="842"/>
      <c r="F4022" s="843"/>
      <c r="G4022" s="844"/>
      <c r="H4022" s="845" t="s">
        <v>1299</v>
      </c>
      <c r="I4022" s="246"/>
      <c r="J4022" s="246"/>
      <c r="K4022" s="846">
        <f t="shared" si="493"/>
        <v>0</v>
      </c>
      <c r="L4022" s="847" t="s">
        <v>160</v>
      </c>
      <c r="M4022" s="847" t="s">
        <v>844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7"/>
    </row>
    <row r="4023" spans="1:27" ht="15.75" hidden="1" customHeight="1">
      <c r="A4023" s="818" t="str">
        <f>IF(B4023&lt;&gt;"",IF(AND(B4023&gt;=_TM1,B4023&lt;=_TM2,OR(TH!L4023="1111",TH!M4023="1111")),TH!D4023,""),"")</f>
        <v/>
      </c>
      <c r="B4023" s="36">
        <f t="shared" si="491"/>
        <v>1</v>
      </c>
      <c r="C4023" s="842">
        <f t="shared" si="492"/>
        <v>0</v>
      </c>
      <c r="D4023" s="842" t="s">
        <v>1651</v>
      </c>
      <c r="E4023" s="842"/>
      <c r="F4023" s="843"/>
      <c r="G4023" s="844"/>
      <c r="H4023" s="845" t="s">
        <v>1299</v>
      </c>
      <c r="I4023" s="246"/>
      <c r="J4023" s="246"/>
      <c r="K4023" s="846">
        <f t="shared" si="493"/>
        <v>0</v>
      </c>
      <c r="L4023" s="847" t="s">
        <v>160</v>
      </c>
      <c r="M4023" s="847" t="s">
        <v>844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7"/>
    </row>
    <row r="4024" spans="1:27" ht="15.75" hidden="1" customHeight="1">
      <c r="A4024" s="818" t="str">
        <f>IF(B4024&lt;&gt;"",IF(AND(B4024&gt;=_TM1,B4024&lt;=_TM2,OR(TH!L4024="1111",TH!M4024="1111")),TH!D4024,""),"")</f>
        <v/>
      </c>
      <c r="B4024" s="36">
        <f t="shared" si="491"/>
        <v>1</v>
      </c>
      <c r="C4024" s="842">
        <f t="shared" si="492"/>
        <v>0</v>
      </c>
      <c r="D4024" s="842" t="s">
        <v>1651</v>
      </c>
      <c r="E4024" s="842"/>
      <c r="F4024" s="843"/>
      <c r="G4024" s="844"/>
      <c r="H4024" s="845" t="s">
        <v>1299</v>
      </c>
      <c r="I4024" s="246"/>
      <c r="J4024" s="246"/>
      <c r="K4024" s="846">
        <f t="shared" si="493"/>
        <v>0</v>
      </c>
      <c r="L4024" s="847" t="s">
        <v>160</v>
      </c>
      <c r="M4024" s="847" t="s">
        <v>844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7"/>
    </row>
    <row r="4025" spans="1:27" ht="15.75" hidden="1" customHeight="1">
      <c r="A4025" s="818" t="str">
        <f>IF(B4025&lt;&gt;"",IF(AND(B4025&gt;=_TM1,B4025&lt;=_TM2,OR(TH!L4025="1111",TH!M4025="1111")),TH!D4025,""),"")</f>
        <v/>
      </c>
      <c r="B4025" s="36">
        <f t="shared" si="491"/>
        <v>1</v>
      </c>
      <c r="C4025" s="842">
        <f t="shared" si="492"/>
        <v>0</v>
      </c>
      <c r="D4025" s="842" t="s">
        <v>1651</v>
      </c>
      <c r="E4025" s="842"/>
      <c r="F4025" s="843"/>
      <c r="G4025" s="844"/>
      <c r="H4025" s="845" t="s">
        <v>1299</v>
      </c>
      <c r="I4025" s="246"/>
      <c r="J4025" s="246"/>
      <c r="K4025" s="846">
        <f t="shared" si="493"/>
        <v>0</v>
      </c>
      <c r="L4025" s="847" t="s">
        <v>160</v>
      </c>
      <c r="M4025" s="847" t="s">
        <v>844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7"/>
    </row>
    <row r="4026" spans="1:27" ht="15.75" hidden="1" customHeight="1">
      <c r="A4026" s="818" t="str">
        <f>IF(B4026&lt;&gt;"",IF(AND(B4026&gt;=_TM1,B4026&lt;=_TM2,OR(TH!L4026="1111",TH!M4026="1111")),TH!D4026,""),"")</f>
        <v/>
      </c>
      <c r="B4026" s="36">
        <f t="shared" si="491"/>
        <v>1</v>
      </c>
      <c r="C4026" s="190">
        <f t="shared" si="492"/>
        <v>0</v>
      </c>
      <c r="D4026" s="842" t="s">
        <v>1651</v>
      </c>
      <c r="E4026" s="190"/>
      <c r="F4026" s="191"/>
      <c r="G4026" s="824"/>
      <c r="H4026" s="845" t="s">
        <v>1299</v>
      </c>
      <c r="I4026" s="248"/>
      <c r="J4026" s="248"/>
      <c r="K4026" s="846">
        <f t="shared" si="493"/>
        <v>0</v>
      </c>
      <c r="L4026" s="847" t="s">
        <v>160</v>
      </c>
      <c r="M4026" s="847" t="s">
        <v>844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7"/>
    </row>
    <row r="4027" spans="1:27" ht="15.75" hidden="1" customHeight="1">
      <c r="A4027" s="818" t="str">
        <f>IF(B4027&lt;&gt;"",IF(AND(B4027&gt;=_TM1,B4027&lt;=_TM2,OR(TH!L4027="1111",TH!M4027="1111")),TH!D4027,""),"")</f>
        <v/>
      </c>
      <c r="B4027" s="36">
        <f t="shared" si="491"/>
        <v>1</v>
      </c>
      <c r="C4027" s="190">
        <f t="shared" si="492"/>
        <v>0</v>
      </c>
      <c r="D4027" s="842" t="s">
        <v>1651</v>
      </c>
      <c r="E4027" s="190"/>
      <c r="F4027" s="191"/>
      <c r="G4027" s="824"/>
      <c r="H4027" s="845" t="s">
        <v>1299</v>
      </c>
      <c r="I4027" s="248"/>
      <c r="J4027" s="248"/>
      <c r="K4027" s="846">
        <f t="shared" si="493"/>
        <v>0</v>
      </c>
      <c r="L4027" s="847" t="s">
        <v>160</v>
      </c>
      <c r="M4027" s="847" t="s">
        <v>844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7"/>
    </row>
    <row r="4028" spans="1:27" ht="15.75" hidden="1" customHeight="1">
      <c r="A4028" s="818" t="str">
        <f>IF(B4028&lt;&gt;"",IF(AND(B4028&gt;=_TM1,B4028&lt;=_TM2,OR(TH!L4028="1111",TH!M4028="1111")),TH!D4028,""),"")</f>
        <v/>
      </c>
      <c r="B4028" s="36">
        <f t="shared" si="491"/>
        <v>1</v>
      </c>
      <c r="C4028" s="190">
        <f t="shared" si="492"/>
        <v>0</v>
      </c>
      <c r="D4028" s="842" t="s">
        <v>1651</v>
      </c>
      <c r="E4028" s="190"/>
      <c r="F4028" s="191"/>
      <c r="G4028" s="824"/>
      <c r="H4028" s="845" t="s">
        <v>1299</v>
      </c>
      <c r="I4028" s="248"/>
      <c r="J4028" s="248"/>
      <c r="K4028" s="846">
        <f t="shared" si="493"/>
        <v>0</v>
      </c>
      <c r="L4028" s="847" t="s">
        <v>160</v>
      </c>
      <c r="M4028" s="847" t="s">
        <v>844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7"/>
    </row>
    <row r="4029" spans="1:27" ht="15.75" hidden="1" customHeight="1">
      <c r="A4029" s="818" t="str">
        <f>IF(B4029&lt;&gt;"",IF(AND(B4029&gt;=_TM1,B4029&lt;=_TM2,OR(TH!L4029="1111",TH!M4029="1111")),TH!D4029,""),"")</f>
        <v/>
      </c>
      <c r="B4029" s="36">
        <f t="shared" si="491"/>
        <v>1</v>
      </c>
      <c r="C4029" s="190">
        <f t="shared" si="492"/>
        <v>0</v>
      </c>
      <c r="D4029" s="842" t="s">
        <v>1651</v>
      </c>
      <c r="E4029" s="190"/>
      <c r="F4029" s="191"/>
      <c r="G4029" s="824"/>
      <c r="H4029" s="845" t="s">
        <v>1299</v>
      </c>
      <c r="I4029" s="248"/>
      <c r="J4029" s="248"/>
      <c r="K4029" s="846">
        <f t="shared" si="493"/>
        <v>0</v>
      </c>
      <c r="L4029" s="847" t="s">
        <v>160</v>
      </c>
      <c r="M4029" s="847" t="s">
        <v>844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7"/>
    </row>
    <row r="4030" spans="1:27" ht="15.75" hidden="1" customHeight="1">
      <c r="A4030" s="818" t="str">
        <f>IF(B4030&lt;&gt;"",IF(AND(B4030&gt;=_TM1,B4030&lt;=_TM2,OR(TH!L4030="1111",TH!M4030="1111")),TH!D4030,""),"")</f>
        <v/>
      </c>
      <c r="B4030" s="36">
        <f t="shared" si="491"/>
        <v>1</v>
      </c>
      <c r="C4030" s="190">
        <f t="shared" si="492"/>
        <v>0</v>
      </c>
      <c r="D4030" s="842" t="s">
        <v>1651</v>
      </c>
      <c r="E4030" s="190"/>
      <c r="F4030" s="191"/>
      <c r="G4030" s="824"/>
      <c r="H4030" s="845" t="s">
        <v>1299</v>
      </c>
      <c r="I4030" s="248"/>
      <c r="J4030" s="248"/>
      <c r="K4030" s="846">
        <f t="shared" si="493"/>
        <v>0</v>
      </c>
      <c r="L4030" s="847" t="s">
        <v>160</v>
      </c>
      <c r="M4030" s="847" t="s">
        <v>844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7"/>
    </row>
    <row r="4031" spans="1:27" ht="15.75" hidden="1" customHeight="1">
      <c r="A4031" s="818" t="str">
        <f>IF(B4031&lt;&gt;"",IF(AND(B4031&gt;=_TM1,B4031&lt;=_TM2,OR(TH!L4031="1111",TH!M4031="1111")),TH!D4031,""),"")</f>
        <v/>
      </c>
      <c r="B4031" s="36">
        <f t="shared" si="491"/>
        <v>1</v>
      </c>
      <c r="C4031" s="190">
        <f t="shared" si="492"/>
        <v>0</v>
      </c>
      <c r="D4031" s="842" t="s">
        <v>1651</v>
      </c>
      <c r="E4031" s="190"/>
      <c r="F4031" s="191"/>
      <c r="G4031" s="824"/>
      <c r="H4031" s="845" t="s">
        <v>1299</v>
      </c>
      <c r="I4031" s="248"/>
      <c r="J4031" s="248"/>
      <c r="K4031" s="846">
        <f t="shared" si="493"/>
        <v>0</v>
      </c>
      <c r="L4031" s="847" t="s">
        <v>160</v>
      </c>
      <c r="M4031" s="847" t="s">
        <v>844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7"/>
    </row>
    <row r="4032" spans="1:27" ht="15.75" hidden="1" customHeight="1">
      <c r="A4032" s="818" t="str">
        <f>IF(B4032&lt;&gt;"",IF(AND(B4032&gt;=_TM1,B4032&lt;=_TM2,OR(TH!L4032="1111",TH!M4032="1111")),TH!D4032,""),"")</f>
        <v/>
      </c>
      <c r="B4032" s="36">
        <f t="shared" si="491"/>
        <v>1</v>
      </c>
      <c r="C4032" s="190">
        <f t="shared" si="492"/>
        <v>0</v>
      </c>
      <c r="D4032" s="842" t="s">
        <v>1651</v>
      </c>
      <c r="E4032" s="190"/>
      <c r="F4032" s="191"/>
      <c r="G4032" s="824"/>
      <c r="H4032" s="845" t="s">
        <v>1299</v>
      </c>
      <c r="I4032" s="248"/>
      <c r="J4032" s="248"/>
      <c r="K4032" s="846">
        <f t="shared" si="493"/>
        <v>0</v>
      </c>
      <c r="L4032" s="847" t="s">
        <v>160</v>
      </c>
      <c r="M4032" s="847" t="s">
        <v>844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7"/>
    </row>
    <row r="4033" spans="1:27" ht="15.75" hidden="1" customHeight="1">
      <c r="A4033" s="818" t="str">
        <f>IF(B4033&lt;&gt;"",IF(AND(B4033&gt;=_TM1,B4033&lt;=_TM2,OR(TH!L4033="1111",TH!M4033="1111")),TH!D4033,""),"")</f>
        <v/>
      </c>
      <c r="B4033" s="36">
        <f t="shared" si="491"/>
        <v>1</v>
      </c>
      <c r="C4033" s="190">
        <f t="shared" si="492"/>
        <v>0</v>
      </c>
      <c r="D4033" s="842" t="s">
        <v>1651</v>
      </c>
      <c r="E4033" s="190"/>
      <c r="F4033" s="191"/>
      <c r="G4033" s="824"/>
      <c r="H4033" s="845" t="s">
        <v>1299</v>
      </c>
      <c r="I4033" s="248"/>
      <c r="J4033" s="248"/>
      <c r="K4033" s="846">
        <f t="shared" si="493"/>
        <v>0</v>
      </c>
      <c r="L4033" s="847" t="s">
        <v>160</v>
      </c>
      <c r="M4033" s="847" t="s">
        <v>844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7"/>
    </row>
    <row r="4034" spans="1:27" ht="15.75" hidden="1" customHeight="1">
      <c r="A4034" s="818" t="str">
        <f>IF(B4034&lt;&gt;"",IF(AND(B4034&gt;=_TM1,B4034&lt;=_TM2,OR(TH!L4034="1111",TH!M4034="1111")),TH!D4034,""),"")</f>
        <v/>
      </c>
      <c r="B4034" s="36">
        <f t="shared" si="491"/>
        <v>1</v>
      </c>
      <c r="C4034" s="190">
        <f t="shared" si="492"/>
        <v>0</v>
      </c>
      <c r="D4034" s="842" t="s">
        <v>1651</v>
      </c>
      <c r="E4034" s="190"/>
      <c r="F4034" s="191"/>
      <c r="G4034" s="824"/>
      <c r="H4034" s="845" t="s">
        <v>1299</v>
      </c>
      <c r="I4034" s="248"/>
      <c r="J4034" s="248"/>
      <c r="K4034" s="846">
        <f t="shared" si="493"/>
        <v>0</v>
      </c>
      <c r="L4034" s="847" t="s">
        <v>160</v>
      </c>
      <c r="M4034" s="847" t="s">
        <v>844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7"/>
    </row>
    <row r="4035" spans="1:27" ht="15.75" hidden="1" customHeight="1">
      <c r="A4035" s="818" t="str">
        <f>IF(B4035&lt;&gt;"",IF(AND(B4035&gt;=_TM1,B4035&lt;=_TM2,OR(TH!L4035="1111",TH!M4035="1111")),TH!D4035,""),"")</f>
        <v/>
      </c>
      <c r="B4035" s="36">
        <f t="shared" si="491"/>
        <v>1</v>
      </c>
      <c r="C4035" s="190">
        <f t="shared" si="492"/>
        <v>0</v>
      </c>
      <c r="D4035" s="842" t="s">
        <v>1651</v>
      </c>
      <c r="E4035" s="190"/>
      <c r="F4035" s="191"/>
      <c r="G4035" s="824"/>
      <c r="H4035" s="845" t="s">
        <v>1299</v>
      </c>
      <c r="I4035" s="248"/>
      <c r="J4035" s="248"/>
      <c r="K4035" s="846">
        <f t="shared" si="493"/>
        <v>0</v>
      </c>
      <c r="L4035" s="847" t="s">
        <v>160</v>
      </c>
      <c r="M4035" s="847" t="s">
        <v>844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7"/>
    </row>
    <row r="4036" spans="1:27" ht="15.75" hidden="1" customHeight="1">
      <c r="A4036" s="818" t="str">
        <f>IF(B4036&lt;&gt;"",IF(AND(B4036&gt;=_TM1,B4036&lt;=_TM2,OR(TH!L4036="1111",TH!M4036="1111")),TH!D4036,""),"")</f>
        <v/>
      </c>
      <c r="B4036" s="36">
        <f t="shared" si="491"/>
        <v>1</v>
      </c>
      <c r="C4036" s="190">
        <f t="shared" si="492"/>
        <v>0</v>
      </c>
      <c r="D4036" s="842" t="s">
        <v>1651</v>
      </c>
      <c r="E4036" s="190"/>
      <c r="F4036" s="191"/>
      <c r="G4036" s="824"/>
      <c r="H4036" s="845" t="s">
        <v>1299</v>
      </c>
      <c r="I4036" s="248"/>
      <c r="J4036" s="248"/>
      <c r="K4036" s="846">
        <f t="shared" si="493"/>
        <v>0</v>
      </c>
      <c r="L4036" s="847" t="s">
        <v>160</v>
      </c>
      <c r="M4036" s="847" t="s">
        <v>844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7"/>
    </row>
    <row r="4037" spans="1:27" ht="15.75" hidden="1" customHeight="1">
      <c r="A4037" s="818" t="str">
        <f>IF(B4037&lt;&gt;"",IF(AND(B4037&gt;=_TM1,B4037&lt;=_TM2,OR(TH!L4037="1111",TH!M4037="1111")),TH!D4037,""),"")</f>
        <v/>
      </c>
      <c r="B4037" s="36">
        <f t="shared" si="491"/>
        <v>1</v>
      </c>
      <c r="C4037" s="190">
        <f t="shared" si="492"/>
        <v>0</v>
      </c>
      <c r="D4037" s="842" t="s">
        <v>1651</v>
      </c>
      <c r="E4037" s="190"/>
      <c r="F4037" s="191"/>
      <c r="G4037" s="824"/>
      <c r="H4037" s="845" t="s">
        <v>1299</v>
      </c>
      <c r="I4037" s="248"/>
      <c r="J4037" s="248"/>
      <c r="K4037" s="846">
        <f t="shared" si="493"/>
        <v>0</v>
      </c>
      <c r="L4037" s="847" t="s">
        <v>160</v>
      </c>
      <c r="M4037" s="847" t="s">
        <v>844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7"/>
    </row>
    <row r="4038" spans="1:27" ht="15.75" hidden="1" customHeight="1">
      <c r="A4038" s="818" t="str">
        <f>IF(B4038&lt;&gt;"",IF(AND(B4038&gt;=_TM1,B4038&lt;=_TM2,OR(TH!L4038="1111",TH!M4038="1111")),TH!D4038,""),"")</f>
        <v/>
      </c>
      <c r="B4038" s="36">
        <f t="shared" si="491"/>
        <v>1</v>
      </c>
      <c r="C4038" s="190">
        <f t="shared" si="492"/>
        <v>0</v>
      </c>
      <c r="D4038" s="842" t="s">
        <v>1651</v>
      </c>
      <c r="E4038" s="190"/>
      <c r="F4038" s="191"/>
      <c r="G4038" s="824"/>
      <c r="H4038" s="845" t="s">
        <v>1299</v>
      </c>
      <c r="I4038" s="248"/>
      <c r="J4038" s="248"/>
      <c r="K4038" s="846">
        <f t="shared" si="493"/>
        <v>0</v>
      </c>
      <c r="L4038" s="847" t="s">
        <v>160</v>
      </c>
      <c r="M4038" s="847" t="s">
        <v>844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7"/>
    </row>
    <row r="4039" spans="1:27" ht="15.75" hidden="1" customHeight="1">
      <c r="A4039" s="818" t="str">
        <f>IF(B4039&lt;&gt;"",IF(AND(B4039&gt;=_TM1,B4039&lt;=_TM2,OR(TH!L4039="1111",TH!M4039="1111")),TH!D4039,""),"")</f>
        <v/>
      </c>
      <c r="B4039" s="36">
        <f t="shared" si="491"/>
        <v>1</v>
      </c>
      <c r="C4039" s="190">
        <f t="shared" si="492"/>
        <v>0</v>
      </c>
      <c r="D4039" s="842" t="s">
        <v>1651</v>
      </c>
      <c r="E4039" s="190"/>
      <c r="F4039" s="191"/>
      <c r="G4039" s="824"/>
      <c r="H4039" s="845" t="s">
        <v>1299</v>
      </c>
      <c r="I4039" s="248"/>
      <c r="J4039" s="248"/>
      <c r="K4039" s="846">
        <f t="shared" si="493"/>
        <v>0</v>
      </c>
      <c r="L4039" s="847" t="s">
        <v>160</v>
      </c>
      <c r="M4039" s="847" t="s">
        <v>844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7"/>
    </row>
    <row r="4040" spans="1:27" ht="15.75" hidden="1" customHeight="1">
      <c r="A4040" s="818" t="str">
        <f>IF(B4040&lt;&gt;"",IF(AND(B4040&gt;=_TM1,B4040&lt;=_TM2,OR(TH!L4040="1111",TH!M4040="1111")),TH!D4040,""),"")</f>
        <v/>
      </c>
      <c r="B4040" s="36">
        <f t="shared" si="491"/>
        <v>1</v>
      </c>
      <c r="C4040" s="190">
        <f t="shared" si="492"/>
        <v>0</v>
      </c>
      <c r="D4040" s="842" t="s">
        <v>1651</v>
      </c>
      <c r="E4040" s="190"/>
      <c r="F4040" s="191"/>
      <c r="G4040" s="824"/>
      <c r="H4040" s="845" t="s">
        <v>1299</v>
      </c>
      <c r="I4040" s="248"/>
      <c r="J4040" s="248"/>
      <c r="K4040" s="846">
        <f t="shared" si="493"/>
        <v>0</v>
      </c>
      <c r="L4040" s="847" t="s">
        <v>160</v>
      </c>
      <c r="M4040" s="847" t="s">
        <v>844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7"/>
    </row>
    <row r="4041" spans="1:27" ht="15.75" hidden="1" customHeight="1">
      <c r="A4041" s="818" t="str">
        <f>IF(B4041&lt;&gt;"",IF(AND(B4041&gt;=_TM1,B4041&lt;=_TM2,OR(TH!L4041="1111",TH!M4041="1111")),TH!D4041,""),"")</f>
        <v/>
      </c>
      <c r="B4041" s="36">
        <f t="shared" si="491"/>
        <v>1</v>
      </c>
      <c r="C4041" s="190">
        <f t="shared" si="492"/>
        <v>0</v>
      </c>
      <c r="D4041" s="842" t="s">
        <v>1651</v>
      </c>
      <c r="E4041" s="190"/>
      <c r="F4041" s="191"/>
      <c r="G4041" s="824"/>
      <c r="H4041" s="845" t="s">
        <v>1299</v>
      </c>
      <c r="I4041" s="248"/>
      <c r="J4041" s="248"/>
      <c r="K4041" s="846">
        <f t="shared" si="493"/>
        <v>0</v>
      </c>
      <c r="L4041" s="847" t="s">
        <v>160</v>
      </c>
      <c r="M4041" s="847" t="s">
        <v>844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7"/>
    </row>
    <row r="4042" spans="1:27" ht="15.75" hidden="1" customHeight="1">
      <c r="A4042" s="818" t="str">
        <f>IF(B4042&lt;&gt;"",IF(AND(B4042&gt;=_TM1,B4042&lt;=_TM2,OR(TH!L4042="1111",TH!M4042="1111")),TH!D4042,""),"")</f>
        <v/>
      </c>
      <c r="B4042" s="36">
        <f t="shared" si="491"/>
        <v>1</v>
      </c>
      <c r="C4042" s="190">
        <f t="shared" si="492"/>
        <v>0</v>
      </c>
      <c r="D4042" s="842" t="s">
        <v>1651</v>
      </c>
      <c r="E4042" s="190"/>
      <c r="F4042" s="191"/>
      <c r="G4042" s="824"/>
      <c r="H4042" s="845" t="s">
        <v>1299</v>
      </c>
      <c r="I4042" s="248"/>
      <c r="J4042" s="248"/>
      <c r="K4042" s="846">
        <f t="shared" si="493"/>
        <v>0</v>
      </c>
      <c r="L4042" s="847" t="s">
        <v>160</v>
      </c>
      <c r="M4042" s="847" t="s">
        <v>844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7"/>
    </row>
    <row r="4043" spans="1:27" ht="15.75" hidden="1" customHeight="1">
      <c r="A4043" s="818" t="str">
        <f>IF(B4043&lt;&gt;"",IF(AND(B4043&gt;=_TM1,B4043&lt;=_TM2,OR(TH!L4043="1111",TH!M4043="1111")),TH!D4043,""),"")</f>
        <v/>
      </c>
      <c r="B4043" s="36">
        <f t="shared" ref="B4043:B4053" si="494">IF(C4043&lt;&gt;"",MONTH(C4043),"")</f>
        <v>1</v>
      </c>
      <c r="C4043" s="190">
        <f t="shared" ref="C4043:C4051" si="495">E4043</f>
        <v>0</v>
      </c>
      <c r="D4043" s="37"/>
      <c r="E4043" s="734"/>
      <c r="F4043" s="40"/>
      <c r="G4043" s="823"/>
      <c r="H4043" s="7"/>
      <c r="I4043" s="248"/>
      <c r="J4043" s="248"/>
      <c r="K4043" s="578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7"/>
    </row>
    <row r="4044" spans="1:27" ht="15.75" hidden="1" customHeight="1">
      <c r="A4044" s="818" t="str">
        <f>IF(B4044&lt;&gt;"",IF(AND(B4044&gt;=_TM1,B4044&lt;=_TM2,OR(TH!L4044="1111",TH!M4044="1111")),TH!D4044,""),"")</f>
        <v/>
      </c>
      <c r="B4044" s="36">
        <f t="shared" si="494"/>
        <v>1</v>
      </c>
      <c r="C4044" s="190">
        <f t="shared" si="495"/>
        <v>0</v>
      </c>
      <c r="D4044" s="37"/>
      <c r="E4044" s="734"/>
      <c r="F4044" s="191"/>
      <c r="G4044" s="824"/>
      <c r="H4044" s="192"/>
      <c r="I4044" s="248"/>
      <c r="J4044" s="248"/>
      <c r="K4044" s="578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7"/>
    </row>
    <row r="4045" spans="1:27" ht="15.75" hidden="1" customHeight="1">
      <c r="A4045" s="818" t="str">
        <f>IF(B4045&lt;&gt;"",IF(AND(B4045&gt;=_TM1,B4045&lt;=_TM2,OR(TH!L4045="1111",TH!M4045="1111")),TH!D4045,""),"")</f>
        <v/>
      </c>
      <c r="B4045" s="36">
        <f t="shared" si="494"/>
        <v>1</v>
      </c>
      <c r="C4045" s="190">
        <f t="shared" si="495"/>
        <v>0</v>
      </c>
      <c r="D4045" s="37"/>
      <c r="E4045" s="734"/>
      <c r="F4045" s="191"/>
      <c r="G4045" s="824"/>
      <c r="H4045" s="192"/>
      <c r="I4045" s="248"/>
      <c r="J4045" s="248"/>
      <c r="K4045" s="578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7"/>
    </row>
    <row r="4046" spans="1:27" ht="15.75" hidden="1" customHeight="1">
      <c r="A4046" s="818" t="str">
        <f>IF(B4046&lt;&gt;"",IF(AND(B4046&gt;=_TM1,B4046&lt;=_TM2,OR(TH!L4046="1111",TH!M4046="1111")),TH!D4046,""),"")</f>
        <v/>
      </c>
      <c r="B4046" s="36">
        <f t="shared" si="494"/>
        <v>1</v>
      </c>
      <c r="C4046" s="190">
        <f t="shared" si="495"/>
        <v>0</v>
      </c>
      <c r="D4046" s="37"/>
      <c r="E4046" s="734"/>
      <c r="F4046" s="191"/>
      <c r="G4046" s="824"/>
      <c r="H4046" s="192"/>
      <c r="I4046" s="248"/>
      <c r="J4046" s="248"/>
      <c r="K4046" s="578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7"/>
    </row>
    <row r="4047" spans="1:27" ht="15.75" hidden="1" customHeight="1">
      <c r="A4047" s="818" t="str">
        <f>IF(B4047&lt;&gt;"",IF(AND(B4047&gt;=_TM1,B4047&lt;=_TM2,OR(TH!L4047="1111",TH!M4047="1111")),TH!D4047,""),"")</f>
        <v/>
      </c>
      <c r="B4047" s="36">
        <f t="shared" si="494"/>
        <v>1</v>
      </c>
      <c r="C4047" s="190">
        <f t="shared" si="495"/>
        <v>0</v>
      </c>
      <c r="D4047" s="37"/>
      <c r="E4047" s="734"/>
      <c r="F4047" s="191"/>
      <c r="G4047" s="824"/>
      <c r="H4047" s="192"/>
      <c r="I4047" s="248"/>
      <c r="J4047" s="248"/>
      <c r="K4047" s="578"/>
      <c r="L4047" s="39"/>
      <c r="M4047" s="39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7"/>
    </row>
    <row r="4048" spans="1:27" ht="15.75" hidden="1" customHeight="1">
      <c r="A4048" s="818" t="str">
        <f>IF(B4048&lt;&gt;"",IF(AND(B4048&gt;=_TM1,B4048&lt;=_TM2,OR(TH!L4048="1111",TH!M4048="1111")),TH!D4048,""),"")</f>
        <v/>
      </c>
      <c r="B4048" s="36">
        <f t="shared" si="494"/>
        <v>1</v>
      </c>
      <c r="C4048" s="190">
        <f t="shared" si="495"/>
        <v>0</v>
      </c>
      <c r="D4048" s="37"/>
      <c r="E4048" s="734"/>
      <c r="F4048" s="191"/>
      <c r="G4048" s="824"/>
      <c r="H4048" s="192"/>
      <c r="I4048" s="248"/>
      <c r="J4048" s="248"/>
      <c r="K4048" s="578"/>
      <c r="L4048" s="39"/>
      <c r="M4048" s="39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7"/>
    </row>
    <row r="4049" spans="1:27" ht="15.75" hidden="1" customHeight="1">
      <c r="A4049" s="818" t="str">
        <f>IF(B4049&lt;&gt;"",IF(AND(B4049&gt;=_TM1,B4049&lt;=_TM2,OR(TH!L4049="1111",TH!M4049="1111")),TH!D4049,""),"")</f>
        <v/>
      </c>
      <c r="B4049" s="36">
        <f t="shared" si="494"/>
        <v>1</v>
      </c>
      <c r="C4049" s="190">
        <f t="shared" si="495"/>
        <v>0</v>
      </c>
      <c r="D4049" s="37"/>
      <c r="E4049" s="734"/>
      <c r="F4049" s="191"/>
      <c r="G4049" s="824"/>
      <c r="H4049" s="192"/>
      <c r="I4049" s="248"/>
      <c r="J4049" s="248"/>
      <c r="K4049" s="578"/>
      <c r="L4049" s="39"/>
      <c r="M4049" s="39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7"/>
    </row>
    <row r="4050" spans="1:27" ht="15.75" hidden="1" customHeight="1">
      <c r="A4050" s="818" t="str">
        <f>IF(B4050&lt;&gt;"",IF(AND(B4050&gt;=_TM1,B4050&lt;=_TM2,OR(TH!L4050="1111",TH!M4050="1111")),TH!D4050,""),"")</f>
        <v/>
      </c>
      <c r="B4050" s="36">
        <f t="shared" si="494"/>
        <v>1</v>
      </c>
      <c r="C4050" s="190">
        <f t="shared" si="495"/>
        <v>0</v>
      </c>
      <c r="D4050" s="37"/>
      <c r="E4050" s="734"/>
      <c r="F4050" s="191"/>
      <c r="G4050" s="824"/>
      <c r="H4050" s="192"/>
      <c r="I4050" s="248"/>
      <c r="J4050" s="248"/>
      <c r="K4050" s="578"/>
      <c r="L4050" s="39"/>
      <c r="M4050" s="39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7"/>
    </row>
    <row r="4051" spans="1:27" ht="15.75" hidden="1" customHeight="1">
      <c r="A4051" s="818" t="str">
        <f>IF(B4051&lt;&gt;"",IF(AND(B4051&gt;=_TM1,B4051&lt;=_TM2,OR(TH!L4051="1111",TH!M4051="1111")),TH!D4051,""),"")</f>
        <v/>
      </c>
      <c r="B4051" s="36">
        <f t="shared" si="494"/>
        <v>1</v>
      </c>
      <c r="C4051" s="190">
        <f t="shared" si="495"/>
        <v>0</v>
      </c>
      <c r="D4051" s="37"/>
      <c r="E4051" s="734"/>
      <c r="F4051" s="191"/>
      <c r="G4051" s="824"/>
      <c r="H4051" s="192"/>
      <c r="I4051" s="248"/>
      <c r="J4051" s="248"/>
      <c r="K4051" s="578"/>
      <c r="L4051" s="39"/>
      <c r="M4051" s="39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7"/>
    </row>
    <row r="4052" spans="1:27" ht="15.75" hidden="1" customHeight="1">
      <c r="A4052" s="818" t="str">
        <f>IF(B4052&lt;&gt;"",IF(AND(B4052&gt;=_TM1,B4052&lt;=_TM2,OR(TH!L4052="1111",TH!M4052="1111")),TH!D4052,""),"")</f>
        <v/>
      </c>
      <c r="B4052" s="36">
        <f t="shared" si="494"/>
        <v>1</v>
      </c>
      <c r="C4052" s="190">
        <f t="shared" ref="C4052:C4057" si="496">E4052</f>
        <v>0</v>
      </c>
      <c r="D4052" s="37"/>
      <c r="E4052" s="734"/>
      <c r="F4052" s="191"/>
      <c r="G4052" s="824"/>
      <c r="H4052" s="192"/>
      <c r="I4052" s="248"/>
      <c r="J4052" s="248"/>
      <c r="K4052" s="578"/>
      <c r="L4052" s="39"/>
      <c r="M4052" s="39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7"/>
    </row>
    <row r="4053" spans="1:27" ht="15.75" hidden="1" customHeight="1">
      <c r="A4053" s="818" t="str">
        <f>IF(B4053&lt;&gt;"",IF(AND(B4053&gt;=_TM1,B4053&lt;=_TM2,OR(TH!L4053="1111",TH!M4053="1111")),TH!D4053,""),"")</f>
        <v/>
      </c>
      <c r="B4053" s="36">
        <f t="shared" si="494"/>
        <v>1</v>
      </c>
      <c r="C4053" s="190">
        <f t="shared" si="496"/>
        <v>0</v>
      </c>
      <c r="D4053" s="37"/>
      <c r="E4053" s="734"/>
      <c r="F4053" s="191"/>
      <c r="G4053" s="824"/>
      <c r="H4053" s="192"/>
      <c r="I4053" s="248"/>
      <c r="J4053" s="248"/>
      <c r="K4053" s="578"/>
      <c r="L4053" s="39"/>
      <c r="M4053" s="39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7"/>
    </row>
    <row r="4054" spans="1:27" ht="15.75" hidden="1" customHeight="1">
      <c r="A4054" s="818" t="str">
        <f>IF(B4054&lt;&gt;"",IF(AND(B4054&gt;=_TM1,B4054&lt;=_TM2,OR(TH!L4054="1111",TH!M4054="1111")),TH!D4054,""),"")</f>
        <v/>
      </c>
      <c r="B4054" s="36">
        <f t="shared" ref="B4054:B4117" si="497">IF(C4054&lt;&gt;"",MONTH(C4054),"")</f>
        <v>1</v>
      </c>
      <c r="C4054" s="190">
        <f t="shared" si="496"/>
        <v>0</v>
      </c>
      <c r="D4054" s="37"/>
      <c r="E4054" s="734"/>
      <c r="F4054" s="191"/>
      <c r="G4054" s="824"/>
      <c r="H4054" s="192"/>
      <c r="I4054" s="248"/>
      <c r="J4054" s="248"/>
      <c r="K4054" s="578"/>
      <c r="L4054" s="39"/>
      <c r="M4054" s="39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7"/>
    </row>
    <row r="4055" spans="1:27" ht="15.75" hidden="1" customHeight="1">
      <c r="A4055" s="818" t="str">
        <f>IF(B4055&lt;&gt;"",IF(AND(B4055&gt;=_TM1,B4055&lt;=_TM2,OR(TH!L4055="1111",TH!M4055="1111")),TH!D4055,""),"")</f>
        <v/>
      </c>
      <c r="B4055" s="36">
        <f t="shared" si="497"/>
        <v>1</v>
      </c>
      <c r="C4055" s="190">
        <f t="shared" si="496"/>
        <v>0</v>
      </c>
      <c r="D4055" s="37"/>
      <c r="E4055" s="734"/>
      <c r="F4055" s="191"/>
      <c r="G4055" s="824"/>
      <c r="H4055" s="192"/>
      <c r="I4055" s="248"/>
      <c r="J4055" s="248"/>
      <c r="K4055" s="578"/>
      <c r="L4055" s="39"/>
      <c r="M4055" s="39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7"/>
    </row>
    <row r="4056" spans="1:27" ht="15.75" hidden="1" customHeight="1">
      <c r="A4056" s="818" t="str">
        <f>IF(B4056&lt;&gt;"",IF(AND(B4056&gt;=_TM1,B4056&lt;=_TM2,OR(TH!L4056="1111",TH!M4056="1111")),TH!D4056,""),"")</f>
        <v/>
      </c>
      <c r="B4056" s="36">
        <f t="shared" si="497"/>
        <v>1</v>
      </c>
      <c r="C4056" s="190">
        <f t="shared" si="496"/>
        <v>0</v>
      </c>
      <c r="D4056" s="37"/>
      <c r="E4056" s="734"/>
      <c r="F4056" s="191"/>
      <c r="G4056" s="824"/>
      <c r="H4056" s="192"/>
      <c r="I4056" s="248"/>
      <c r="J4056" s="248"/>
      <c r="K4056" s="578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7"/>
    </row>
    <row r="4057" spans="1:27" ht="15.75" hidden="1" customHeight="1">
      <c r="A4057" s="818" t="str">
        <f>IF(B4057&lt;&gt;"",IF(AND(B4057&gt;=_TM1,B4057&lt;=_TM2,OR(TH!L4057="1111",TH!M4057="1111")),TH!D4057,""),"")</f>
        <v/>
      </c>
      <c r="B4057" s="36">
        <f t="shared" si="497"/>
        <v>1</v>
      </c>
      <c r="C4057" s="190">
        <f t="shared" si="496"/>
        <v>0</v>
      </c>
      <c r="D4057" s="37"/>
      <c r="E4057" s="734"/>
      <c r="F4057" s="191"/>
      <c r="G4057" s="824"/>
      <c r="H4057" s="192"/>
      <c r="I4057" s="248"/>
      <c r="J4057" s="248"/>
      <c r="K4057" s="578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7"/>
    </row>
    <row r="4058" spans="1:27" ht="15.75" hidden="1" customHeight="1">
      <c r="A4058" s="818" t="str">
        <f>IF(B4058&lt;&gt;"",IF(AND(B4058&gt;=_TM1,B4058&lt;=_TM2,OR(TH!L4058="1111",TH!M4058="1111")),TH!D4058,""),"")</f>
        <v/>
      </c>
      <c r="B4058" s="36" t="str">
        <f t="shared" si="497"/>
        <v/>
      </c>
      <c r="C4058" s="190"/>
      <c r="D4058" s="37"/>
      <c r="E4058" s="734"/>
      <c r="F4058" s="191"/>
      <c r="G4058" s="824"/>
      <c r="H4058" s="192"/>
      <c r="I4058" s="248"/>
      <c r="J4058" s="248"/>
      <c r="K4058" s="578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7"/>
    </row>
    <row r="4059" spans="1:27" ht="15.75" hidden="1" customHeight="1">
      <c r="A4059" s="818" t="str">
        <f>IF(B4059&lt;&gt;"",IF(AND(B4059&gt;=_TM1,B4059&lt;=_TM2,OR(TH!L4059="1111",TH!M4059="1111")),TH!D4059,""),"")</f>
        <v/>
      </c>
      <c r="B4059" s="36" t="str">
        <f t="shared" si="497"/>
        <v/>
      </c>
      <c r="C4059" s="190"/>
      <c r="D4059" s="37"/>
      <c r="E4059" s="734"/>
      <c r="F4059" s="191"/>
      <c r="G4059" s="824"/>
      <c r="H4059" s="192"/>
      <c r="I4059" s="248"/>
      <c r="J4059" s="248"/>
      <c r="K4059" s="578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7"/>
    </row>
    <row r="4060" spans="1:27" ht="15.75" hidden="1" customHeight="1">
      <c r="A4060" s="818" t="str">
        <f>IF(B4060&lt;&gt;"",IF(AND(B4060&gt;=_TM1,B4060&lt;=_TM2,OR(TH!L4060="1111",TH!M4060="1111")),TH!D4060,""),"")</f>
        <v/>
      </c>
      <c r="B4060" s="36" t="str">
        <f t="shared" si="497"/>
        <v/>
      </c>
      <c r="C4060" s="190"/>
      <c r="D4060" s="37"/>
      <c r="E4060" s="734"/>
      <c r="F4060" s="191"/>
      <c r="G4060" s="824"/>
      <c r="H4060" s="192"/>
      <c r="I4060" s="248"/>
      <c r="J4060" s="248"/>
      <c r="K4060" s="578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7"/>
    </row>
    <row r="4061" spans="1:27" ht="15.75" hidden="1" customHeight="1">
      <c r="A4061" s="818" t="str">
        <f>IF(B4061&lt;&gt;"",IF(AND(B4061&gt;=_TM1,B4061&lt;=_TM2,OR(TH!L4061="1111",TH!M4061="1111")),TH!D4061,""),"")</f>
        <v/>
      </c>
      <c r="B4061" s="36" t="str">
        <f t="shared" si="497"/>
        <v/>
      </c>
      <c r="C4061" s="190"/>
      <c r="D4061" s="37"/>
      <c r="E4061" s="734"/>
      <c r="F4061" s="191"/>
      <c r="G4061" s="824"/>
      <c r="H4061" s="192"/>
      <c r="I4061" s="248"/>
      <c r="J4061" s="248"/>
      <c r="K4061" s="578"/>
      <c r="L4061" s="39"/>
      <c r="M4061" s="39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7"/>
    </row>
    <row r="4062" spans="1:27" ht="15.75" hidden="1" customHeight="1">
      <c r="A4062" s="818" t="str">
        <f>IF(B4062&lt;&gt;"",IF(AND(B4062&gt;=_TM1,B4062&lt;=_TM2,OR(TH!L4062="1111",TH!M4062="1111")),TH!D4062,""),"")</f>
        <v/>
      </c>
      <c r="B4062" s="36" t="str">
        <f t="shared" si="497"/>
        <v/>
      </c>
      <c r="C4062" s="190"/>
      <c r="D4062" s="37"/>
      <c r="E4062" s="734"/>
      <c r="F4062" s="191"/>
      <c r="G4062" s="824"/>
      <c r="H4062" s="192"/>
      <c r="I4062" s="248"/>
      <c r="J4062" s="248"/>
      <c r="K4062" s="578"/>
      <c r="L4062" s="39"/>
      <c r="M4062" s="39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7"/>
    </row>
    <row r="4063" spans="1:27" ht="15.75" hidden="1" customHeight="1">
      <c r="A4063" s="818" t="str">
        <f>IF(B4063&lt;&gt;"",IF(AND(B4063&gt;=_TM1,B4063&lt;=_TM2,OR(TH!L4063="1111",TH!M4063="1111")),TH!D4063,""),"")</f>
        <v/>
      </c>
      <c r="B4063" s="36" t="str">
        <f t="shared" si="497"/>
        <v/>
      </c>
      <c r="C4063" s="190"/>
      <c r="D4063" s="37"/>
      <c r="E4063" s="734"/>
      <c r="F4063" s="191"/>
      <c r="G4063" s="824"/>
      <c r="H4063" s="192"/>
      <c r="I4063" s="248"/>
      <c r="J4063" s="248"/>
      <c r="K4063" s="578"/>
      <c r="L4063" s="39"/>
      <c r="M4063" s="39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7"/>
    </row>
    <row r="4064" spans="1:27" ht="15.75" hidden="1" customHeight="1">
      <c r="A4064" s="818" t="str">
        <f>IF(B4064&lt;&gt;"",IF(AND(B4064&gt;=_TM1,B4064&lt;=_TM2,OR(TH!L4064="1111",TH!M4064="1111")),TH!D4064,""),"")</f>
        <v/>
      </c>
      <c r="B4064" s="36" t="str">
        <f t="shared" si="497"/>
        <v/>
      </c>
      <c r="C4064" s="190"/>
      <c r="D4064" s="37"/>
      <c r="E4064" s="734"/>
      <c r="F4064" s="191"/>
      <c r="G4064" s="824"/>
      <c r="H4064" s="192"/>
      <c r="I4064" s="248"/>
      <c r="J4064" s="248"/>
      <c r="K4064" s="578"/>
      <c r="L4064" s="39"/>
      <c r="M4064" s="39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7"/>
    </row>
    <row r="4065" spans="1:27" ht="15.75" hidden="1" customHeight="1">
      <c r="A4065" s="818" t="str">
        <f>IF(B4065&lt;&gt;"",IF(AND(B4065&gt;=_TM1,B4065&lt;=_TM2,OR(TH!L4065="1111",TH!M4065="1111")),TH!D4065,""),"")</f>
        <v/>
      </c>
      <c r="B4065" s="36" t="str">
        <f t="shared" si="497"/>
        <v/>
      </c>
      <c r="C4065" s="190"/>
      <c r="D4065" s="37"/>
      <c r="E4065" s="734"/>
      <c r="F4065" s="191"/>
      <c r="G4065" s="824"/>
      <c r="H4065" s="192"/>
      <c r="I4065" s="248"/>
      <c r="J4065" s="248"/>
      <c r="K4065" s="578"/>
      <c r="L4065" s="39"/>
      <c r="M4065" s="39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7"/>
    </row>
    <row r="4066" spans="1:27" ht="15.75" hidden="1" customHeight="1">
      <c r="A4066" s="818" t="str">
        <f>IF(B4066&lt;&gt;"",IF(AND(B4066&gt;=_TM1,B4066&lt;=_TM2,OR(TH!L4066="1111",TH!M4066="1111")),TH!D4066,""),"")</f>
        <v/>
      </c>
      <c r="B4066" s="36" t="str">
        <f t="shared" si="497"/>
        <v/>
      </c>
      <c r="C4066" s="190"/>
      <c r="D4066" s="37"/>
      <c r="E4066" s="734"/>
      <c r="F4066" s="191"/>
      <c r="G4066" s="824"/>
      <c r="H4066" s="192"/>
      <c r="I4066" s="248"/>
      <c r="J4066" s="248"/>
      <c r="K4066" s="578"/>
      <c r="L4066" s="39"/>
      <c r="M4066" s="39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7"/>
    </row>
    <row r="4067" spans="1:27" ht="15.75" hidden="1" customHeight="1">
      <c r="A4067" s="818" t="str">
        <f>IF(B4067&lt;&gt;"",IF(AND(B4067&gt;=_TM1,B4067&lt;=_TM2,OR(TH!L4067="1111",TH!M4067="1111")),TH!D4067,""),"")</f>
        <v/>
      </c>
      <c r="B4067" s="36" t="str">
        <f t="shared" si="497"/>
        <v/>
      </c>
      <c r="C4067" s="190"/>
      <c r="D4067" s="37"/>
      <c r="E4067" s="734"/>
      <c r="F4067" s="191"/>
      <c r="G4067" s="824"/>
      <c r="H4067" s="192"/>
      <c r="I4067" s="248"/>
      <c r="J4067" s="248"/>
      <c r="K4067" s="578"/>
      <c r="L4067" s="39"/>
      <c r="M4067" s="39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7"/>
    </row>
    <row r="4068" spans="1:27" ht="15.75" hidden="1" customHeight="1">
      <c r="A4068" s="818" t="str">
        <f>IF(B4068&lt;&gt;"",IF(AND(B4068&gt;=_TM1,B4068&lt;=_TM2,OR(TH!L4068="1111",TH!M4068="1111")),TH!D4068,""),"")</f>
        <v/>
      </c>
      <c r="B4068" s="36" t="str">
        <f t="shared" si="497"/>
        <v/>
      </c>
      <c r="C4068" s="190"/>
      <c r="D4068" s="37"/>
      <c r="E4068" s="734"/>
      <c r="F4068" s="191"/>
      <c r="G4068" s="824"/>
      <c r="H4068" s="192"/>
      <c r="I4068" s="248"/>
      <c r="J4068" s="248"/>
      <c r="K4068" s="578"/>
      <c r="L4068" s="39"/>
      <c r="M4068" s="39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7"/>
    </row>
    <row r="4069" spans="1:27" ht="15.75" hidden="1" customHeight="1">
      <c r="A4069" s="818" t="str">
        <f>IF(B4069&lt;&gt;"",IF(AND(B4069&gt;=_TM1,B4069&lt;=_TM2,OR(TH!L4069="1111",TH!M4069="1111")),TH!D4069,""),"")</f>
        <v/>
      </c>
      <c r="B4069" s="36" t="str">
        <f t="shared" si="497"/>
        <v/>
      </c>
      <c r="C4069" s="190"/>
      <c r="D4069" s="37"/>
      <c r="E4069" s="734"/>
      <c r="F4069" s="191"/>
      <c r="G4069" s="824"/>
      <c r="H4069" s="192"/>
      <c r="I4069" s="248"/>
      <c r="J4069" s="248"/>
      <c r="K4069" s="578"/>
      <c r="L4069" s="39"/>
      <c r="M4069" s="39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7"/>
    </row>
    <row r="4070" spans="1:27" ht="15.75" hidden="1" customHeight="1">
      <c r="A4070" s="818" t="str">
        <f>IF(B4070&lt;&gt;"",IF(AND(B4070&gt;=_TM1,B4070&lt;=_TM2,OR(TH!L4070="1111",TH!M4070="1111")),TH!D4070,""),"")</f>
        <v/>
      </c>
      <c r="B4070" s="36" t="str">
        <f t="shared" si="497"/>
        <v/>
      </c>
      <c r="C4070" s="190"/>
      <c r="D4070" s="37"/>
      <c r="E4070" s="734"/>
      <c r="F4070" s="191"/>
      <c r="G4070" s="824"/>
      <c r="H4070" s="192"/>
      <c r="I4070" s="248"/>
      <c r="J4070" s="248"/>
      <c r="K4070" s="578"/>
      <c r="L4070" s="39"/>
      <c r="M4070" s="39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7"/>
    </row>
    <row r="4071" spans="1:27" ht="15.75" hidden="1" customHeight="1">
      <c r="A4071" s="818" t="str">
        <f>IF(B4071&lt;&gt;"",IF(AND(B4071&gt;=_TM1,B4071&lt;=_TM2,OR(TH!L4071="1111",TH!M4071="1111")),TH!D4071,""),"")</f>
        <v/>
      </c>
      <c r="B4071" s="36" t="str">
        <f t="shared" si="497"/>
        <v/>
      </c>
      <c r="C4071" s="190"/>
      <c r="D4071" s="37"/>
      <c r="E4071" s="734"/>
      <c r="F4071" s="191"/>
      <c r="G4071" s="824"/>
      <c r="H4071" s="192"/>
      <c r="I4071" s="248"/>
      <c r="J4071" s="248"/>
      <c r="K4071" s="578"/>
      <c r="L4071" s="39"/>
      <c r="M4071" s="39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7"/>
    </row>
    <row r="4072" spans="1:27" ht="15.75" hidden="1" customHeight="1">
      <c r="A4072" s="818" t="str">
        <f>IF(B4072&lt;&gt;"",IF(AND(B4072&gt;=_TM1,B4072&lt;=_TM2,OR(TH!L4072="1111",TH!M4072="1111")),TH!D4072,""),"")</f>
        <v/>
      </c>
      <c r="B4072" s="36" t="str">
        <f t="shared" si="497"/>
        <v/>
      </c>
      <c r="C4072" s="190"/>
      <c r="D4072" s="37"/>
      <c r="E4072" s="734"/>
      <c r="F4072" s="191"/>
      <c r="G4072" s="824"/>
      <c r="H4072" s="192"/>
      <c r="I4072" s="248"/>
      <c r="J4072" s="248"/>
      <c r="K4072" s="578"/>
      <c r="L4072" s="39"/>
      <c r="M4072" s="39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7"/>
    </row>
    <row r="4073" spans="1:27" ht="15.75" hidden="1" customHeight="1">
      <c r="A4073" s="818" t="str">
        <f>IF(B4073&lt;&gt;"",IF(AND(B4073&gt;=_TM1,B4073&lt;=_TM2,OR(TH!L4073="1111",TH!M4073="1111")),TH!D4073,""),"")</f>
        <v/>
      </c>
      <c r="B4073" s="36" t="str">
        <f t="shared" si="497"/>
        <v/>
      </c>
      <c r="C4073" s="190"/>
      <c r="D4073" s="37"/>
      <c r="E4073" s="734"/>
      <c r="F4073" s="191"/>
      <c r="G4073" s="824"/>
      <c r="H4073" s="192"/>
      <c r="I4073" s="248"/>
      <c r="J4073" s="248"/>
      <c r="K4073" s="578"/>
      <c r="L4073" s="39"/>
      <c r="M4073" s="39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7"/>
    </row>
    <row r="4074" spans="1:27" ht="15.75" hidden="1" customHeight="1">
      <c r="A4074" s="818" t="str">
        <f>IF(B4074&lt;&gt;"",IF(AND(B4074&gt;=_TM1,B4074&lt;=_TM2,OR(TH!L4074="1111",TH!M4074="1111")),TH!D4074,""),"")</f>
        <v/>
      </c>
      <c r="B4074" s="36" t="str">
        <f t="shared" si="497"/>
        <v/>
      </c>
      <c r="C4074" s="190"/>
      <c r="D4074" s="190"/>
      <c r="E4074" s="734"/>
      <c r="F4074" s="40"/>
      <c r="G4074" s="823"/>
      <c r="H4074" s="7"/>
      <c r="I4074" s="248"/>
      <c r="J4074" s="248"/>
      <c r="K4074" s="578"/>
      <c r="L4074" s="39"/>
      <c r="M4074" s="39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7"/>
    </row>
    <row r="4075" spans="1:27" ht="15.75" hidden="1" customHeight="1">
      <c r="A4075" s="818" t="str">
        <f>IF(B4075&lt;&gt;"",IF(AND(B4075&gt;=_TM1,B4075&lt;=_TM2,OR(TH!L4075="1111",TH!M4075="1111")),TH!D4075,""),"")</f>
        <v/>
      </c>
      <c r="B4075" s="36" t="str">
        <f t="shared" si="497"/>
        <v/>
      </c>
      <c r="C4075" s="190"/>
      <c r="D4075" s="190"/>
      <c r="E4075" s="734"/>
      <c r="F4075" s="40"/>
      <c r="G4075" s="823"/>
      <c r="H4075" s="7"/>
      <c r="I4075" s="248"/>
      <c r="J4075" s="248"/>
      <c r="K4075" s="578"/>
      <c r="L4075" s="39"/>
      <c r="M4075" s="39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7"/>
    </row>
    <row r="4076" spans="1:27" ht="15.75" hidden="1" customHeight="1">
      <c r="A4076" s="818" t="str">
        <f>IF(B4076&lt;&gt;"",IF(AND(B4076&gt;=_TM1,B4076&lt;=_TM2,OR(TH!L4076="1111",TH!M4076="1111")),TH!D4076,""),"")</f>
        <v/>
      </c>
      <c r="B4076" s="36" t="str">
        <f t="shared" si="497"/>
        <v/>
      </c>
      <c r="C4076" s="190"/>
      <c r="D4076" s="190"/>
      <c r="E4076" s="734"/>
      <c r="F4076" s="188"/>
      <c r="G4076" s="823"/>
      <c r="H4076" s="7"/>
      <c r="I4076" s="248"/>
      <c r="J4076" s="248"/>
      <c r="K4076" s="578"/>
      <c r="L4076" s="39"/>
      <c r="M4076" s="39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7"/>
    </row>
    <row r="4077" spans="1:27" ht="15.75" hidden="1" customHeight="1">
      <c r="A4077" s="818" t="str">
        <f>IF(B4077&lt;&gt;"",IF(AND(B4077&gt;=_TM1,B4077&lt;=_TM2,OR(TH!L4077="1111",TH!M4077="1111")),TH!D4077,""),"")</f>
        <v/>
      </c>
      <c r="B4077" s="36" t="str">
        <f t="shared" si="497"/>
        <v/>
      </c>
      <c r="C4077" s="190"/>
      <c r="D4077" s="190"/>
      <c r="E4077" s="734"/>
      <c r="F4077" s="40"/>
      <c r="G4077" s="823"/>
      <c r="H4077" s="7"/>
      <c r="I4077" s="248"/>
      <c r="J4077" s="248"/>
      <c r="K4077" s="578"/>
      <c r="L4077" s="39"/>
      <c r="M4077" s="39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7"/>
    </row>
    <row r="4078" spans="1:27" ht="15.75" hidden="1" customHeight="1">
      <c r="A4078" s="818" t="str">
        <f>IF(B4078&lt;&gt;"",IF(AND(B4078&gt;=_TM1,B4078&lt;=_TM2,OR(TH!L4078="1111",TH!M4078="1111")),TH!D4078,""),"")</f>
        <v/>
      </c>
      <c r="B4078" s="36" t="str">
        <f t="shared" si="497"/>
        <v/>
      </c>
      <c r="C4078" s="190"/>
      <c r="D4078" s="190"/>
      <c r="E4078" s="734"/>
      <c r="F4078" s="40"/>
      <c r="G4078" s="823"/>
      <c r="H4078" s="7"/>
      <c r="I4078" s="248"/>
      <c r="J4078" s="248"/>
      <c r="K4078" s="578"/>
      <c r="L4078" s="39"/>
      <c r="M4078" s="39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7"/>
    </row>
    <row r="4079" spans="1:27" ht="15.75" hidden="1" customHeight="1">
      <c r="A4079" s="818" t="str">
        <f>IF(B4079&lt;&gt;"",IF(AND(B4079&gt;=_TM1,B4079&lt;=_TM2,OR(TH!L4079="1111",TH!M4079="1111")),TH!D4079,""),"")</f>
        <v/>
      </c>
      <c r="B4079" s="36" t="str">
        <f t="shared" si="497"/>
        <v/>
      </c>
      <c r="C4079" s="190"/>
      <c r="D4079" s="190"/>
      <c r="E4079" s="734"/>
      <c r="F4079" s="40"/>
      <c r="G4079" s="823"/>
      <c r="H4079" s="7"/>
      <c r="I4079" s="248"/>
      <c r="J4079" s="248"/>
      <c r="K4079" s="578"/>
      <c r="L4079" s="39"/>
      <c r="M4079" s="39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7"/>
    </row>
    <row r="4080" spans="1:27" ht="15.75" hidden="1" customHeight="1">
      <c r="A4080" s="818" t="str">
        <f>IF(B4080&lt;&gt;"",IF(AND(B4080&gt;=_TM1,B4080&lt;=_TM2,OR(TH!L4080="1111",TH!M4080="1111")),TH!D4080,""),"")</f>
        <v/>
      </c>
      <c r="B4080" s="36" t="str">
        <f t="shared" si="497"/>
        <v/>
      </c>
      <c r="C4080" s="190"/>
      <c r="D4080" s="190"/>
      <c r="E4080" s="734"/>
      <c r="F4080" s="188"/>
      <c r="G4080" s="823"/>
      <c r="H4080" s="7"/>
      <c r="I4080" s="761"/>
      <c r="J4080" s="248"/>
      <c r="K4080" s="578"/>
      <c r="L4080" s="39"/>
      <c r="M4080" s="39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7"/>
    </row>
    <row r="4081" spans="1:27" ht="15.75" hidden="1" customHeight="1">
      <c r="A4081" s="818" t="str">
        <f>IF(B4081&lt;&gt;"",IF(AND(B4081&gt;=_TM1,B4081&lt;=_TM2,OR(TH!L4081="1111",TH!M4081="1111")),TH!D4081,""),"")</f>
        <v/>
      </c>
      <c r="B4081" s="36" t="str">
        <f t="shared" si="497"/>
        <v/>
      </c>
      <c r="C4081" s="183"/>
      <c r="D4081" s="190"/>
      <c r="E4081" s="786"/>
      <c r="F4081" s="188"/>
      <c r="G4081" s="826"/>
      <c r="H4081" s="192"/>
      <c r="I4081" s="248"/>
      <c r="J4081" s="248"/>
      <c r="K4081" s="578"/>
      <c r="L4081" s="579"/>
      <c r="M4081" s="579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7"/>
    </row>
    <row r="4082" spans="1:27" ht="15.75" hidden="1" customHeight="1">
      <c r="A4082" s="818" t="str">
        <f>IF(B4082&lt;&gt;"",IF(AND(B4082&gt;=_TM1,B4082&lt;=_TM2,OR(TH!L4082="1111",TH!M4082="1111")),TH!D4082,""),"")</f>
        <v/>
      </c>
      <c r="B4082" s="36" t="str">
        <f t="shared" si="497"/>
        <v/>
      </c>
      <c r="C4082" s="183"/>
      <c r="D4082" s="183"/>
      <c r="E4082" s="786"/>
      <c r="F4082" s="188"/>
      <c r="G4082" s="826"/>
      <c r="H4082" s="7"/>
      <c r="I4082" s="248"/>
      <c r="J4082" s="248"/>
      <c r="K4082" s="578"/>
      <c r="L4082" s="579"/>
      <c r="M4082" s="579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7"/>
    </row>
    <row r="4083" spans="1:27" ht="15.75" hidden="1" customHeight="1">
      <c r="A4083" s="818" t="str">
        <f>IF(B4083&lt;&gt;"",IF(AND(B4083&gt;=_TM1,B4083&lt;=_TM2,OR(TH!L4083="1111",TH!M4083="1111")),TH!D4083,""),"")</f>
        <v/>
      </c>
      <c r="B4083" s="36" t="str">
        <f t="shared" si="497"/>
        <v/>
      </c>
      <c r="C4083" s="183"/>
      <c r="D4083" s="183"/>
      <c r="E4083" s="786"/>
      <c r="F4083" s="188"/>
      <c r="G4083" s="826"/>
      <c r="H4083" s="7"/>
      <c r="I4083" s="248"/>
      <c r="J4083" s="248"/>
      <c r="K4083" s="578"/>
      <c r="L4083" s="579"/>
      <c r="M4083" s="579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7"/>
    </row>
    <row r="4084" spans="1:27" ht="15.75" hidden="1" customHeight="1">
      <c r="A4084" s="818" t="str">
        <f>IF(B4084&lt;&gt;"",IF(AND(B4084&gt;=_TM1,B4084&lt;=_TM2,OR(TH!L4084="1111",TH!M4084="1111")),TH!D4084,""),"")</f>
        <v/>
      </c>
      <c r="B4084" s="36" t="str">
        <f t="shared" si="497"/>
        <v/>
      </c>
      <c r="C4084" s="183"/>
      <c r="D4084" s="183"/>
      <c r="E4084" s="786"/>
      <c r="F4084" s="188"/>
      <c r="G4084" s="826"/>
      <c r="H4084" s="7"/>
      <c r="I4084" s="248"/>
      <c r="J4084" s="248"/>
      <c r="K4084" s="578"/>
      <c r="L4084" s="579"/>
      <c r="M4084" s="579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7"/>
    </row>
    <row r="4085" spans="1:27" ht="15.75" hidden="1" customHeight="1">
      <c r="A4085" s="818" t="str">
        <f>IF(B4085&lt;&gt;"",IF(AND(B4085&gt;=_TM1,B4085&lt;=_TM2,OR(TH!L4085="1111",TH!M4085="1111")),TH!D4085,""),"")</f>
        <v/>
      </c>
      <c r="B4085" s="36" t="str">
        <f t="shared" si="497"/>
        <v/>
      </c>
      <c r="C4085" s="183"/>
      <c r="D4085" s="183"/>
      <c r="E4085" s="786"/>
      <c r="F4085" s="188"/>
      <c r="G4085" s="826"/>
      <c r="H4085" s="7"/>
      <c r="I4085" s="248"/>
      <c r="J4085" s="248"/>
      <c r="K4085" s="578"/>
      <c r="L4085" s="579"/>
      <c r="M4085" s="579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7"/>
    </row>
    <row r="4086" spans="1:27" ht="15.75" hidden="1" customHeight="1">
      <c r="A4086" s="818" t="str">
        <f>IF(B4086&lt;&gt;"",IF(AND(B4086&gt;=_TM1,B4086&lt;=_TM2,OR(TH!L4086="1111",TH!M4086="1111")),TH!D4086,""),"")</f>
        <v/>
      </c>
      <c r="B4086" s="36" t="str">
        <f t="shared" si="497"/>
        <v/>
      </c>
      <c r="C4086" s="183"/>
      <c r="D4086" s="183"/>
      <c r="E4086" s="786"/>
      <c r="F4086" s="188"/>
      <c r="G4086" s="826"/>
      <c r="H4086" s="7"/>
      <c r="I4086" s="248"/>
      <c r="J4086" s="248"/>
      <c r="K4086" s="578"/>
      <c r="L4086" s="579"/>
      <c r="M4086" s="579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7"/>
    </row>
    <row r="4087" spans="1:27" ht="15.75" hidden="1" customHeight="1">
      <c r="A4087" s="818" t="str">
        <f>IF(B4087&lt;&gt;"",IF(AND(B4087&gt;=_TM1,B4087&lt;=_TM2,OR(TH!L4087="1111",TH!M4087="1111")),TH!D4087,""),"")</f>
        <v/>
      </c>
      <c r="B4087" s="36" t="str">
        <f t="shared" si="497"/>
        <v/>
      </c>
      <c r="C4087" s="190"/>
      <c r="D4087" s="190"/>
      <c r="E4087" s="779"/>
      <c r="F4087" s="191"/>
      <c r="G4087" s="824"/>
      <c r="H4087" s="7"/>
      <c r="I4087" s="248"/>
      <c r="J4087" s="248"/>
      <c r="K4087" s="578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7"/>
    </row>
    <row r="4088" spans="1:27" ht="15.75" hidden="1" customHeight="1">
      <c r="A4088" s="818" t="str">
        <f>IF(B4088&lt;&gt;"",IF(AND(B4088&gt;=_TM1,B4088&lt;=_TM2,OR(TH!L4088="1111",TH!M4088="1111")),TH!D4088,""),"")</f>
        <v/>
      </c>
      <c r="B4088" s="36" t="str">
        <f t="shared" si="497"/>
        <v/>
      </c>
      <c r="C4088" s="190"/>
      <c r="D4088" s="190"/>
      <c r="E4088" s="779"/>
      <c r="F4088" s="191"/>
      <c r="G4088" s="824"/>
      <c r="H4088" s="7"/>
      <c r="I4088" s="248"/>
      <c r="J4088" s="248"/>
      <c r="K4088" s="38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7"/>
    </row>
    <row r="4089" spans="1:27" ht="15.75" hidden="1" customHeight="1">
      <c r="A4089" s="818" t="str">
        <f>IF(B4089&lt;&gt;"",IF(AND(B4089&gt;=_TM1,B4089&lt;=_TM2,OR(TH!L4089="1111",TH!M4089="1111")),TH!D4089,""),"")</f>
        <v/>
      </c>
      <c r="B4089" s="36" t="str">
        <f t="shared" si="497"/>
        <v/>
      </c>
      <c r="C4089" s="190"/>
      <c r="D4089" s="190"/>
      <c r="E4089" s="779"/>
      <c r="F4089" s="191"/>
      <c r="G4089" s="824"/>
      <c r="H4089" s="192"/>
      <c r="I4089" s="248"/>
      <c r="J4089" s="248"/>
      <c r="K4089" s="578"/>
      <c r="L4089" s="193"/>
      <c r="M4089" s="193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7"/>
    </row>
    <row r="4090" spans="1:27" ht="15.75" hidden="1" customHeight="1">
      <c r="A4090" s="818" t="str">
        <f>IF(B4090&lt;&gt;"",IF(AND(B4090&gt;=_TM1,B4090&lt;=_TM2,OR(TH!L4090="1111",TH!M4090="1111")),TH!D4090,""),"")</f>
        <v/>
      </c>
      <c r="B4090" s="36" t="str">
        <f t="shared" si="497"/>
        <v/>
      </c>
      <c r="C4090" s="190"/>
      <c r="D4090" s="190"/>
      <c r="E4090" s="779"/>
      <c r="F4090" s="191"/>
      <c r="G4090" s="824"/>
      <c r="H4090" s="192"/>
      <c r="I4090" s="248"/>
      <c r="J4090" s="248"/>
      <c r="K4090" s="38"/>
      <c r="L4090" s="193"/>
      <c r="M4090" s="193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7"/>
    </row>
    <row r="4091" spans="1:27" ht="15.75" hidden="1" customHeight="1">
      <c r="A4091" s="818" t="str">
        <f>IF(B4091&lt;&gt;"",IF(AND(B4091&gt;=_TM1,B4091&lt;=_TM2,OR(TH!L4091="1111",TH!M4091="1111")),TH!D4091,""),"")</f>
        <v/>
      </c>
      <c r="B4091" s="36" t="str">
        <f t="shared" si="497"/>
        <v/>
      </c>
      <c r="C4091" s="190"/>
      <c r="D4091" s="190"/>
      <c r="E4091" s="779"/>
      <c r="F4091" s="191"/>
      <c r="G4091" s="824"/>
      <c r="H4091" s="192"/>
      <c r="I4091" s="248"/>
      <c r="J4091" s="248"/>
      <c r="K4091" s="578"/>
      <c r="L4091" s="193"/>
      <c r="M4091" s="193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7"/>
    </row>
    <row r="4092" spans="1:27" ht="15.75" hidden="1" customHeight="1">
      <c r="A4092" s="818" t="str">
        <f>IF(B4092&lt;&gt;"",IF(AND(B4092&gt;=_TM1,B4092&lt;=_TM2,OR(TH!L4092="1111",TH!M4092="1111")),TH!D4092,""),"")</f>
        <v/>
      </c>
      <c r="B4092" s="36" t="str">
        <f t="shared" si="497"/>
        <v/>
      </c>
      <c r="C4092" s="190"/>
      <c r="D4092" s="190"/>
      <c r="E4092" s="779"/>
      <c r="F4092" s="191"/>
      <c r="G4092" s="824"/>
      <c r="H4092" s="192"/>
      <c r="I4092" s="248"/>
      <c r="J4092" s="248"/>
      <c r="K4092" s="578"/>
      <c r="L4092" s="193"/>
      <c r="M4092" s="193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7"/>
    </row>
    <row r="4093" spans="1:27" ht="15.75" hidden="1" customHeight="1">
      <c r="A4093" s="818" t="str">
        <f>IF(B4093&lt;&gt;"",IF(AND(B4093&gt;=_TM1,B4093&lt;=_TM2,OR(TH!L4093="1111",TH!M4093="1111")),TH!D4093,""),"")</f>
        <v/>
      </c>
      <c r="B4093" s="36" t="str">
        <f t="shared" si="497"/>
        <v/>
      </c>
      <c r="C4093" s="190"/>
      <c r="D4093" s="190"/>
      <c r="E4093" s="779"/>
      <c r="F4093" s="191"/>
      <c r="G4093" s="824"/>
      <c r="H4093" s="192"/>
      <c r="I4093" s="248"/>
      <c r="J4093" s="248"/>
      <c r="K4093" s="578"/>
      <c r="L4093" s="193"/>
      <c r="M4093" s="193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7"/>
    </row>
    <row r="4094" spans="1:27" ht="15.75" hidden="1" customHeight="1">
      <c r="A4094" s="818" t="str">
        <f>IF(B4094&lt;&gt;"",IF(AND(B4094&gt;=_TM1,B4094&lt;=_TM2,OR(TH!L4094="1111",TH!M4094="1111")),TH!D4094,""),"")</f>
        <v/>
      </c>
      <c r="B4094" s="36" t="str">
        <f t="shared" si="497"/>
        <v/>
      </c>
      <c r="C4094" s="190"/>
      <c r="D4094" s="190"/>
      <c r="E4094" s="779"/>
      <c r="F4094" s="191"/>
      <c r="G4094" s="824"/>
      <c r="H4094" s="192"/>
      <c r="I4094" s="248"/>
      <c r="J4094" s="248"/>
      <c r="K4094" s="578"/>
      <c r="L4094" s="193"/>
      <c r="M4094" s="193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7"/>
    </row>
    <row r="4095" spans="1:27" ht="15.75" hidden="1" customHeight="1">
      <c r="A4095" s="818" t="str">
        <f>IF(B4095&lt;&gt;"",IF(AND(B4095&gt;=_TM1,B4095&lt;=_TM2,OR(TH!L4095="1111",TH!M4095="1111")),TH!D4095,""),"")</f>
        <v/>
      </c>
      <c r="B4095" s="36" t="str">
        <f t="shared" si="497"/>
        <v/>
      </c>
      <c r="C4095" s="190"/>
      <c r="D4095" s="190"/>
      <c r="E4095" s="779"/>
      <c r="F4095" s="191"/>
      <c r="G4095" s="824"/>
      <c r="H4095" s="192"/>
      <c r="I4095" s="248"/>
      <c r="J4095" s="248"/>
      <c r="K4095" s="578"/>
      <c r="L4095" s="193"/>
      <c r="M4095" s="193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7"/>
    </row>
    <row r="4096" spans="1:27" ht="15.75" hidden="1" customHeight="1">
      <c r="A4096" s="818" t="str">
        <f>IF(B4096&lt;&gt;"",IF(AND(B4096&gt;=_TM1,B4096&lt;=_TM2,OR(TH!L4096="1111",TH!M4096="1111")),TH!D4096,""),"")</f>
        <v/>
      </c>
      <c r="B4096" s="36" t="str">
        <f t="shared" si="497"/>
        <v/>
      </c>
      <c r="C4096" s="190"/>
      <c r="D4096" s="190"/>
      <c r="E4096" s="779"/>
      <c r="F4096" s="191"/>
      <c r="G4096" s="824"/>
      <c r="H4096" s="192"/>
      <c r="I4096" s="248"/>
      <c r="J4096" s="248"/>
      <c r="K4096" s="578"/>
      <c r="L4096" s="193"/>
      <c r="M4096" s="193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7"/>
    </row>
    <row r="4097" spans="1:27" ht="15.75" hidden="1" customHeight="1">
      <c r="A4097" s="818" t="str">
        <f>IF(B4097&lt;&gt;"",IF(AND(B4097&gt;=_TM1,B4097&lt;=_TM2,OR(TH!L4097="1111",TH!M4097="1111")),TH!D4097,""),"")</f>
        <v/>
      </c>
      <c r="B4097" s="36" t="str">
        <f t="shared" si="497"/>
        <v/>
      </c>
      <c r="C4097" s="190"/>
      <c r="D4097" s="190"/>
      <c r="E4097" s="779"/>
      <c r="F4097" s="191"/>
      <c r="G4097" s="824"/>
      <c r="H4097" s="192"/>
      <c r="I4097" s="248"/>
      <c r="J4097" s="248"/>
      <c r="K4097" s="578"/>
      <c r="L4097" s="193"/>
      <c r="M4097" s="193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7"/>
    </row>
    <row r="4098" spans="1:27" ht="15.75" hidden="1" customHeight="1">
      <c r="A4098" s="818" t="str">
        <f>IF(B4098&lt;&gt;"",IF(AND(B4098&gt;=_TM1,B4098&lt;=_TM2,OR(TH!L4098="1111",TH!M4098="1111")),TH!D4098,""),"")</f>
        <v/>
      </c>
      <c r="B4098" s="36" t="str">
        <f t="shared" si="497"/>
        <v/>
      </c>
      <c r="C4098" s="190"/>
      <c r="D4098" s="190"/>
      <c r="E4098" s="779"/>
      <c r="F4098" s="191"/>
      <c r="G4098" s="824"/>
      <c r="H4098" s="192"/>
      <c r="I4098" s="248"/>
      <c r="J4098" s="248"/>
      <c r="K4098" s="578"/>
      <c r="L4098" s="193"/>
      <c r="M4098" s="193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7"/>
    </row>
    <row r="4099" spans="1:27" ht="15.75" hidden="1" customHeight="1">
      <c r="A4099" s="818" t="str">
        <f>IF(B4099&lt;&gt;"",IF(AND(B4099&gt;=_TM1,B4099&lt;=_TM2,OR(TH!L4099="1111",TH!M4099="1111")),TH!D4099,""),"")</f>
        <v/>
      </c>
      <c r="B4099" s="36" t="str">
        <f t="shared" si="497"/>
        <v/>
      </c>
      <c r="C4099" s="190"/>
      <c r="D4099" s="37"/>
      <c r="E4099" s="734"/>
      <c r="F4099" s="40"/>
      <c r="G4099" s="823"/>
      <c r="H4099" s="7"/>
      <c r="I4099" s="248"/>
      <c r="J4099" s="248"/>
      <c r="K4099" s="578"/>
      <c r="L4099" s="39"/>
      <c r="M4099" s="39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7"/>
    </row>
    <row r="4100" spans="1:27" ht="15.75" hidden="1" customHeight="1">
      <c r="A4100" s="818" t="str">
        <f>IF(B4100&lt;&gt;"",IF(AND(B4100&gt;=_TM1,B4100&lt;=_TM2,OR(TH!L4100="1111",TH!M4100="1111")),TH!D4100,""),"")</f>
        <v/>
      </c>
      <c r="B4100" s="36" t="str">
        <f t="shared" si="497"/>
        <v/>
      </c>
      <c r="C4100" s="190"/>
      <c r="D4100" s="37"/>
      <c r="E4100" s="734"/>
      <c r="F4100" s="40"/>
      <c r="G4100" s="823"/>
      <c r="H4100" s="7"/>
      <c r="I4100" s="248"/>
      <c r="J4100" s="248"/>
      <c r="K4100" s="578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7"/>
    </row>
    <row r="4101" spans="1:27" ht="15.75" hidden="1" customHeight="1">
      <c r="A4101" s="818" t="str">
        <f>IF(B4101&lt;&gt;"",IF(AND(B4101&gt;=_TM1,B4101&lt;=_TM2,OR(TH!L4101="1111",TH!M4101="1111")),TH!D4101,""),"")</f>
        <v/>
      </c>
      <c r="B4101" s="36" t="str">
        <f t="shared" si="497"/>
        <v/>
      </c>
      <c r="C4101" s="190"/>
      <c r="D4101" s="37"/>
      <c r="E4101" s="734"/>
      <c r="F4101" s="40"/>
      <c r="G4101" s="823"/>
      <c r="H4101" s="7"/>
      <c r="I4101" s="248"/>
      <c r="J4101" s="248"/>
      <c r="K4101" s="578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7"/>
    </row>
    <row r="4102" spans="1:27" ht="15.75" hidden="1" customHeight="1">
      <c r="A4102" s="818" t="str">
        <f>IF(B4102&lt;&gt;"",IF(AND(B4102&gt;=_TM1,B4102&lt;=_TM2,OR(TH!L4102="1111",TH!M4102="1111")),TH!D4102,""),"")</f>
        <v/>
      </c>
      <c r="B4102" s="36" t="str">
        <f t="shared" si="497"/>
        <v/>
      </c>
      <c r="C4102" s="190"/>
      <c r="D4102" s="37"/>
      <c r="E4102" s="734"/>
      <c r="F4102" s="40"/>
      <c r="G4102" s="823"/>
      <c r="H4102" s="7"/>
      <c r="I4102" s="248"/>
      <c r="J4102" s="248"/>
      <c r="K4102" s="578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7"/>
    </row>
    <row r="4103" spans="1:27" ht="15.75" hidden="1" customHeight="1">
      <c r="A4103" s="818" t="str">
        <f>IF(B4103&lt;&gt;"",IF(AND(B4103&gt;=_TM1,B4103&lt;=_TM2,OR(TH!L4103="1111",TH!M4103="1111")),TH!D4103,""),"")</f>
        <v/>
      </c>
      <c r="B4103" s="36" t="str">
        <f t="shared" si="497"/>
        <v/>
      </c>
      <c r="C4103" s="190"/>
      <c r="D4103" s="37"/>
      <c r="E4103" s="734"/>
      <c r="F4103" s="40"/>
      <c r="G4103" s="823"/>
      <c r="H4103" s="7"/>
      <c r="I4103" s="248"/>
      <c r="J4103" s="248"/>
      <c r="K4103" s="578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7"/>
    </row>
    <row r="4104" spans="1:27" ht="15.75" hidden="1" customHeight="1">
      <c r="A4104" s="818" t="str">
        <f>IF(B4104&lt;&gt;"",IF(AND(B4104&gt;=_TM1,B4104&lt;=_TM2,OR(TH!L4104="1111",TH!M4104="1111")),TH!D4104,""),"")</f>
        <v/>
      </c>
      <c r="B4104" s="36" t="str">
        <f t="shared" si="497"/>
        <v/>
      </c>
      <c r="C4104" s="190"/>
      <c r="D4104" s="37"/>
      <c r="E4104" s="734"/>
      <c r="F4104" s="40"/>
      <c r="G4104" s="823"/>
      <c r="H4104" s="7"/>
      <c r="I4104" s="248"/>
      <c r="J4104" s="248"/>
      <c r="K4104" s="578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7"/>
    </row>
    <row r="4105" spans="1:27" ht="15.75" hidden="1" customHeight="1">
      <c r="A4105" s="818" t="str">
        <f>IF(B4105&lt;&gt;"",IF(AND(B4105&gt;=_TM1,B4105&lt;=_TM2,OR(TH!L4105="1111",TH!M4105="1111")),TH!D4105,""),"")</f>
        <v/>
      </c>
      <c r="B4105" s="36" t="str">
        <f t="shared" si="497"/>
        <v/>
      </c>
      <c r="C4105" s="190"/>
      <c r="D4105" s="37"/>
      <c r="E4105" s="734"/>
      <c r="F4105" s="40"/>
      <c r="G4105" s="823"/>
      <c r="H4105" s="7"/>
      <c r="I4105" s="248"/>
      <c r="J4105" s="248"/>
      <c r="K4105" s="578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7"/>
    </row>
    <row r="4106" spans="1:27" ht="15.75" hidden="1" customHeight="1">
      <c r="A4106" s="818" t="str">
        <f>IF(B4106&lt;&gt;"",IF(AND(B4106&gt;=_TM1,B4106&lt;=_TM2,OR(TH!L4106="1111",TH!M4106="1111")),TH!D4106,""),"")</f>
        <v/>
      </c>
      <c r="B4106" s="36" t="str">
        <f t="shared" si="497"/>
        <v/>
      </c>
      <c r="C4106" s="190"/>
      <c r="D4106" s="37"/>
      <c r="E4106" s="734"/>
      <c r="F4106" s="191"/>
      <c r="G4106" s="824"/>
      <c r="H4106" s="192"/>
      <c r="I4106" s="248"/>
      <c r="J4106" s="248"/>
      <c r="K4106" s="578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7"/>
    </row>
    <row r="4107" spans="1:27" ht="15.75" hidden="1" customHeight="1">
      <c r="A4107" s="818" t="str">
        <f>IF(B4107&lt;&gt;"",IF(AND(B4107&gt;=_TM1,B4107&lt;=_TM2,OR(TH!L4107="1111",TH!M4107="1111")),TH!D4107,""),"")</f>
        <v/>
      </c>
      <c r="B4107" s="36" t="str">
        <f t="shared" si="497"/>
        <v/>
      </c>
      <c r="C4107" s="190"/>
      <c r="D4107" s="37"/>
      <c r="E4107" s="734"/>
      <c r="F4107" s="191"/>
      <c r="G4107" s="824"/>
      <c r="H4107" s="192"/>
      <c r="I4107" s="248"/>
      <c r="J4107" s="248"/>
      <c r="K4107" s="578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7"/>
    </row>
    <row r="4108" spans="1:27" ht="15.75" hidden="1" customHeight="1">
      <c r="A4108" s="818" t="str">
        <f>IF(B4108&lt;&gt;"",IF(AND(B4108&gt;=_TM1,B4108&lt;=_TM2,OR(TH!L4108="1111",TH!M4108="1111")),TH!D4108,""),"")</f>
        <v/>
      </c>
      <c r="B4108" s="36" t="str">
        <f t="shared" si="497"/>
        <v/>
      </c>
      <c r="C4108" s="190"/>
      <c r="D4108" s="37"/>
      <c r="E4108" s="734"/>
      <c r="F4108" s="191"/>
      <c r="G4108" s="824"/>
      <c r="H4108" s="192"/>
      <c r="I4108" s="248"/>
      <c r="J4108" s="248"/>
      <c r="K4108" s="578"/>
      <c r="L4108" s="39"/>
      <c r="M4108" s="39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7"/>
    </row>
    <row r="4109" spans="1:27" ht="15.75" hidden="1" customHeight="1">
      <c r="A4109" s="818" t="str">
        <f>IF(B4109&lt;&gt;"",IF(AND(B4109&gt;=_TM1,B4109&lt;=_TM2,OR(TH!L4109="1111",TH!M4109="1111")),TH!D4109,""),"")</f>
        <v/>
      </c>
      <c r="B4109" s="36" t="str">
        <f t="shared" si="497"/>
        <v/>
      </c>
      <c r="C4109" s="190"/>
      <c r="D4109" s="37"/>
      <c r="E4109" s="734"/>
      <c r="F4109" s="191"/>
      <c r="G4109" s="824"/>
      <c r="H4109" s="192"/>
      <c r="I4109" s="248"/>
      <c r="J4109" s="248"/>
      <c r="K4109" s="578"/>
      <c r="L4109" s="39"/>
      <c r="M4109" s="39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7"/>
    </row>
    <row r="4110" spans="1:27" ht="15.75" hidden="1" customHeight="1">
      <c r="A4110" s="818" t="str">
        <f>IF(B4110&lt;&gt;"",IF(AND(B4110&gt;=_TM1,B4110&lt;=_TM2,OR(TH!L4110="1111",TH!M4110="1111")),TH!D4110,""),"")</f>
        <v/>
      </c>
      <c r="B4110" s="36" t="str">
        <f t="shared" si="497"/>
        <v/>
      </c>
      <c r="C4110" s="190"/>
      <c r="D4110" s="37"/>
      <c r="E4110" s="734"/>
      <c r="F4110" s="191"/>
      <c r="G4110" s="824"/>
      <c r="H4110" s="192"/>
      <c r="I4110" s="248"/>
      <c r="J4110" s="248"/>
      <c r="K4110" s="578"/>
      <c r="L4110" s="39"/>
      <c r="M4110" s="39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7"/>
    </row>
    <row r="4111" spans="1:27" ht="15.75" hidden="1" customHeight="1">
      <c r="A4111" s="818" t="str">
        <f>IF(B4111&lt;&gt;"",IF(AND(B4111&gt;=_TM1,B4111&lt;=_TM2,OR(TH!L4111="1111",TH!M4111="1111")),TH!D4111,""),"")</f>
        <v/>
      </c>
      <c r="B4111" s="36" t="str">
        <f t="shared" si="497"/>
        <v/>
      </c>
      <c r="C4111" s="190"/>
      <c r="D4111" s="37"/>
      <c r="E4111" s="734"/>
      <c r="F4111" s="191"/>
      <c r="G4111" s="824"/>
      <c r="H4111" s="192"/>
      <c r="I4111" s="248"/>
      <c r="J4111" s="248"/>
      <c r="K4111" s="578"/>
      <c r="L4111" s="39"/>
      <c r="M4111" s="39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7"/>
    </row>
    <row r="4112" spans="1:27" ht="15.75" hidden="1" customHeight="1">
      <c r="A4112" s="818" t="str">
        <f>IF(B4112&lt;&gt;"",IF(AND(B4112&gt;=_TM1,B4112&lt;=_TM2,OR(TH!L4112="1111",TH!M4112="1111")),TH!D4112,""),"")</f>
        <v/>
      </c>
      <c r="B4112" s="36" t="str">
        <f t="shared" si="497"/>
        <v/>
      </c>
      <c r="C4112" s="190"/>
      <c r="D4112" s="37"/>
      <c r="E4112" s="734"/>
      <c r="F4112" s="191"/>
      <c r="G4112" s="824"/>
      <c r="H4112" s="192"/>
      <c r="I4112" s="248"/>
      <c r="J4112" s="248"/>
      <c r="K4112" s="578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7"/>
    </row>
    <row r="4113" spans="1:27" ht="15.75" hidden="1" customHeight="1">
      <c r="A4113" s="818" t="str">
        <f>IF(B4113&lt;&gt;"",IF(AND(B4113&gt;=_TM1,B4113&lt;=_TM2,OR(TH!L4113="1111",TH!M4113="1111")),TH!D4113,""),"")</f>
        <v/>
      </c>
      <c r="B4113" s="36" t="str">
        <f t="shared" si="497"/>
        <v/>
      </c>
      <c r="C4113" s="190"/>
      <c r="D4113" s="190"/>
      <c r="E4113" s="779"/>
      <c r="F4113" s="191"/>
      <c r="G4113" s="824"/>
      <c r="H4113" s="192"/>
      <c r="I4113" s="248"/>
      <c r="J4113" s="248"/>
      <c r="K4113" s="578"/>
      <c r="L4113" s="193"/>
      <c r="M4113" s="193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7"/>
    </row>
    <row r="4114" spans="1:27" ht="15.75" hidden="1" customHeight="1">
      <c r="A4114" s="818" t="str">
        <f>IF(B4114&lt;&gt;"",IF(AND(B4114&gt;=_TM1,B4114&lt;=_TM2,OR(TH!L4114="1111",TH!M4114="1111")),TH!D4114,""),"")</f>
        <v/>
      </c>
      <c r="B4114" s="36" t="str">
        <f t="shared" si="497"/>
        <v/>
      </c>
      <c r="C4114" s="190"/>
      <c r="D4114" s="190"/>
      <c r="E4114" s="779"/>
      <c r="F4114" s="191"/>
      <c r="G4114" s="824"/>
      <c r="H4114" s="192"/>
      <c r="I4114" s="248"/>
      <c r="J4114" s="248"/>
      <c r="K4114" s="38"/>
      <c r="L4114" s="193"/>
      <c r="M4114" s="193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7"/>
    </row>
    <row r="4115" spans="1:27" ht="15.75" hidden="1" customHeight="1">
      <c r="A4115" s="818" t="str">
        <f>IF(B4115&lt;&gt;"",IF(AND(B4115&gt;=_TM1,B4115&lt;=_TM2,OR(TH!L4115="1111",TH!M4115="1111")),TH!D4115,""),"")</f>
        <v/>
      </c>
      <c r="B4115" s="36" t="str">
        <f t="shared" si="497"/>
        <v/>
      </c>
      <c r="C4115" s="190"/>
      <c r="D4115" s="190"/>
      <c r="E4115" s="779"/>
      <c r="F4115" s="191"/>
      <c r="G4115" s="824"/>
      <c r="H4115" s="7"/>
      <c r="I4115" s="249"/>
      <c r="J4115" s="249"/>
      <c r="K4115" s="578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7"/>
    </row>
    <row r="4116" spans="1:27" ht="15.75" hidden="1" customHeight="1">
      <c r="A4116" s="818" t="str">
        <f>IF(B4116&lt;&gt;"",IF(AND(B4116&gt;=_TM1,B4116&lt;=_TM2,OR(TH!L4116="1111",TH!M4116="1111")),TH!D4116,""),"")</f>
        <v/>
      </c>
      <c r="B4116" s="36" t="str">
        <f t="shared" si="497"/>
        <v/>
      </c>
      <c r="C4116" s="190"/>
      <c r="D4116" s="190"/>
      <c r="E4116" s="779"/>
      <c r="F4116" s="191"/>
      <c r="G4116" s="824"/>
      <c r="H4116" s="7"/>
      <c r="I4116" s="249"/>
      <c r="J4116" s="249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7"/>
    </row>
    <row r="4117" spans="1:27" ht="15.75" hidden="1" customHeight="1">
      <c r="A4117" s="818" t="str">
        <f>IF(B4117&lt;&gt;"",IF(AND(B4117&gt;=_TM1,B4117&lt;=_TM2,OR(TH!L4117="1111",TH!M4117="1111")),TH!D4117,""),"")</f>
        <v/>
      </c>
      <c r="B4117" s="36" t="str">
        <f t="shared" si="497"/>
        <v/>
      </c>
      <c r="C4117" s="183"/>
      <c r="D4117" s="183"/>
      <c r="E4117" s="786"/>
      <c r="F4117" s="188"/>
      <c r="G4117" s="826"/>
      <c r="H4117" s="7"/>
      <c r="I4117" s="248"/>
      <c r="J4117" s="248"/>
      <c r="K4117" s="578"/>
      <c r="L4117" s="579"/>
      <c r="M4117" s="57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7"/>
    </row>
    <row r="4118" spans="1:27" ht="15.75" hidden="1" customHeight="1">
      <c r="A4118" s="818" t="str">
        <f>IF(B4118&lt;&gt;"",IF(AND(B4118&gt;=_TM1,B4118&lt;=_TM2,OR(TH!L4118="1111",TH!M4118="1111")),TH!D4118,""),"")</f>
        <v/>
      </c>
      <c r="B4118" s="36" t="str">
        <f t="shared" ref="B4118:B4181" si="498">IF(C4118&lt;&gt;"",MONTH(C4118),"")</f>
        <v/>
      </c>
      <c r="C4118" s="190"/>
      <c r="D4118" s="190"/>
      <c r="E4118" s="779"/>
      <c r="F4118" s="191"/>
      <c r="G4118" s="824"/>
      <c r="H4118" s="192"/>
      <c r="I4118" s="248"/>
      <c r="J4118" s="248"/>
      <c r="K4118" s="578"/>
      <c r="L4118" s="193"/>
      <c r="M4118" s="193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7"/>
    </row>
    <row r="4119" spans="1:27" ht="15.75" hidden="1" customHeight="1">
      <c r="A4119" s="818" t="str">
        <f>IF(B4119&lt;&gt;"",IF(AND(B4119&gt;=_TM1,B4119&lt;=_TM2,OR(TH!L4119="1111",TH!M4119="1111")),TH!D4119,""),"")</f>
        <v/>
      </c>
      <c r="B4119" s="36" t="str">
        <f t="shared" si="498"/>
        <v/>
      </c>
      <c r="C4119" s="190"/>
      <c r="D4119" s="190"/>
      <c r="E4119" s="779"/>
      <c r="F4119" s="191"/>
      <c r="G4119" s="824"/>
      <c r="H4119" s="192"/>
      <c r="I4119" s="248"/>
      <c r="J4119" s="248"/>
      <c r="K4119" s="578"/>
      <c r="L4119" s="193"/>
      <c r="M4119" s="193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7"/>
    </row>
    <row r="4120" spans="1:27" ht="15.75" hidden="1" customHeight="1">
      <c r="A4120" s="818" t="str">
        <f>IF(B4120&lt;&gt;"",IF(AND(B4120&gt;=_TM1,B4120&lt;=_TM2,OR(TH!L4120="1111",TH!M4120="1111")),TH!D4120,""),"")</f>
        <v/>
      </c>
      <c r="B4120" s="36" t="str">
        <f t="shared" si="498"/>
        <v/>
      </c>
      <c r="C4120" s="190"/>
      <c r="D4120" s="190"/>
      <c r="E4120" s="779"/>
      <c r="F4120" s="191"/>
      <c r="G4120" s="824"/>
      <c r="H4120" s="192"/>
      <c r="I4120" s="248"/>
      <c r="J4120" s="248"/>
      <c r="K4120" s="578"/>
      <c r="L4120" s="193"/>
      <c r="M4120" s="193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7"/>
    </row>
    <row r="4121" spans="1:27" ht="15.75" hidden="1" customHeight="1">
      <c r="A4121" s="818" t="str">
        <f>IF(B4121&lt;&gt;"",IF(AND(B4121&gt;=_TM1,B4121&lt;=_TM2,OR(TH!L4121="1111",TH!M4121="1111")),TH!D4121,""),"")</f>
        <v/>
      </c>
      <c r="B4121" s="36" t="str">
        <f t="shared" si="498"/>
        <v/>
      </c>
      <c r="C4121" s="190"/>
      <c r="D4121" s="190"/>
      <c r="E4121" s="779"/>
      <c r="F4121" s="191"/>
      <c r="G4121" s="824"/>
      <c r="H4121" s="192"/>
      <c r="I4121" s="248"/>
      <c r="J4121" s="248"/>
      <c r="K4121" s="38"/>
      <c r="L4121" s="193"/>
      <c r="M4121" s="193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7"/>
    </row>
    <row r="4122" spans="1:27" ht="15.75" hidden="1" customHeight="1">
      <c r="A4122" s="818" t="str">
        <f>IF(B4122&lt;&gt;"",IF(AND(B4122&gt;=_TM1,B4122&lt;=_TM2,OR(TH!L4122="1111",TH!M4122="1111")),TH!D4122,""),"")</f>
        <v/>
      </c>
      <c r="B4122" s="36" t="str">
        <f t="shared" si="498"/>
        <v/>
      </c>
      <c r="C4122" s="190"/>
      <c r="D4122" s="190"/>
      <c r="E4122" s="734"/>
      <c r="F4122" s="188"/>
      <c r="G4122" s="823"/>
      <c r="H4122" s="7"/>
      <c r="I4122" s="761"/>
      <c r="J4122" s="248"/>
      <c r="K4122" s="578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7"/>
    </row>
    <row r="4123" spans="1:27" ht="15.75" hidden="1" customHeight="1">
      <c r="A4123" s="818" t="str">
        <f>IF(B4123&lt;&gt;"",IF(AND(B4123&gt;=_TM1,B4123&lt;=_TM2,OR(TH!L4123="1111",TH!M4123="1111")),TH!D4123,""),"")</f>
        <v/>
      </c>
      <c r="B4123" s="36" t="str">
        <f t="shared" si="498"/>
        <v/>
      </c>
      <c r="C4123" s="190"/>
      <c r="D4123" s="190"/>
      <c r="E4123" s="734"/>
      <c r="F4123" s="188"/>
      <c r="G4123" s="823"/>
      <c r="H4123" s="7"/>
      <c r="I4123" s="761"/>
      <c r="J4123" s="248"/>
      <c r="K4123" s="578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7"/>
    </row>
    <row r="4124" spans="1:27" ht="15.75" hidden="1" customHeight="1">
      <c r="A4124" s="818" t="str">
        <f>IF(B4124&lt;&gt;"",IF(AND(B4124&gt;=_TM1,B4124&lt;=_TM2,OR(TH!L4124="1111",TH!M4124="1111")),TH!D4124,""),"")</f>
        <v/>
      </c>
      <c r="B4124" s="36" t="str">
        <f t="shared" si="498"/>
        <v/>
      </c>
      <c r="C4124" s="190"/>
      <c r="D4124" s="190"/>
      <c r="E4124" s="734"/>
      <c r="F4124" s="188"/>
      <c r="G4124" s="823"/>
      <c r="H4124" s="7"/>
      <c r="I4124" s="248"/>
      <c r="J4124" s="248"/>
      <c r="K4124" s="578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7"/>
    </row>
    <row r="4125" spans="1:27" ht="15.75" hidden="1" customHeight="1">
      <c r="A4125" s="818" t="str">
        <f>IF(B4125&lt;&gt;"",IF(AND(B4125&gt;=_TM1,B4125&lt;=_TM2,OR(TH!L4125="1111",TH!M4125="1111")),TH!D4125,""),"")</f>
        <v/>
      </c>
      <c r="B4125" s="36" t="str">
        <f t="shared" si="498"/>
        <v/>
      </c>
      <c r="C4125" s="190"/>
      <c r="D4125" s="190"/>
      <c r="E4125" s="734"/>
      <c r="F4125" s="40"/>
      <c r="G4125" s="823"/>
      <c r="H4125" s="7"/>
      <c r="I4125" s="248"/>
      <c r="J4125" s="248"/>
      <c r="K4125" s="578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7"/>
    </row>
    <row r="4126" spans="1:27" ht="15.75" hidden="1" customHeight="1">
      <c r="A4126" s="818" t="str">
        <f>IF(B4126&lt;&gt;"",IF(AND(B4126&gt;=_TM1,B4126&lt;=_TM2,OR(TH!L4126="1111",TH!M4126="1111")),TH!D4126,""),"")</f>
        <v/>
      </c>
      <c r="B4126" s="36" t="str">
        <f t="shared" si="498"/>
        <v/>
      </c>
      <c r="C4126" s="190"/>
      <c r="D4126" s="190"/>
      <c r="E4126" s="734"/>
      <c r="F4126" s="40"/>
      <c r="G4126" s="823"/>
      <c r="H4126" s="7"/>
      <c r="I4126" s="248"/>
      <c r="J4126" s="248"/>
      <c r="K4126" s="578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7"/>
    </row>
    <row r="4127" spans="1:27" ht="15.75" hidden="1" customHeight="1">
      <c r="A4127" s="818" t="str">
        <f>IF(B4127&lt;&gt;"",IF(AND(B4127&gt;=_TM1,B4127&lt;=_TM2,OR(TH!L4127="1111",TH!M4127="1111")),TH!D4127,""),"")</f>
        <v/>
      </c>
      <c r="B4127" s="36" t="str">
        <f t="shared" si="498"/>
        <v/>
      </c>
      <c r="C4127" s="190"/>
      <c r="D4127" s="190"/>
      <c r="E4127" s="779"/>
      <c r="F4127" s="191"/>
      <c r="G4127" s="824"/>
      <c r="H4127" s="192"/>
      <c r="I4127" s="248"/>
      <c r="J4127" s="248"/>
      <c r="K4127" s="578"/>
      <c r="L4127" s="193"/>
      <c r="M4127" s="193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7"/>
    </row>
    <row r="4128" spans="1:27" ht="15.75" hidden="1" customHeight="1">
      <c r="A4128" s="818" t="str">
        <f>IF(B4128&lt;&gt;"",IF(AND(B4128&gt;=_TM1,B4128&lt;=_TM2,OR(TH!L4128="1111",TH!M4128="1111")),TH!D4128,""),"")</f>
        <v/>
      </c>
      <c r="B4128" s="36" t="str">
        <f t="shared" si="498"/>
        <v/>
      </c>
      <c r="C4128" s="190"/>
      <c r="D4128" s="190"/>
      <c r="E4128" s="779"/>
      <c r="F4128" s="191"/>
      <c r="G4128" s="824"/>
      <c r="H4128" s="192"/>
      <c r="I4128" s="248"/>
      <c r="J4128" s="248"/>
      <c r="K4128" s="38"/>
      <c r="L4128" s="193"/>
      <c r="M4128" s="193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7"/>
    </row>
    <row r="4129" spans="1:27" ht="15.75" hidden="1" customHeight="1">
      <c r="A4129" s="818" t="str">
        <f>IF(B4129&lt;&gt;"",IF(AND(B4129&gt;=_TM1,B4129&lt;=_TM2,OR(TH!L4129="1111",TH!M4129="1111")),TH!D4129,""),"")</f>
        <v/>
      </c>
      <c r="B4129" s="36" t="str">
        <f t="shared" si="498"/>
        <v/>
      </c>
      <c r="C4129" s="190"/>
      <c r="D4129" s="190"/>
      <c r="E4129" s="779"/>
      <c r="F4129" s="191"/>
      <c r="G4129" s="824"/>
      <c r="H4129" s="45"/>
      <c r="I4129" s="248"/>
      <c r="J4129" s="248"/>
      <c r="K4129" s="38"/>
      <c r="L4129" s="193"/>
      <c r="M4129" s="57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7"/>
    </row>
    <row r="4130" spans="1:27" ht="15.75" hidden="1" customHeight="1">
      <c r="A4130" s="818" t="str">
        <f>IF(B4130&lt;&gt;"",IF(AND(B4130&gt;=_TM1,B4130&lt;=_TM2,OR(TH!L4130="1111",TH!M4130="1111")),TH!D4130,""),"")</f>
        <v/>
      </c>
      <c r="B4130" s="36" t="str">
        <f t="shared" si="498"/>
        <v/>
      </c>
      <c r="C4130" s="190"/>
      <c r="D4130" s="190"/>
      <c r="E4130" s="779"/>
      <c r="F4130" s="191"/>
      <c r="G4130" s="824"/>
      <c r="H4130" s="192"/>
      <c r="I4130" s="248"/>
      <c r="J4130" s="248"/>
      <c r="K4130" s="578"/>
      <c r="L4130" s="193"/>
      <c r="M4130" s="193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7"/>
    </row>
    <row r="4131" spans="1:27" ht="15.75" hidden="1" customHeight="1">
      <c r="A4131" s="818" t="str">
        <f>IF(B4131&lt;&gt;"",IF(AND(B4131&gt;=_TM1,B4131&lt;=_TM2,OR(TH!L4131="1111",TH!M4131="1111")),TH!D4131,""),"")</f>
        <v/>
      </c>
      <c r="B4131" s="36" t="str">
        <f t="shared" si="498"/>
        <v/>
      </c>
      <c r="C4131" s="190"/>
      <c r="D4131" s="190"/>
      <c r="E4131" s="779"/>
      <c r="F4131" s="191"/>
      <c r="G4131" s="824"/>
      <c r="H4131" s="192"/>
      <c r="I4131" s="248"/>
      <c r="J4131" s="248"/>
      <c r="K4131" s="578"/>
      <c r="L4131" s="193"/>
      <c r="M4131" s="193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7"/>
    </row>
    <row r="4132" spans="1:27" ht="15.75" hidden="1" customHeight="1">
      <c r="A4132" s="818" t="str">
        <f>IF(B4132&lt;&gt;"",IF(AND(B4132&gt;=_TM1,B4132&lt;=_TM2,OR(TH!L4132="1111",TH!M4132="1111")),TH!D4132,""),"")</f>
        <v/>
      </c>
      <c r="B4132" s="36" t="str">
        <f t="shared" si="498"/>
        <v/>
      </c>
      <c r="C4132" s="190"/>
      <c r="D4132" s="190"/>
      <c r="E4132" s="779"/>
      <c r="F4132" s="191"/>
      <c r="G4132" s="824"/>
      <c r="H4132" s="192"/>
      <c r="I4132" s="248"/>
      <c r="J4132" s="248"/>
      <c r="K4132" s="38"/>
      <c r="L4132" s="193"/>
      <c r="M4132" s="193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7"/>
    </row>
    <row r="4133" spans="1:27" ht="15.75" hidden="1" customHeight="1">
      <c r="A4133" s="818" t="str">
        <f>IF(B4133&lt;&gt;"",IF(AND(B4133&gt;=_TM1,B4133&lt;=_TM2,OR(TH!L4133="1111",TH!M4133="1111")),TH!D4133,""),"")</f>
        <v/>
      </c>
      <c r="B4133" s="36" t="str">
        <f t="shared" si="498"/>
        <v/>
      </c>
      <c r="C4133" s="183"/>
      <c r="D4133" s="183"/>
      <c r="E4133" s="779"/>
      <c r="F4133" s="188"/>
      <c r="G4133" s="826"/>
      <c r="H4133" s="7"/>
      <c r="I4133" s="248"/>
      <c r="J4133" s="248"/>
      <c r="K4133" s="578"/>
      <c r="L4133" s="579"/>
      <c r="M4133" s="57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7"/>
    </row>
    <row r="4134" spans="1:27" ht="15.75" hidden="1" customHeight="1">
      <c r="A4134" s="818" t="str">
        <f>IF(B4134&lt;&gt;"",IF(AND(B4134&gt;=_TM1,B4134&lt;=_TM2,OR(TH!L4134="1111",TH!M4134="1111")),TH!D4134,""),"")</f>
        <v/>
      </c>
      <c r="B4134" s="36" t="str">
        <f t="shared" si="498"/>
        <v/>
      </c>
      <c r="C4134" s="183"/>
      <c r="D4134" s="183"/>
      <c r="E4134" s="779"/>
      <c r="F4134" s="188"/>
      <c r="G4134" s="826"/>
      <c r="H4134" s="7"/>
      <c r="I4134" s="248"/>
      <c r="J4134" s="248"/>
      <c r="K4134" s="578"/>
      <c r="L4134" s="579"/>
      <c r="M4134" s="57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7"/>
    </row>
    <row r="4135" spans="1:27" ht="15.75" hidden="1" customHeight="1">
      <c r="A4135" s="818" t="str">
        <f>IF(B4135&lt;&gt;"",IF(AND(B4135&gt;=_TM1,B4135&lt;=_TM2,OR(TH!L4135="1111",TH!M4135="1111")),TH!D4135,""),"")</f>
        <v/>
      </c>
      <c r="B4135" s="36" t="str">
        <f t="shared" si="498"/>
        <v/>
      </c>
      <c r="C4135" s="183"/>
      <c r="D4135" s="183"/>
      <c r="E4135" s="779"/>
      <c r="F4135" s="188"/>
      <c r="G4135" s="826"/>
      <c r="H4135" s="7"/>
      <c r="I4135" s="248"/>
      <c r="J4135" s="248"/>
      <c r="K4135" s="578"/>
      <c r="L4135" s="579"/>
      <c r="M4135" s="57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7"/>
    </row>
    <row r="4136" spans="1:27" ht="15.75" hidden="1" customHeight="1">
      <c r="A4136" s="818" t="str">
        <f>IF(B4136&lt;&gt;"",IF(AND(B4136&gt;=_TM1,B4136&lt;=_TM2,OR(TH!L4136="1111",TH!M4136="1111")),TH!D4136,""),"")</f>
        <v/>
      </c>
      <c r="B4136" s="36" t="str">
        <f t="shared" si="498"/>
        <v/>
      </c>
      <c r="C4136" s="190"/>
      <c r="D4136" s="190"/>
      <c r="E4136" s="779"/>
      <c r="F4136" s="191"/>
      <c r="G4136" s="824"/>
      <c r="H4136" s="192"/>
      <c r="I4136" s="248"/>
      <c r="J4136" s="248"/>
      <c r="K4136" s="578"/>
      <c r="L4136" s="193"/>
      <c r="M4136" s="193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7"/>
    </row>
    <row r="4137" spans="1:27" ht="15.75" hidden="1" customHeight="1">
      <c r="A4137" s="818" t="str">
        <f>IF(B4137&lt;&gt;"",IF(AND(B4137&gt;=_TM1,B4137&lt;=_TM2,OR(TH!L4137="1111",TH!M4137="1111")),TH!D4137,""),"")</f>
        <v/>
      </c>
      <c r="B4137" s="36" t="str">
        <f t="shared" si="498"/>
        <v/>
      </c>
      <c r="C4137" s="190"/>
      <c r="D4137" s="190"/>
      <c r="E4137" s="779"/>
      <c r="F4137" s="191"/>
      <c r="G4137" s="824"/>
      <c r="H4137" s="192"/>
      <c r="I4137" s="248"/>
      <c r="J4137" s="248"/>
      <c r="K4137" s="578"/>
      <c r="L4137" s="193"/>
      <c r="M4137" s="193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7"/>
    </row>
    <row r="4138" spans="1:27" ht="15.75" hidden="1" customHeight="1">
      <c r="A4138" s="818" t="str">
        <f>IF(B4138&lt;&gt;"",IF(AND(B4138&gt;=_TM1,B4138&lt;=_TM2,OR(TH!L4138="1111",TH!M4138="1111")),TH!D4138,""),"")</f>
        <v/>
      </c>
      <c r="B4138" s="36" t="str">
        <f t="shared" si="498"/>
        <v/>
      </c>
      <c r="C4138" s="190"/>
      <c r="D4138" s="190"/>
      <c r="E4138" s="779"/>
      <c r="F4138" s="191"/>
      <c r="G4138" s="824"/>
      <c r="H4138" s="192"/>
      <c r="I4138" s="248"/>
      <c r="J4138" s="248"/>
      <c r="K4138" s="578"/>
      <c r="L4138" s="193"/>
      <c r="M4138" s="193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7"/>
    </row>
    <row r="4139" spans="1:27" ht="15.75" hidden="1" customHeight="1">
      <c r="A4139" s="818" t="str">
        <f>IF(B4139&lt;&gt;"",IF(AND(B4139&gt;=_TM1,B4139&lt;=_TM2,OR(TH!L4139="1111",TH!M4139="1111")),TH!D4139,""),"")</f>
        <v/>
      </c>
      <c r="B4139" s="36" t="str">
        <f t="shared" si="498"/>
        <v/>
      </c>
      <c r="C4139" s="190"/>
      <c r="D4139" s="190"/>
      <c r="E4139" s="779"/>
      <c r="F4139" s="191"/>
      <c r="G4139" s="824"/>
      <c r="H4139" s="192"/>
      <c r="I4139" s="248"/>
      <c r="J4139" s="248"/>
      <c r="K4139" s="578"/>
      <c r="L4139" s="193"/>
      <c r="M4139" s="193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7"/>
    </row>
    <row r="4140" spans="1:27" ht="15.75" hidden="1" customHeight="1">
      <c r="A4140" s="818" t="str">
        <f>IF(B4140&lt;&gt;"",IF(AND(B4140&gt;=_TM1,B4140&lt;=_TM2,OR(TH!L4140="1111",TH!M4140="1111")),TH!D4140,""),"")</f>
        <v/>
      </c>
      <c r="B4140" s="36" t="str">
        <f t="shared" si="498"/>
        <v/>
      </c>
      <c r="C4140" s="190"/>
      <c r="D4140" s="190"/>
      <c r="E4140" s="779"/>
      <c r="F4140" s="191"/>
      <c r="G4140" s="824"/>
      <c r="H4140" s="192"/>
      <c r="I4140" s="248"/>
      <c r="J4140" s="248"/>
      <c r="K4140" s="578"/>
      <c r="L4140" s="193"/>
      <c r="M4140" s="193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7"/>
    </row>
    <row r="4141" spans="1:27" ht="15.75" hidden="1" customHeight="1">
      <c r="A4141" s="818" t="str">
        <f>IF(B4141&lt;&gt;"",IF(AND(B4141&gt;=_TM1,B4141&lt;=_TM2,OR(TH!L4141="1111",TH!M4141="1111")),TH!D4141,""),"")</f>
        <v/>
      </c>
      <c r="B4141" s="36" t="str">
        <f t="shared" si="498"/>
        <v/>
      </c>
      <c r="C4141" s="190"/>
      <c r="D4141" s="190"/>
      <c r="E4141" s="779"/>
      <c r="F4141" s="191"/>
      <c r="G4141" s="824"/>
      <c r="H4141" s="192"/>
      <c r="I4141" s="248"/>
      <c r="J4141" s="248"/>
      <c r="K4141" s="578"/>
      <c r="L4141" s="193"/>
      <c r="M4141" s="193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7"/>
    </row>
    <row r="4142" spans="1:27" ht="15.75" hidden="1" customHeight="1">
      <c r="A4142" s="818" t="str">
        <f>IF(B4142&lt;&gt;"",IF(AND(B4142&gt;=_TM1,B4142&lt;=_TM2,OR(TH!L4142="1111",TH!M4142="1111")),TH!D4142,""),"")</f>
        <v/>
      </c>
      <c r="B4142" s="36" t="str">
        <f t="shared" si="498"/>
        <v/>
      </c>
      <c r="C4142" s="190"/>
      <c r="D4142" s="190"/>
      <c r="E4142" s="779"/>
      <c r="F4142" s="191"/>
      <c r="G4142" s="824"/>
      <c r="H4142" s="192"/>
      <c r="I4142" s="248"/>
      <c r="J4142" s="248"/>
      <c r="K4142" s="578"/>
      <c r="L4142" s="193"/>
      <c r="M4142" s="193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7"/>
    </row>
    <row r="4143" spans="1:27" ht="15.75" hidden="1" customHeight="1">
      <c r="A4143" s="818" t="str">
        <f>IF(B4143&lt;&gt;"",IF(AND(B4143&gt;=_TM1,B4143&lt;=_TM2,OR(TH!L4143="1111",TH!M4143="1111")),TH!D4143,""),"")</f>
        <v/>
      </c>
      <c r="B4143" s="36" t="str">
        <f t="shared" si="498"/>
        <v/>
      </c>
      <c r="C4143" s="190"/>
      <c r="D4143" s="190"/>
      <c r="E4143" s="779"/>
      <c r="F4143" s="191"/>
      <c r="G4143" s="824"/>
      <c r="H4143" s="192"/>
      <c r="I4143" s="248"/>
      <c r="J4143" s="248"/>
      <c r="K4143" s="578"/>
      <c r="L4143" s="193"/>
      <c r="M4143" s="193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7"/>
    </row>
    <row r="4144" spans="1:27" ht="15.75" hidden="1" customHeight="1">
      <c r="A4144" s="818" t="str">
        <f>IF(B4144&lt;&gt;"",IF(AND(B4144&gt;=_TM1,B4144&lt;=_TM2,OR(TH!L4144="1111",TH!M4144="1111")),TH!D4144,""),"")</f>
        <v/>
      </c>
      <c r="B4144" s="36" t="str">
        <f t="shared" si="498"/>
        <v/>
      </c>
      <c r="C4144" s="190"/>
      <c r="D4144" s="190"/>
      <c r="E4144" s="779"/>
      <c r="F4144" s="191"/>
      <c r="G4144" s="824"/>
      <c r="H4144" s="192"/>
      <c r="I4144" s="248"/>
      <c r="J4144" s="248"/>
      <c r="K4144" s="38"/>
      <c r="L4144" s="193"/>
      <c r="M4144" s="193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7"/>
    </row>
    <row r="4145" spans="1:27" ht="15.75" hidden="1" customHeight="1">
      <c r="A4145" s="818" t="str">
        <f>IF(B4145&lt;&gt;"",IF(AND(B4145&gt;=_TM1,B4145&lt;=_TM2,OR(TH!L4145="1111",TH!M4145="1111")),TH!D4145,""),"")</f>
        <v/>
      </c>
      <c r="B4145" s="36" t="str">
        <f t="shared" si="498"/>
        <v/>
      </c>
      <c r="C4145" s="190"/>
      <c r="D4145" s="190"/>
      <c r="E4145" s="779"/>
      <c r="F4145" s="191"/>
      <c r="G4145" s="824"/>
      <c r="H4145" s="192"/>
      <c r="I4145" s="248"/>
      <c r="J4145" s="248"/>
      <c r="K4145" s="57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7"/>
    </row>
    <row r="4146" spans="1:27" ht="15.75" hidden="1" customHeight="1">
      <c r="A4146" s="818" t="str">
        <f>IF(B4146&lt;&gt;"",IF(AND(B4146&gt;=_TM1,B4146&lt;=_TM2,OR(TH!L4146="1111",TH!M4146="1111")),TH!D4146,""),"")</f>
        <v/>
      </c>
      <c r="B4146" s="36" t="str">
        <f t="shared" si="498"/>
        <v/>
      </c>
      <c r="C4146" s="190"/>
      <c r="D4146" s="190"/>
      <c r="E4146" s="779"/>
      <c r="F4146" s="191"/>
      <c r="G4146" s="824"/>
      <c r="H4146" s="192"/>
      <c r="I4146" s="248"/>
      <c r="J4146" s="248"/>
      <c r="K4146" s="57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7"/>
    </row>
    <row r="4147" spans="1:27" ht="15.75" hidden="1" customHeight="1">
      <c r="A4147" s="818" t="str">
        <f>IF(B4147&lt;&gt;"",IF(AND(B4147&gt;=_TM1,B4147&lt;=_TM2,OR(TH!L4147="1111",TH!M4147="1111")),TH!D4147,""),"")</f>
        <v/>
      </c>
      <c r="B4147" s="36" t="str">
        <f t="shared" si="498"/>
        <v/>
      </c>
      <c r="C4147" s="190"/>
      <c r="D4147" s="190"/>
      <c r="E4147" s="779"/>
      <c r="F4147" s="191"/>
      <c r="G4147" s="824"/>
      <c r="H4147" s="192"/>
      <c r="I4147" s="248"/>
      <c r="J4147" s="248"/>
      <c r="K4147" s="38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7"/>
    </row>
    <row r="4148" spans="1:27" ht="15.75" hidden="1" customHeight="1">
      <c r="A4148" s="818" t="str">
        <f>IF(B4148&lt;&gt;"",IF(AND(B4148&gt;=_TM1,B4148&lt;=_TM2,OR(TH!L4148="1111",TH!M4148="1111")),TH!D4148,""),"")</f>
        <v/>
      </c>
      <c r="B4148" s="36" t="str">
        <f t="shared" si="498"/>
        <v/>
      </c>
      <c r="C4148" s="190"/>
      <c r="D4148" s="190"/>
      <c r="E4148" s="779"/>
      <c r="F4148" s="191"/>
      <c r="G4148" s="824"/>
      <c r="H4148" s="192"/>
      <c r="I4148" s="248"/>
      <c r="J4148" s="248"/>
      <c r="K4148" s="578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7"/>
    </row>
    <row r="4149" spans="1:27" ht="15.75" hidden="1" customHeight="1">
      <c r="A4149" s="818" t="str">
        <f>IF(B4149&lt;&gt;"",IF(AND(B4149&gt;=_TM1,B4149&lt;=_TM2,OR(TH!L4149="1111",TH!M4149="1111")),TH!D4149,""),"")</f>
        <v/>
      </c>
      <c r="B4149" s="36" t="str">
        <f t="shared" si="498"/>
        <v/>
      </c>
      <c r="C4149" s="190"/>
      <c r="D4149" s="190"/>
      <c r="E4149" s="779"/>
      <c r="F4149" s="191"/>
      <c r="G4149" s="824"/>
      <c r="H4149" s="192"/>
      <c r="I4149" s="248"/>
      <c r="J4149" s="248"/>
      <c r="K4149" s="578"/>
      <c r="L4149" s="193"/>
      <c r="M4149" s="193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7"/>
    </row>
    <row r="4150" spans="1:27" ht="15.75" hidden="1" customHeight="1">
      <c r="A4150" s="818" t="str">
        <f>IF(B4150&lt;&gt;"",IF(AND(B4150&gt;=_TM1,B4150&lt;=_TM2,OR(TH!L4150="1111",TH!M4150="1111")),TH!D4150,""),"")</f>
        <v/>
      </c>
      <c r="B4150" s="36" t="str">
        <f t="shared" si="498"/>
        <v/>
      </c>
      <c r="C4150" s="190"/>
      <c r="D4150" s="190"/>
      <c r="E4150" s="779"/>
      <c r="F4150" s="191"/>
      <c r="G4150" s="824"/>
      <c r="H4150" s="192"/>
      <c r="I4150" s="248"/>
      <c r="J4150" s="248"/>
      <c r="K4150" s="578"/>
      <c r="L4150" s="193"/>
      <c r="M4150" s="193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7"/>
    </row>
    <row r="4151" spans="1:27" ht="15.75" hidden="1" customHeight="1">
      <c r="A4151" s="818" t="str">
        <f>IF(B4151&lt;&gt;"",IF(AND(B4151&gt;=_TM1,B4151&lt;=_TM2,OR(TH!L4151="1111",TH!M4151="1111")),TH!D4151,""),"")</f>
        <v/>
      </c>
      <c r="B4151" s="36" t="str">
        <f t="shared" si="498"/>
        <v/>
      </c>
      <c r="C4151" s="190"/>
      <c r="D4151" s="190"/>
      <c r="E4151" s="779"/>
      <c r="F4151" s="191"/>
      <c r="G4151" s="824"/>
      <c r="H4151" s="192"/>
      <c r="I4151" s="249"/>
      <c r="J4151" s="249"/>
      <c r="K4151" s="578"/>
      <c r="L4151" s="193"/>
      <c r="M4151" s="193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7"/>
    </row>
    <row r="4152" spans="1:27" ht="15.75" hidden="1" customHeight="1">
      <c r="A4152" s="818" t="str">
        <f>IF(B4152&lt;&gt;"",IF(AND(B4152&gt;=_TM1,B4152&lt;=_TM2,OR(TH!L4152="1111",TH!M4152="1111")),TH!D4152,""),"")</f>
        <v/>
      </c>
      <c r="B4152" s="36" t="str">
        <f t="shared" si="498"/>
        <v/>
      </c>
      <c r="C4152" s="190"/>
      <c r="D4152" s="190"/>
      <c r="E4152" s="779"/>
      <c r="F4152" s="191"/>
      <c r="G4152" s="824"/>
      <c r="H4152" s="7"/>
      <c r="I4152" s="248"/>
      <c r="J4152" s="248"/>
      <c r="K4152" s="578"/>
      <c r="L4152" s="193"/>
      <c r="M4152" s="193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7"/>
    </row>
    <row r="4153" spans="1:27" ht="15.75" hidden="1" customHeight="1">
      <c r="A4153" s="818" t="str">
        <f>IF(B4153&lt;&gt;"",IF(AND(B4153&gt;=_TM1,B4153&lt;=_TM2,OR(TH!L4153="1111",TH!M4153="1111")),TH!D4153,""),"")</f>
        <v/>
      </c>
      <c r="B4153" s="36" t="str">
        <f t="shared" si="498"/>
        <v/>
      </c>
      <c r="C4153" s="190"/>
      <c r="D4153" s="190"/>
      <c r="E4153" s="779"/>
      <c r="F4153" s="191"/>
      <c r="G4153" s="824"/>
      <c r="H4153" s="7"/>
      <c r="I4153" s="248"/>
      <c r="J4153" s="248"/>
      <c r="K4153" s="578"/>
      <c r="L4153" s="193"/>
      <c r="M4153" s="193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7"/>
    </row>
    <row r="4154" spans="1:27" ht="15.75" hidden="1" customHeight="1">
      <c r="A4154" s="818" t="str">
        <f>IF(B4154&lt;&gt;"",IF(AND(B4154&gt;=_TM1,B4154&lt;=_TM2,OR(TH!L4154="1111",TH!M4154="1111")),TH!D4154,""),"")</f>
        <v/>
      </c>
      <c r="B4154" s="36" t="str">
        <f t="shared" si="498"/>
        <v/>
      </c>
      <c r="C4154" s="190"/>
      <c r="D4154" s="190"/>
      <c r="E4154" s="779"/>
      <c r="F4154" s="191"/>
      <c r="G4154" s="824"/>
      <c r="H4154" s="7"/>
      <c r="I4154" s="248"/>
      <c r="J4154" s="248"/>
      <c r="K4154" s="578"/>
      <c r="L4154" s="193"/>
      <c r="M4154" s="193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7"/>
    </row>
    <row r="4155" spans="1:27" ht="15.75" hidden="1" customHeight="1">
      <c r="A4155" s="818" t="str">
        <f>IF(B4155&lt;&gt;"",IF(AND(B4155&gt;=_TM1,B4155&lt;=_TM2,OR(TH!L4155="1111",TH!M4155="1111")),TH!D4155,""),"")</f>
        <v/>
      </c>
      <c r="B4155" s="36" t="str">
        <f t="shared" si="498"/>
        <v/>
      </c>
      <c r="C4155" s="190"/>
      <c r="D4155" s="37"/>
      <c r="E4155" s="734"/>
      <c r="F4155" s="40"/>
      <c r="G4155" s="823"/>
      <c r="H4155" s="7"/>
      <c r="I4155" s="248"/>
      <c r="J4155" s="248"/>
      <c r="K4155" s="578"/>
      <c r="L4155" s="39"/>
      <c r="M4155" s="39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7"/>
    </row>
    <row r="4156" spans="1:27" ht="15.75" hidden="1" customHeight="1">
      <c r="A4156" s="818" t="str">
        <f>IF(B4156&lt;&gt;"",IF(AND(B4156&gt;=_TM1,B4156&lt;=_TM2,OR(TH!L4156="1111",TH!M4156="1111")),TH!D4156,""),"")</f>
        <v/>
      </c>
      <c r="B4156" s="36" t="str">
        <f t="shared" si="498"/>
        <v/>
      </c>
      <c r="C4156" s="190"/>
      <c r="D4156" s="37"/>
      <c r="E4156" s="734"/>
      <c r="F4156" s="40"/>
      <c r="G4156" s="823"/>
      <c r="H4156" s="7"/>
      <c r="I4156" s="248"/>
      <c r="J4156" s="248"/>
      <c r="K4156" s="578"/>
      <c r="L4156" s="39"/>
      <c r="M4156" s="39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7"/>
    </row>
    <row r="4157" spans="1:27" ht="15.75" hidden="1" customHeight="1">
      <c r="A4157" s="818" t="str">
        <f>IF(B4157&lt;&gt;"",IF(AND(B4157&gt;=_TM1,B4157&lt;=_TM2,OR(TH!L4157="1111",TH!M4157="1111")),TH!D4157,""),"")</f>
        <v/>
      </c>
      <c r="B4157" s="36" t="str">
        <f t="shared" si="498"/>
        <v/>
      </c>
      <c r="C4157" s="190"/>
      <c r="D4157" s="37"/>
      <c r="E4157" s="734"/>
      <c r="F4157" s="40"/>
      <c r="G4157" s="823"/>
      <c r="H4157" s="7"/>
      <c r="I4157" s="248"/>
      <c r="J4157" s="248"/>
      <c r="K4157" s="578"/>
      <c r="L4157" s="39"/>
      <c r="M4157" s="39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7"/>
    </row>
    <row r="4158" spans="1:27" ht="15.75" hidden="1" customHeight="1">
      <c r="A4158" s="818" t="str">
        <f>IF(B4158&lt;&gt;"",IF(AND(B4158&gt;=_TM1,B4158&lt;=_TM2,OR(TH!L4158="1111",TH!M4158="1111")),TH!D4158,""),"")</f>
        <v/>
      </c>
      <c r="B4158" s="36" t="str">
        <f t="shared" si="498"/>
        <v/>
      </c>
      <c r="C4158" s="190"/>
      <c r="D4158" s="37"/>
      <c r="E4158" s="734"/>
      <c r="F4158" s="40"/>
      <c r="G4158" s="823"/>
      <c r="H4158" s="7"/>
      <c r="I4158" s="248"/>
      <c r="J4158" s="248"/>
      <c r="K4158" s="578"/>
      <c r="L4158" s="39"/>
      <c r="M4158" s="39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7"/>
    </row>
    <row r="4159" spans="1:27" ht="15.75" hidden="1" customHeight="1">
      <c r="A4159" s="818" t="str">
        <f>IF(B4159&lt;&gt;"",IF(AND(B4159&gt;=_TM1,B4159&lt;=_TM2,OR(TH!L4159="1111",TH!M4159="1111")),TH!D4159,""),"")</f>
        <v/>
      </c>
      <c r="B4159" s="36" t="str">
        <f t="shared" si="498"/>
        <v/>
      </c>
      <c r="C4159" s="190"/>
      <c r="D4159" s="37"/>
      <c r="E4159" s="734"/>
      <c r="F4159" s="40"/>
      <c r="G4159" s="823"/>
      <c r="H4159" s="7"/>
      <c r="I4159" s="248"/>
      <c r="J4159" s="248"/>
      <c r="K4159" s="578"/>
      <c r="L4159" s="39"/>
      <c r="M4159" s="39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7"/>
    </row>
    <row r="4160" spans="1:27" ht="15.75" hidden="1" customHeight="1">
      <c r="A4160" s="818" t="str">
        <f>IF(B4160&lt;&gt;"",IF(AND(B4160&gt;=_TM1,B4160&lt;=_TM2,OR(TH!L4160="1111",TH!M4160="1111")),TH!D4160,""),"")</f>
        <v/>
      </c>
      <c r="B4160" s="36" t="str">
        <f t="shared" si="498"/>
        <v/>
      </c>
      <c r="C4160" s="190"/>
      <c r="D4160" s="37"/>
      <c r="E4160" s="734"/>
      <c r="F4160" s="191"/>
      <c r="G4160" s="824"/>
      <c r="H4160" s="192"/>
      <c r="I4160" s="248"/>
      <c r="J4160" s="248"/>
      <c r="K4160" s="578"/>
      <c r="L4160" s="39"/>
      <c r="M4160" s="39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7"/>
    </row>
    <row r="4161" spans="1:27" ht="15.75" hidden="1" customHeight="1">
      <c r="A4161" s="818" t="str">
        <f>IF(B4161&lt;&gt;"",IF(AND(B4161&gt;=_TM1,B4161&lt;=_TM2,OR(TH!L4161="1111",TH!M4161="1111")),TH!D4161,""),"")</f>
        <v/>
      </c>
      <c r="B4161" s="36" t="str">
        <f t="shared" si="498"/>
        <v/>
      </c>
      <c r="C4161" s="190"/>
      <c r="D4161" s="37"/>
      <c r="E4161" s="734"/>
      <c r="F4161" s="191"/>
      <c r="G4161" s="824"/>
      <c r="H4161" s="192"/>
      <c r="I4161" s="248"/>
      <c r="J4161" s="248"/>
      <c r="K4161" s="578"/>
      <c r="L4161" s="39"/>
      <c r="M4161" s="39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7"/>
    </row>
    <row r="4162" spans="1:27" ht="15.75" hidden="1" customHeight="1">
      <c r="A4162" s="818" t="str">
        <f>IF(B4162&lt;&gt;"",IF(AND(B4162&gt;=_TM1,B4162&lt;=_TM2,OR(TH!L4162="1111",TH!M4162="1111")),TH!D4162,""),"")</f>
        <v/>
      </c>
      <c r="B4162" s="36" t="str">
        <f t="shared" si="498"/>
        <v/>
      </c>
      <c r="C4162" s="190"/>
      <c r="D4162" s="37"/>
      <c r="E4162" s="734"/>
      <c r="F4162" s="191"/>
      <c r="G4162" s="824"/>
      <c r="H4162" s="192"/>
      <c r="I4162" s="248"/>
      <c r="J4162" s="248"/>
      <c r="K4162" s="578"/>
      <c r="L4162" s="39"/>
      <c r="M4162" s="39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7"/>
    </row>
    <row r="4163" spans="1:27" ht="15.75" hidden="1" customHeight="1">
      <c r="A4163" s="818" t="str">
        <f>IF(B4163&lt;&gt;"",IF(AND(B4163&gt;=_TM1,B4163&lt;=_TM2,OR(TH!L4163="1111",TH!M4163="1111")),TH!D4163,""),"")</f>
        <v/>
      </c>
      <c r="B4163" s="36" t="str">
        <f t="shared" si="498"/>
        <v/>
      </c>
      <c r="C4163" s="190"/>
      <c r="D4163" s="37"/>
      <c r="E4163" s="734"/>
      <c r="F4163" s="191"/>
      <c r="G4163" s="824"/>
      <c r="H4163" s="7"/>
      <c r="I4163" s="248"/>
      <c r="J4163" s="248"/>
      <c r="K4163" s="578"/>
      <c r="L4163" s="39"/>
      <c r="M4163" s="39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7"/>
    </row>
    <row r="4164" spans="1:27" ht="15.75" hidden="1" customHeight="1">
      <c r="A4164" s="818" t="str">
        <f>IF(B4164&lt;&gt;"",IF(AND(B4164&gt;=_TM1,B4164&lt;=_TM2,OR(TH!L4164="1111",TH!M4164="1111")),TH!D4164,""),"")</f>
        <v/>
      </c>
      <c r="B4164" s="36" t="str">
        <f t="shared" si="498"/>
        <v/>
      </c>
      <c r="C4164" s="190"/>
      <c r="D4164" s="37"/>
      <c r="E4164" s="734"/>
      <c r="F4164" s="191"/>
      <c r="G4164" s="824"/>
      <c r="H4164" s="7"/>
      <c r="I4164" s="248"/>
      <c r="J4164" s="248"/>
      <c r="K4164" s="578"/>
      <c r="L4164" s="39"/>
      <c r="M4164" s="39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7"/>
    </row>
    <row r="4165" spans="1:27" ht="15.75" hidden="1" customHeight="1">
      <c r="A4165" s="818" t="str">
        <f>IF(B4165&lt;&gt;"",IF(AND(B4165&gt;=_TM1,B4165&lt;=_TM2,OR(TH!L4165="1111",TH!M4165="1111")),TH!D4165,""),"")</f>
        <v/>
      </c>
      <c r="B4165" s="36" t="str">
        <f t="shared" si="498"/>
        <v/>
      </c>
      <c r="C4165" s="183"/>
      <c r="D4165" s="183"/>
      <c r="E4165" s="786"/>
      <c r="F4165" s="188"/>
      <c r="G4165" s="826"/>
      <c r="H4165" s="757"/>
      <c r="I4165" s="248"/>
      <c r="J4165" s="248"/>
      <c r="K4165" s="578"/>
      <c r="L4165" s="579"/>
      <c r="M4165" s="579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7"/>
    </row>
    <row r="4166" spans="1:27" ht="15.75" hidden="1" customHeight="1">
      <c r="A4166" s="818" t="str">
        <f>IF(B4166&lt;&gt;"",IF(AND(B4166&gt;=_TM1,B4166&lt;=_TM2,OR(TH!L4166="1111",TH!M4166="1111")),TH!D4166,""),"")</f>
        <v/>
      </c>
      <c r="B4166" s="36" t="str">
        <f t="shared" si="498"/>
        <v/>
      </c>
      <c r="C4166" s="190"/>
      <c r="D4166" s="190"/>
      <c r="E4166" s="779"/>
      <c r="F4166" s="188"/>
      <c r="G4166" s="823"/>
      <c r="H4166" s="7"/>
      <c r="I4166" s="248"/>
      <c r="J4166" s="248"/>
      <c r="K4166" s="578"/>
      <c r="L4166" s="39"/>
      <c r="M4166" s="39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7"/>
    </row>
    <row r="4167" spans="1:27" ht="15.75" hidden="1" customHeight="1">
      <c r="A4167" s="818" t="str">
        <f>IF(B4167&lt;&gt;"",IF(AND(B4167&gt;=_TM1,B4167&lt;=_TM2,OR(TH!L4167="1111",TH!M4167="1111")),TH!D4167,""),"")</f>
        <v/>
      </c>
      <c r="B4167" s="36" t="str">
        <f t="shared" si="498"/>
        <v/>
      </c>
      <c r="C4167" s="190"/>
      <c r="D4167" s="190"/>
      <c r="E4167" s="779"/>
      <c r="F4167" s="40"/>
      <c r="G4167" s="823"/>
      <c r="H4167" s="7"/>
      <c r="I4167" s="248"/>
      <c r="J4167" s="248"/>
      <c r="K4167" s="578"/>
      <c r="L4167" s="39"/>
      <c r="M4167" s="39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7"/>
    </row>
    <row r="4168" spans="1:27" ht="15.75" hidden="1" customHeight="1">
      <c r="A4168" s="818" t="str">
        <f>IF(B4168&lt;&gt;"",IF(AND(B4168&gt;=_TM1,B4168&lt;=_TM2,OR(TH!L4168="1111",TH!M4168="1111")),TH!D4168,""),"")</f>
        <v/>
      </c>
      <c r="B4168" s="36" t="str">
        <f t="shared" si="498"/>
        <v/>
      </c>
      <c r="C4168" s="190"/>
      <c r="D4168" s="190"/>
      <c r="E4168" s="779"/>
      <c r="F4168" s="188"/>
      <c r="G4168" s="823"/>
      <c r="H4168" s="7"/>
      <c r="I4168" s="248"/>
      <c r="J4168" s="248"/>
      <c r="K4168" s="578"/>
      <c r="L4168" s="39"/>
      <c r="M4168" s="39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7"/>
    </row>
    <row r="4169" spans="1:27" ht="15.75" hidden="1" customHeight="1">
      <c r="A4169" s="818" t="str">
        <f>IF(B4169&lt;&gt;"",IF(AND(B4169&gt;=_TM1,B4169&lt;=_TM2,OR(TH!L4169="1111",TH!M4169="1111")),TH!D4169,""),"")</f>
        <v/>
      </c>
      <c r="B4169" s="36" t="str">
        <f t="shared" si="498"/>
        <v/>
      </c>
      <c r="C4169" s="190"/>
      <c r="D4169" s="190"/>
      <c r="E4169" s="779"/>
      <c r="F4169" s="40"/>
      <c r="G4169" s="823"/>
      <c r="H4169" s="7"/>
      <c r="I4169" s="248"/>
      <c r="J4169" s="248"/>
      <c r="K4169" s="578"/>
      <c r="L4169" s="39"/>
      <c r="M4169" s="39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7"/>
    </row>
    <row r="4170" spans="1:27" ht="15.75" hidden="1" customHeight="1">
      <c r="A4170" s="818" t="str">
        <f>IF(B4170&lt;&gt;"",IF(AND(B4170&gt;=_TM1,B4170&lt;=_TM2,OR(TH!L4170="1111",TH!M4170="1111")),TH!D4170,""),"")</f>
        <v/>
      </c>
      <c r="B4170" s="36" t="str">
        <f t="shared" si="498"/>
        <v/>
      </c>
      <c r="C4170" s="190"/>
      <c r="D4170" s="190"/>
      <c r="E4170" s="779"/>
      <c r="F4170" s="40"/>
      <c r="G4170" s="823"/>
      <c r="H4170" s="7"/>
      <c r="I4170" s="248"/>
      <c r="J4170" s="248"/>
      <c r="K4170" s="578"/>
      <c r="L4170" s="39"/>
      <c r="M4170" s="39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7"/>
    </row>
    <row r="4171" spans="1:27" ht="15.75" hidden="1" customHeight="1">
      <c r="A4171" s="818" t="str">
        <f>IF(B4171&lt;&gt;"",IF(AND(B4171&gt;=_TM1,B4171&lt;=_TM2,OR(TH!L4171="1111",TH!M4171="1111")),TH!D4171,""),"")</f>
        <v/>
      </c>
      <c r="B4171" s="36" t="str">
        <f t="shared" si="498"/>
        <v/>
      </c>
      <c r="C4171" s="190"/>
      <c r="D4171" s="190"/>
      <c r="E4171" s="779"/>
      <c r="F4171" s="40"/>
      <c r="G4171" s="823"/>
      <c r="H4171" s="7"/>
      <c r="I4171" s="248"/>
      <c r="J4171" s="248"/>
      <c r="K4171" s="578"/>
      <c r="L4171" s="39"/>
      <c r="M4171" s="39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7"/>
    </row>
    <row r="4172" spans="1:27" ht="15.75" hidden="1" customHeight="1">
      <c r="A4172" s="818" t="str">
        <f>IF(B4172&lt;&gt;"",IF(AND(B4172&gt;=_TM1,B4172&lt;=_TM2,OR(TH!L4172="1111",TH!M4172="1111")),TH!D4172,""),"")</f>
        <v/>
      </c>
      <c r="B4172" s="36" t="str">
        <f t="shared" si="498"/>
        <v/>
      </c>
      <c r="C4172" s="190"/>
      <c r="D4172" s="190"/>
      <c r="E4172" s="779"/>
      <c r="F4172" s="40"/>
      <c r="G4172" s="823"/>
      <c r="H4172" s="7"/>
      <c r="I4172" s="248"/>
      <c r="J4172" s="248"/>
      <c r="K4172" s="578"/>
      <c r="L4172" s="39"/>
      <c r="M4172" s="39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7"/>
    </row>
    <row r="4173" spans="1:27" ht="15.75" hidden="1" customHeight="1">
      <c r="A4173" s="818" t="str">
        <f>IF(B4173&lt;&gt;"",IF(AND(B4173&gt;=_TM1,B4173&lt;=_TM2,OR(TH!L4173="1111",TH!M4173="1111")),TH!D4173,""),"")</f>
        <v/>
      </c>
      <c r="B4173" s="36" t="str">
        <f t="shared" si="498"/>
        <v/>
      </c>
      <c r="C4173" s="190"/>
      <c r="D4173" s="190"/>
      <c r="E4173" s="779"/>
      <c r="F4173" s="40"/>
      <c r="G4173" s="823"/>
      <c r="H4173" s="7"/>
      <c r="I4173" s="248"/>
      <c r="J4173" s="248"/>
      <c r="K4173" s="578"/>
      <c r="L4173" s="39"/>
      <c r="M4173" s="39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7"/>
    </row>
    <row r="4174" spans="1:27" ht="15.75" hidden="1" customHeight="1">
      <c r="A4174" s="818" t="str">
        <f>IF(B4174&lt;&gt;"",IF(AND(B4174&gt;=_TM1,B4174&lt;=_TM2,OR(TH!L4174="1111",TH!M4174="1111")),TH!D4174,""),"")</f>
        <v/>
      </c>
      <c r="B4174" s="36" t="str">
        <f t="shared" si="498"/>
        <v/>
      </c>
      <c r="C4174" s="183"/>
      <c r="D4174" s="183"/>
      <c r="E4174" s="786"/>
      <c r="F4174" s="188"/>
      <c r="G4174" s="826"/>
      <c r="H4174" s="192"/>
      <c r="I4174" s="248"/>
      <c r="J4174" s="248"/>
      <c r="K4174" s="578"/>
      <c r="L4174" s="579"/>
      <c r="M4174" s="579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7"/>
    </row>
    <row r="4175" spans="1:27" ht="15.75" hidden="1" customHeight="1">
      <c r="A4175" s="818" t="str">
        <f>IF(B4175&lt;&gt;"",IF(AND(B4175&gt;=_TM1,B4175&lt;=_TM2,OR(TH!L4175="1111",TH!M4175="1111")),TH!D4175,""),"")</f>
        <v/>
      </c>
      <c r="B4175" s="36" t="str">
        <f t="shared" si="498"/>
        <v/>
      </c>
      <c r="C4175" s="183"/>
      <c r="D4175" s="183"/>
      <c r="E4175" s="786"/>
      <c r="F4175" s="188"/>
      <c r="G4175" s="826"/>
      <c r="H4175" s="192"/>
      <c r="I4175" s="248"/>
      <c r="J4175" s="248"/>
      <c r="K4175" s="578"/>
      <c r="L4175" s="579"/>
      <c r="M4175" s="579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7"/>
    </row>
    <row r="4176" spans="1:27" ht="15.75" hidden="1" customHeight="1">
      <c r="A4176" s="818" t="str">
        <f>IF(B4176&lt;&gt;"",IF(AND(B4176&gt;=_TM1,B4176&lt;=_TM2,OR(TH!L4176="1111",TH!M4176="1111")),TH!D4176,""),"")</f>
        <v/>
      </c>
      <c r="B4176" s="36" t="str">
        <f t="shared" si="498"/>
        <v/>
      </c>
      <c r="C4176" s="190"/>
      <c r="D4176" s="190"/>
      <c r="E4176" s="779"/>
      <c r="F4176" s="191"/>
      <c r="G4176" s="824"/>
      <c r="H4176" s="7"/>
      <c r="I4176" s="248"/>
      <c r="J4176" s="248"/>
      <c r="K4176" s="578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7"/>
    </row>
    <row r="4177" spans="1:27" ht="15.75" hidden="1" customHeight="1">
      <c r="A4177" s="818" t="str">
        <f>IF(B4177&lt;&gt;"",IF(AND(B4177&gt;=_TM1,B4177&lt;=_TM2,OR(TH!L4177="1111",TH!M4177="1111")),TH!D4177,""),"")</f>
        <v/>
      </c>
      <c r="B4177" s="36" t="str">
        <f t="shared" si="498"/>
        <v/>
      </c>
      <c r="C4177" s="190"/>
      <c r="D4177" s="190"/>
      <c r="E4177" s="779"/>
      <c r="F4177" s="191"/>
      <c r="G4177" s="824"/>
      <c r="H4177" s="7"/>
      <c r="I4177" s="248"/>
      <c r="J4177" s="248"/>
      <c r="K4177" s="578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7"/>
    </row>
    <row r="4178" spans="1:27" ht="15.75" hidden="1" customHeight="1">
      <c r="A4178" s="818" t="str">
        <f>IF(B4178&lt;&gt;"",IF(AND(B4178&gt;=_TM1,B4178&lt;=_TM2,OR(TH!L4178="1111",TH!M4178="1111")),TH!D4178,""),"")</f>
        <v/>
      </c>
      <c r="B4178" s="36" t="str">
        <f t="shared" si="498"/>
        <v/>
      </c>
      <c r="C4178" s="190"/>
      <c r="D4178" s="37"/>
      <c r="E4178" s="779"/>
      <c r="F4178" s="430"/>
      <c r="G4178" s="823"/>
      <c r="H4178" s="7"/>
      <c r="I4178" s="248"/>
      <c r="J4178" s="248"/>
      <c r="K4178" s="578"/>
      <c r="L4178" s="39"/>
      <c r="M4178" s="39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7"/>
    </row>
    <row r="4179" spans="1:27" ht="15.75" hidden="1" customHeight="1">
      <c r="A4179" s="818" t="str">
        <f>IF(B4179&lt;&gt;"",IF(AND(B4179&gt;=_TM1,B4179&lt;=_TM2,OR(TH!L4179="1111",TH!M4179="1111")),TH!D4179,""),"")</f>
        <v/>
      </c>
      <c r="B4179" s="36" t="str">
        <f t="shared" si="498"/>
        <v/>
      </c>
      <c r="C4179" s="190"/>
      <c r="D4179" s="37"/>
      <c r="E4179" s="779"/>
      <c r="F4179" s="191"/>
      <c r="G4179" s="824"/>
      <c r="H4179" s="7"/>
      <c r="I4179" s="248"/>
      <c r="J4179" s="248"/>
      <c r="K4179" s="578"/>
      <c r="L4179" s="39"/>
      <c r="M4179" s="39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7"/>
    </row>
    <row r="4180" spans="1:27" ht="15.75" hidden="1" customHeight="1">
      <c r="A4180" s="818" t="str">
        <f>IF(B4180&lt;&gt;"",IF(AND(B4180&gt;=_TM1,B4180&lt;=_TM2,OR(TH!L4180="1111",TH!M4180="1111")),TH!D4180,""),"")</f>
        <v/>
      </c>
      <c r="B4180" s="36" t="str">
        <f t="shared" si="498"/>
        <v/>
      </c>
      <c r="C4180" s="183"/>
      <c r="D4180" s="183"/>
      <c r="E4180" s="786"/>
      <c r="F4180" s="188"/>
      <c r="G4180" s="826"/>
      <c r="H4180" s="192"/>
      <c r="I4180" s="248"/>
      <c r="J4180" s="248"/>
      <c r="K4180" s="578"/>
      <c r="L4180" s="579"/>
      <c r="M4180" s="579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7"/>
    </row>
    <row r="4181" spans="1:27" ht="15.75" hidden="1" customHeight="1">
      <c r="A4181" s="818" t="str">
        <f>IF(B4181&lt;&gt;"",IF(AND(B4181&gt;=_TM1,B4181&lt;=_TM2,OR(TH!L4181="1111",TH!M4181="1111")),TH!D4181,""),"")</f>
        <v/>
      </c>
      <c r="B4181" s="36" t="str">
        <f t="shared" si="498"/>
        <v/>
      </c>
      <c r="C4181" s="190"/>
      <c r="D4181" s="190"/>
      <c r="E4181" s="779"/>
      <c r="F4181" s="191"/>
      <c r="G4181" s="824"/>
      <c r="H4181" s="7"/>
      <c r="I4181" s="249"/>
      <c r="J4181" s="249"/>
      <c r="K4181" s="578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7"/>
    </row>
    <row r="4182" spans="1:27" ht="15.75" hidden="1" customHeight="1">
      <c r="A4182" s="818" t="str">
        <f>IF(B4182&lt;&gt;"",IF(AND(B4182&gt;=_TM1,B4182&lt;=_TM2,OR(TH!L4182="1111",TH!M4182="1111")),TH!D4182,""),"")</f>
        <v/>
      </c>
      <c r="B4182" s="36" t="str">
        <f t="shared" ref="B4182:B4245" si="499">IF(C4182&lt;&gt;"",MONTH(C4182),"")</f>
        <v/>
      </c>
      <c r="C4182" s="190"/>
      <c r="D4182" s="190"/>
      <c r="E4182" s="779"/>
      <c r="F4182" s="191"/>
      <c r="G4182" s="824"/>
      <c r="H4182" s="7"/>
      <c r="I4182" s="249"/>
      <c r="J4182" s="249"/>
      <c r="K4182" s="38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7"/>
    </row>
    <row r="4183" spans="1:27" ht="15.75" hidden="1" customHeight="1">
      <c r="A4183" s="818" t="str">
        <f>IF(B4183&lt;&gt;"",IF(AND(B4183&gt;=_TM1,B4183&lt;=_TM2,OR(TH!L4183="1111",TH!M4183="1111")),TH!D4183,""),"")</f>
        <v/>
      </c>
      <c r="B4183" s="36" t="str">
        <f t="shared" si="499"/>
        <v/>
      </c>
      <c r="C4183" s="190"/>
      <c r="D4183" s="190"/>
      <c r="E4183" s="779"/>
      <c r="F4183" s="40"/>
      <c r="G4183" s="823"/>
      <c r="H4183" s="7"/>
      <c r="I4183" s="248"/>
      <c r="J4183" s="248"/>
      <c r="K4183" s="578"/>
      <c r="L4183" s="39"/>
      <c r="M4183" s="39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7"/>
    </row>
    <row r="4184" spans="1:27" ht="15.75" hidden="1" customHeight="1">
      <c r="A4184" s="818" t="str">
        <f>IF(B4184&lt;&gt;"",IF(AND(B4184&gt;=_TM1,B4184&lt;=_TM2,OR(TH!L4184="1111",TH!M4184="1111")),TH!D4184,""),"")</f>
        <v/>
      </c>
      <c r="B4184" s="36" t="str">
        <f t="shared" si="499"/>
        <v/>
      </c>
      <c r="C4184" s="190"/>
      <c r="D4184" s="190"/>
      <c r="E4184" s="779"/>
      <c r="F4184" s="188"/>
      <c r="G4184" s="823"/>
      <c r="H4184" s="7"/>
      <c r="I4184" s="248"/>
      <c r="J4184" s="248"/>
      <c r="K4184" s="578"/>
      <c r="L4184" s="39"/>
      <c r="M4184" s="39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7"/>
    </row>
    <row r="4185" spans="1:27" ht="15.75" hidden="1" customHeight="1">
      <c r="A4185" s="818" t="str">
        <f>IF(B4185&lt;&gt;"",IF(AND(B4185&gt;=_TM1,B4185&lt;=_TM2,OR(TH!L4185="1111",TH!M4185="1111")),TH!D4185,""),"")</f>
        <v/>
      </c>
      <c r="B4185" s="36" t="str">
        <f t="shared" si="499"/>
        <v/>
      </c>
      <c r="C4185" s="190"/>
      <c r="D4185" s="190"/>
      <c r="E4185" s="779"/>
      <c r="F4185" s="188"/>
      <c r="G4185" s="823"/>
      <c r="H4185" s="7"/>
      <c r="I4185" s="248"/>
      <c r="J4185" s="248"/>
      <c r="K4185" s="578"/>
      <c r="L4185" s="39"/>
      <c r="M4185" s="39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7"/>
    </row>
    <row r="4186" spans="1:27" ht="15.75" hidden="1" customHeight="1">
      <c r="A4186" s="818" t="str">
        <f>IF(B4186&lt;&gt;"",IF(AND(B4186&gt;=_TM1,B4186&lt;=_TM2,OR(TH!L4186="1111",TH!M4186="1111")),TH!D4186,""),"")</f>
        <v/>
      </c>
      <c r="B4186" s="36" t="str">
        <f t="shared" si="499"/>
        <v/>
      </c>
      <c r="C4186" s="190"/>
      <c r="D4186" s="190"/>
      <c r="E4186" s="779"/>
      <c r="F4186" s="188"/>
      <c r="G4186" s="823"/>
      <c r="H4186" s="7"/>
      <c r="I4186" s="248"/>
      <c r="J4186" s="248"/>
      <c r="K4186" s="578"/>
      <c r="L4186" s="39"/>
      <c r="M4186" s="39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7"/>
    </row>
    <row r="4187" spans="1:27" ht="15.75" hidden="1" customHeight="1">
      <c r="A4187" s="818" t="str">
        <f>IF(B4187&lt;&gt;"",IF(AND(B4187&gt;=_TM1,B4187&lt;=_TM2,OR(TH!L4187="1111",TH!M4187="1111")),TH!D4187,""),"")</f>
        <v/>
      </c>
      <c r="B4187" s="36" t="str">
        <f t="shared" si="499"/>
        <v/>
      </c>
      <c r="C4187" s="190"/>
      <c r="D4187" s="190"/>
      <c r="E4187" s="779"/>
      <c r="F4187" s="40"/>
      <c r="G4187" s="823"/>
      <c r="H4187" s="7"/>
      <c r="I4187" s="248"/>
      <c r="J4187" s="248"/>
      <c r="K4187" s="578"/>
      <c r="L4187" s="39"/>
      <c r="M4187" s="39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7"/>
    </row>
    <row r="4188" spans="1:27" ht="15.75" hidden="1" customHeight="1">
      <c r="A4188" s="818" t="str">
        <f>IF(B4188&lt;&gt;"",IF(AND(B4188&gt;=_TM1,B4188&lt;=_TM2,OR(TH!L4188="1111",TH!M4188="1111")),TH!D4188,""),"")</f>
        <v/>
      </c>
      <c r="B4188" s="36" t="str">
        <f t="shared" si="499"/>
        <v/>
      </c>
      <c r="C4188" s="190"/>
      <c r="D4188" s="190"/>
      <c r="E4188" s="779"/>
      <c r="F4188" s="40"/>
      <c r="G4188" s="823"/>
      <c r="H4188" s="7"/>
      <c r="I4188" s="248"/>
      <c r="J4188" s="248"/>
      <c r="K4188" s="578"/>
      <c r="L4188" s="39"/>
      <c r="M4188" s="39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7"/>
    </row>
    <row r="4189" spans="1:27" ht="15.75" hidden="1" customHeight="1">
      <c r="A4189" s="818" t="str">
        <f>IF(B4189&lt;&gt;"",IF(AND(B4189&gt;=_TM1,B4189&lt;=_TM2,OR(TH!L4189="1111",TH!M4189="1111")),TH!D4189,""),"")</f>
        <v/>
      </c>
      <c r="B4189" s="36" t="str">
        <f t="shared" si="499"/>
        <v/>
      </c>
      <c r="C4189" s="190"/>
      <c r="D4189" s="190"/>
      <c r="E4189" s="779"/>
      <c r="F4189" s="40"/>
      <c r="G4189" s="823"/>
      <c r="H4189" s="7"/>
      <c r="I4189" s="248"/>
      <c r="J4189" s="248"/>
      <c r="K4189" s="578"/>
      <c r="L4189" s="39"/>
      <c r="M4189" s="39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7"/>
    </row>
    <row r="4190" spans="1:27" ht="15.75" hidden="1" customHeight="1">
      <c r="A4190" s="818" t="str">
        <f>IF(B4190&lt;&gt;"",IF(AND(B4190&gt;=_TM1,B4190&lt;=_TM2,OR(TH!L4190="1111",TH!M4190="1111")),TH!D4190,""),"")</f>
        <v/>
      </c>
      <c r="B4190" s="36" t="str">
        <f t="shared" si="499"/>
        <v/>
      </c>
      <c r="C4190" s="190"/>
      <c r="D4190" s="190"/>
      <c r="E4190" s="779"/>
      <c r="F4190" s="40"/>
      <c r="G4190" s="823"/>
      <c r="H4190" s="7"/>
      <c r="I4190" s="248"/>
      <c r="J4190" s="248"/>
      <c r="K4190" s="578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7"/>
    </row>
    <row r="4191" spans="1:27" ht="15.75" hidden="1" customHeight="1">
      <c r="A4191" s="818" t="str">
        <f>IF(B4191&lt;&gt;"",IF(AND(B4191&gt;=_TM1,B4191&lt;=_TM2,OR(TH!L4191="1111",TH!M4191="1111")),TH!D4191,""),"")</f>
        <v/>
      </c>
      <c r="B4191" s="36" t="str">
        <f t="shared" si="499"/>
        <v/>
      </c>
      <c r="C4191" s="190"/>
      <c r="D4191" s="190"/>
      <c r="E4191" s="779"/>
      <c r="F4191" s="40"/>
      <c r="G4191" s="823"/>
      <c r="H4191" s="7"/>
      <c r="I4191" s="248"/>
      <c r="J4191" s="248"/>
      <c r="K4191" s="578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7"/>
    </row>
    <row r="4192" spans="1:27" ht="15.75" hidden="1" customHeight="1">
      <c r="A4192" s="818" t="str">
        <f>IF(B4192&lt;&gt;"",IF(AND(B4192&gt;=_TM1,B4192&lt;=_TM2,OR(TH!L4192="1111",TH!M4192="1111")),TH!D4192,""),"")</f>
        <v/>
      </c>
      <c r="B4192" s="36" t="str">
        <f t="shared" si="499"/>
        <v/>
      </c>
      <c r="C4192" s="190"/>
      <c r="D4192" s="190"/>
      <c r="E4192" s="779"/>
      <c r="F4192" s="40"/>
      <c r="G4192" s="823"/>
      <c r="H4192" s="7"/>
      <c r="I4192" s="248"/>
      <c r="J4192" s="248"/>
      <c r="K4192" s="578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7"/>
    </row>
    <row r="4193" spans="1:27" ht="15.75" hidden="1" customHeight="1">
      <c r="A4193" s="818" t="str">
        <f>IF(B4193&lt;&gt;"",IF(AND(B4193&gt;=_TM1,B4193&lt;=_TM2,OR(TH!L4193="1111",TH!M4193="1111")),TH!D4193,""),"")</f>
        <v/>
      </c>
      <c r="B4193" s="36" t="str">
        <f t="shared" si="499"/>
        <v/>
      </c>
      <c r="C4193" s="190"/>
      <c r="D4193" s="190"/>
      <c r="E4193" s="779"/>
      <c r="F4193" s="40"/>
      <c r="G4193" s="823"/>
      <c r="H4193" s="7"/>
      <c r="I4193" s="248"/>
      <c r="J4193" s="248"/>
      <c r="K4193" s="578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7"/>
    </row>
    <row r="4194" spans="1:27" ht="15.75" hidden="1" customHeight="1">
      <c r="A4194" s="818" t="str">
        <f>IF(B4194&lt;&gt;"",IF(AND(B4194&gt;=_TM1,B4194&lt;=_TM2,OR(TH!L4194="1111",TH!M4194="1111")),TH!D4194,""),"")</f>
        <v/>
      </c>
      <c r="B4194" s="36" t="str">
        <f t="shared" si="499"/>
        <v/>
      </c>
      <c r="C4194" s="190"/>
      <c r="D4194" s="190"/>
      <c r="E4194" s="779"/>
      <c r="F4194" s="40"/>
      <c r="G4194" s="823"/>
      <c r="H4194" s="7"/>
      <c r="I4194" s="248"/>
      <c r="J4194" s="248"/>
      <c r="K4194" s="578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7"/>
    </row>
    <row r="4195" spans="1:27" ht="15.75" hidden="1" customHeight="1">
      <c r="A4195" s="818" t="str">
        <f>IF(B4195&lt;&gt;"",IF(AND(B4195&gt;=_TM1,B4195&lt;=_TM2,OR(TH!L4195="1111",TH!M4195="1111")),TH!D4195,""),"")</f>
        <v/>
      </c>
      <c r="B4195" s="36" t="str">
        <f t="shared" si="499"/>
        <v/>
      </c>
      <c r="C4195" s="190"/>
      <c r="D4195" s="190"/>
      <c r="E4195" s="779"/>
      <c r="F4195" s="40"/>
      <c r="G4195" s="823"/>
      <c r="H4195" s="7"/>
      <c r="I4195" s="248"/>
      <c r="J4195" s="248"/>
      <c r="K4195" s="578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7"/>
    </row>
    <row r="4196" spans="1:27" ht="15.75" hidden="1" customHeight="1">
      <c r="A4196" s="818" t="str">
        <f>IF(B4196&lt;&gt;"",IF(AND(B4196&gt;=_TM1,B4196&lt;=_TM2,OR(TH!L4196="1111",TH!M4196="1111")),TH!D4196,""),"")</f>
        <v/>
      </c>
      <c r="B4196" s="36" t="str">
        <f t="shared" si="499"/>
        <v/>
      </c>
      <c r="C4196" s="190"/>
      <c r="D4196" s="190"/>
      <c r="E4196" s="779"/>
      <c r="F4196" s="40"/>
      <c r="G4196" s="823"/>
      <c r="H4196" s="7"/>
      <c r="I4196" s="248"/>
      <c r="J4196" s="248"/>
      <c r="K4196" s="578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7"/>
    </row>
    <row r="4197" spans="1:27" ht="15.75" hidden="1" customHeight="1">
      <c r="A4197" s="818" t="str">
        <f>IF(B4197&lt;&gt;"",IF(AND(B4197&gt;=_TM1,B4197&lt;=_TM2,OR(TH!L4197="1111",TH!M4197="1111")),TH!D4197,""),"")</f>
        <v/>
      </c>
      <c r="B4197" s="36" t="str">
        <f t="shared" si="499"/>
        <v/>
      </c>
      <c r="C4197" s="190"/>
      <c r="D4197" s="190"/>
      <c r="E4197" s="779"/>
      <c r="F4197" s="40"/>
      <c r="G4197" s="823"/>
      <c r="H4197" s="7"/>
      <c r="I4197" s="248"/>
      <c r="J4197" s="248"/>
      <c r="K4197" s="578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7"/>
    </row>
    <row r="4198" spans="1:27" ht="15.75" hidden="1" customHeight="1">
      <c r="A4198" s="818" t="str">
        <f>IF(B4198&lt;&gt;"",IF(AND(B4198&gt;=_TM1,B4198&lt;=_TM2,OR(TH!L4198="1111",TH!M4198="1111")),TH!D4198,""),"")</f>
        <v/>
      </c>
      <c r="B4198" s="36" t="str">
        <f t="shared" si="499"/>
        <v/>
      </c>
      <c r="C4198" s="190"/>
      <c r="D4198" s="190"/>
      <c r="E4198" s="779"/>
      <c r="F4198" s="40"/>
      <c r="G4198" s="823"/>
      <c r="H4198" s="7"/>
      <c r="I4198" s="248"/>
      <c r="J4198" s="248"/>
      <c r="K4198" s="578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7"/>
    </row>
    <row r="4199" spans="1:27" ht="15.75" hidden="1" customHeight="1">
      <c r="A4199" s="818" t="str">
        <f>IF(B4199&lt;&gt;"",IF(AND(B4199&gt;=_TM1,B4199&lt;=_TM2,OR(TH!L4199="1111",TH!M4199="1111")),TH!D4199,""),"")</f>
        <v/>
      </c>
      <c r="B4199" s="36" t="str">
        <f t="shared" si="499"/>
        <v/>
      </c>
      <c r="C4199" s="190"/>
      <c r="D4199" s="190"/>
      <c r="E4199" s="779"/>
      <c r="F4199" s="40"/>
      <c r="G4199" s="823"/>
      <c r="H4199" s="7"/>
      <c r="I4199" s="248"/>
      <c r="J4199" s="248"/>
      <c r="K4199" s="578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7"/>
    </row>
    <row r="4200" spans="1:27" ht="15.75" hidden="1" customHeight="1">
      <c r="A4200" s="818" t="str">
        <f>IF(B4200&lt;&gt;"",IF(AND(B4200&gt;=_TM1,B4200&lt;=_TM2,OR(TH!L4200="1111",TH!M4200="1111")),TH!D4200,""),"")</f>
        <v/>
      </c>
      <c r="B4200" s="36" t="str">
        <f t="shared" si="499"/>
        <v/>
      </c>
      <c r="C4200" s="190"/>
      <c r="D4200" s="190"/>
      <c r="E4200" s="779"/>
      <c r="F4200" s="40"/>
      <c r="G4200" s="823"/>
      <c r="H4200" s="7"/>
      <c r="I4200" s="248"/>
      <c r="J4200" s="248"/>
      <c r="K4200" s="578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7"/>
    </row>
    <row r="4201" spans="1:27" ht="15.75" hidden="1" customHeight="1">
      <c r="A4201" s="818" t="str">
        <f>IF(B4201&lt;&gt;"",IF(AND(B4201&gt;=_TM1,B4201&lt;=_TM2,OR(TH!L4201="1111",TH!M4201="1111")),TH!D4201,""),"")</f>
        <v/>
      </c>
      <c r="B4201" s="36" t="str">
        <f t="shared" si="499"/>
        <v/>
      </c>
      <c r="C4201" s="190"/>
      <c r="D4201" s="190"/>
      <c r="E4201" s="779"/>
      <c r="F4201" s="40"/>
      <c r="G4201" s="823"/>
      <c r="H4201" s="7"/>
      <c r="I4201" s="248"/>
      <c r="J4201" s="248"/>
      <c r="K4201" s="578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7"/>
    </row>
    <row r="4202" spans="1:27" ht="15.75" hidden="1" customHeight="1">
      <c r="A4202" s="818" t="str">
        <f>IF(B4202&lt;&gt;"",IF(AND(B4202&gt;=_TM1,B4202&lt;=_TM2,OR(TH!L4202="1111",TH!M4202="1111")),TH!D4202,""),"")</f>
        <v/>
      </c>
      <c r="B4202" s="36" t="str">
        <f t="shared" si="499"/>
        <v/>
      </c>
      <c r="C4202" s="190"/>
      <c r="D4202" s="190"/>
      <c r="E4202" s="779"/>
      <c r="F4202" s="40"/>
      <c r="G4202" s="823"/>
      <c r="H4202" s="7"/>
      <c r="I4202" s="248"/>
      <c r="J4202" s="248"/>
      <c r="K4202" s="578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7"/>
    </row>
    <row r="4203" spans="1:27" ht="15.75" hidden="1" customHeight="1">
      <c r="A4203" s="818" t="str">
        <f>IF(B4203&lt;&gt;"",IF(AND(B4203&gt;=_TM1,B4203&lt;=_TM2,OR(TH!L4203="1111",TH!M4203="1111")),TH!D4203,""),"")</f>
        <v/>
      </c>
      <c r="B4203" s="36" t="str">
        <f t="shared" si="499"/>
        <v/>
      </c>
      <c r="C4203" s="190"/>
      <c r="D4203" s="190"/>
      <c r="E4203" s="779"/>
      <c r="F4203" s="40"/>
      <c r="G4203" s="823"/>
      <c r="H4203" s="7"/>
      <c r="I4203" s="248"/>
      <c r="J4203" s="248"/>
      <c r="K4203" s="578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7"/>
    </row>
    <row r="4204" spans="1:27" ht="15.75" hidden="1" customHeight="1">
      <c r="A4204" s="818" t="str">
        <f>IF(B4204&lt;&gt;"",IF(AND(B4204&gt;=_TM1,B4204&lt;=_TM2,OR(TH!L4204="1111",TH!M4204="1111")),TH!D4204,""),"")</f>
        <v/>
      </c>
      <c r="B4204" s="36" t="str">
        <f t="shared" si="499"/>
        <v/>
      </c>
      <c r="C4204" s="190"/>
      <c r="D4204" s="190"/>
      <c r="E4204" s="779"/>
      <c r="F4204" s="188"/>
      <c r="G4204" s="823"/>
      <c r="H4204" s="7"/>
      <c r="I4204" s="248"/>
      <c r="J4204" s="248"/>
      <c r="K4204" s="578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7"/>
    </row>
    <row r="4205" spans="1:27" ht="15.75" hidden="1" customHeight="1">
      <c r="A4205" s="818" t="str">
        <f>IF(B4205&lt;&gt;"",IF(AND(B4205&gt;=_TM1,B4205&lt;=_TM2,OR(TH!L4205="1111",TH!M4205="1111")),TH!D4205,""),"")</f>
        <v/>
      </c>
      <c r="B4205" s="36" t="str">
        <f t="shared" si="499"/>
        <v/>
      </c>
      <c r="C4205" s="190"/>
      <c r="D4205" s="190"/>
      <c r="E4205" s="779"/>
      <c r="F4205" s="40"/>
      <c r="G4205" s="823"/>
      <c r="H4205" s="7"/>
      <c r="I4205" s="248"/>
      <c r="J4205" s="248"/>
      <c r="K4205" s="578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7"/>
    </row>
    <row r="4206" spans="1:27" ht="15.75" hidden="1" customHeight="1">
      <c r="A4206" s="818" t="str">
        <f>IF(B4206&lt;&gt;"",IF(AND(B4206&gt;=_TM1,B4206&lt;=_TM2,OR(TH!L4206="1111",TH!M4206="1111")),TH!D4206,""),"")</f>
        <v/>
      </c>
      <c r="B4206" s="36" t="str">
        <f t="shared" si="499"/>
        <v/>
      </c>
      <c r="C4206" s="190"/>
      <c r="D4206" s="190"/>
      <c r="E4206" s="779"/>
      <c r="F4206" s="40"/>
      <c r="G4206" s="823"/>
      <c r="H4206" s="7"/>
      <c r="I4206" s="248"/>
      <c r="J4206" s="248"/>
      <c r="K4206" s="578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7"/>
    </row>
    <row r="4207" spans="1:27" ht="15.75" hidden="1" customHeight="1">
      <c r="A4207" s="818" t="str">
        <f>IF(B4207&lt;&gt;"",IF(AND(B4207&gt;=_TM1,B4207&lt;=_TM2,OR(TH!L4207="1111",TH!M4207="1111")),TH!D4207,""),"")</f>
        <v/>
      </c>
      <c r="B4207" s="36" t="str">
        <f t="shared" si="499"/>
        <v/>
      </c>
      <c r="C4207" s="190"/>
      <c r="D4207" s="190"/>
      <c r="E4207" s="779"/>
      <c r="F4207" s="40"/>
      <c r="G4207" s="823"/>
      <c r="H4207" s="7"/>
      <c r="I4207" s="248"/>
      <c r="J4207" s="248"/>
      <c r="K4207" s="578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7"/>
    </row>
    <row r="4208" spans="1:27" ht="15.75" hidden="1" customHeight="1">
      <c r="A4208" s="818" t="str">
        <f>IF(B4208&lt;&gt;"",IF(AND(B4208&gt;=_TM1,B4208&lt;=_TM2,OR(TH!L4208="1111",TH!M4208="1111")),TH!D4208,""),"")</f>
        <v/>
      </c>
      <c r="B4208" s="36" t="str">
        <f t="shared" si="499"/>
        <v/>
      </c>
      <c r="C4208" s="190"/>
      <c r="D4208" s="190"/>
      <c r="E4208" s="779"/>
      <c r="F4208" s="40"/>
      <c r="G4208" s="823"/>
      <c r="H4208" s="7"/>
      <c r="I4208" s="248"/>
      <c r="J4208" s="248"/>
      <c r="K4208" s="578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7"/>
    </row>
    <row r="4209" spans="1:27" ht="15.75" hidden="1" customHeight="1">
      <c r="A4209" s="818" t="str">
        <f>IF(B4209&lt;&gt;"",IF(AND(B4209&gt;=_TM1,B4209&lt;=_TM2,OR(TH!L4209="1111",TH!M4209="1111")),TH!D4209,""),"")</f>
        <v/>
      </c>
      <c r="B4209" s="36" t="str">
        <f t="shared" si="499"/>
        <v/>
      </c>
      <c r="C4209" s="190"/>
      <c r="D4209" s="190"/>
      <c r="E4209" s="779"/>
      <c r="F4209" s="188"/>
      <c r="G4209" s="823"/>
      <c r="H4209" s="7"/>
      <c r="I4209" s="248"/>
      <c r="J4209" s="248"/>
      <c r="K4209" s="578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7"/>
    </row>
    <row r="4210" spans="1:27" ht="15.75" hidden="1" customHeight="1">
      <c r="A4210" s="818" t="str">
        <f>IF(B4210&lt;&gt;"",IF(AND(B4210&gt;=_TM1,B4210&lt;=_TM2,OR(TH!L4210="1111",TH!M4210="1111")),TH!D4210,""),"")</f>
        <v/>
      </c>
      <c r="B4210" s="36" t="str">
        <f t="shared" si="499"/>
        <v/>
      </c>
      <c r="C4210" s="183"/>
      <c r="D4210" s="183"/>
      <c r="E4210" s="786"/>
      <c r="F4210" s="188"/>
      <c r="G4210" s="826"/>
      <c r="H4210" s="7"/>
      <c r="I4210" s="248"/>
      <c r="J4210" s="248"/>
      <c r="K4210" s="578"/>
      <c r="L4210" s="579"/>
      <c r="M4210" s="57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7"/>
    </row>
    <row r="4211" spans="1:27" ht="15.75" hidden="1" customHeight="1">
      <c r="A4211" s="818" t="str">
        <f>IF(B4211&lt;&gt;"",IF(AND(B4211&gt;=_TM1,B4211&lt;=_TM2,OR(TH!L4211="1111",TH!M4211="1111")),TH!D4211,""),"")</f>
        <v/>
      </c>
      <c r="B4211" s="36" t="str">
        <f t="shared" si="499"/>
        <v/>
      </c>
      <c r="C4211" s="190"/>
      <c r="D4211" s="190"/>
      <c r="E4211" s="779"/>
      <c r="F4211" s="191"/>
      <c r="G4211" s="824"/>
      <c r="H4211" s="45"/>
      <c r="I4211" s="248"/>
      <c r="J4211" s="248"/>
      <c r="K4211" s="38"/>
      <c r="L4211" s="193"/>
      <c r="M4211" s="193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7"/>
    </row>
    <row r="4212" spans="1:27" ht="15.75" hidden="1" customHeight="1">
      <c r="A4212" s="818" t="str">
        <f>IF(B4212&lt;&gt;"",IF(AND(B4212&gt;=_TM1,B4212&lt;=_TM2,OR(TH!L4212="1111",TH!M4212="1111")),TH!D4212,""),"")</f>
        <v/>
      </c>
      <c r="B4212" s="36" t="str">
        <f t="shared" si="499"/>
        <v/>
      </c>
      <c r="C4212" s="190"/>
      <c r="D4212" s="190"/>
      <c r="E4212" s="779"/>
      <c r="F4212" s="191"/>
      <c r="G4212" s="824"/>
      <c r="H4212" s="45"/>
      <c r="I4212" s="248"/>
      <c r="J4212" s="248"/>
      <c r="K4212" s="38"/>
      <c r="L4212" s="193"/>
      <c r="M4212" s="193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7"/>
    </row>
    <row r="4213" spans="1:27" ht="15.75" hidden="1" customHeight="1">
      <c r="A4213" s="818" t="str">
        <f>IF(B4213&lt;&gt;"",IF(AND(B4213&gt;=_TM1,B4213&lt;=_TM2,OR(TH!L4213="1111",TH!M4213="1111")),TH!D4213,""),"")</f>
        <v/>
      </c>
      <c r="B4213" s="36" t="str">
        <f t="shared" si="499"/>
        <v/>
      </c>
      <c r="C4213" s="190"/>
      <c r="D4213" s="190"/>
      <c r="E4213" s="779"/>
      <c r="F4213" s="191"/>
      <c r="G4213" s="824"/>
      <c r="H4213" s="7"/>
      <c r="I4213" s="248"/>
      <c r="J4213" s="248"/>
      <c r="K4213" s="578"/>
      <c r="L4213" s="193"/>
      <c r="M4213" s="193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7"/>
    </row>
    <row r="4214" spans="1:27" ht="15.75" hidden="1" customHeight="1">
      <c r="A4214" s="818" t="str">
        <f>IF(B4214&lt;&gt;"",IF(AND(B4214&gt;=_TM1,B4214&lt;=_TM2,OR(TH!L4214="1111",TH!M4214="1111")),TH!D4214,""),"")</f>
        <v/>
      </c>
      <c r="B4214" s="36" t="str">
        <f t="shared" si="499"/>
        <v/>
      </c>
      <c r="C4214" s="190"/>
      <c r="D4214" s="190"/>
      <c r="E4214" s="779"/>
      <c r="F4214" s="191"/>
      <c r="G4214" s="824"/>
      <c r="H4214" s="7"/>
      <c r="I4214" s="248"/>
      <c r="J4214" s="248"/>
      <c r="K4214" s="578"/>
      <c r="L4214" s="193"/>
      <c r="M4214" s="193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7"/>
    </row>
    <row r="4215" spans="1:27" ht="15.75" hidden="1" customHeight="1">
      <c r="A4215" s="818" t="str">
        <f>IF(B4215&lt;&gt;"",IF(AND(B4215&gt;=_TM1,B4215&lt;=_TM2,OR(TH!L4215="1111",TH!M4215="1111")),TH!D4215,""),"")</f>
        <v/>
      </c>
      <c r="B4215" s="36" t="str">
        <f t="shared" si="499"/>
        <v/>
      </c>
      <c r="C4215" s="190"/>
      <c r="D4215" s="190"/>
      <c r="E4215" s="779"/>
      <c r="F4215" s="40"/>
      <c r="G4215" s="823"/>
      <c r="H4215" s="7"/>
      <c r="I4215" s="248"/>
      <c r="J4215" s="248"/>
      <c r="K4215" s="578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7"/>
    </row>
    <row r="4216" spans="1:27" ht="15.75" hidden="1" customHeight="1">
      <c r="A4216" s="818" t="str">
        <f>IF(B4216&lt;&gt;"",IF(AND(B4216&gt;=_TM1,B4216&lt;=_TM2,OR(TH!L4216="1111",TH!M4216="1111")),TH!D4216,""),"")</f>
        <v/>
      </c>
      <c r="B4216" s="36" t="str">
        <f t="shared" si="499"/>
        <v/>
      </c>
      <c r="C4216" s="190"/>
      <c r="D4216" s="190"/>
      <c r="E4216" s="779"/>
      <c r="F4216" s="40"/>
      <c r="G4216" s="823"/>
      <c r="H4216" s="7"/>
      <c r="I4216" s="248"/>
      <c r="J4216" s="248"/>
      <c r="K4216" s="578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7"/>
    </row>
    <row r="4217" spans="1:27" ht="15.75" hidden="1" customHeight="1">
      <c r="A4217" s="818" t="str">
        <f>IF(B4217&lt;&gt;"",IF(AND(B4217&gt;=_TM1,B4217&lt;=_TM2,OR(TH!L4217="1111",TH!M4217="1111")),TH!D4217,""),"")</f>
        <v/>
      </c>
      <c r="B4217" s="36" t="str">
        <f t="shared" si="499"/>
        <v/>
      </c>
      <c r="C4217" s="190"/>
      <c r="D4217" s="190"/>
      <c r="E4217" s="779"/>
      <c r="F4217" s="40"/>
      <c r="G4217" s="823"/>
      <c r="H4217" s="7"/>
      <c r="I4217" s="248"/>
      <c r="J4217" s="248"/>
      <c r="K4217" s="578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7"/>
    </row>
    <row r="4218" spans="1:27" ht="15.75" hidden="1" customHeight="1">
      <c r="A4218" s="818" t="str">
        <f>IF(B4218&lt;&gt;"",IF(AND(B4218&gt;=_TM1,B4218&lt;=_TM2,OR(TH!L4218="1111",TH!M4218="1111")),TH!D4218,""),"")</f>
        <v/>
      </c>
      <c r="B4218" s="36" t="str">
        <f t="shared" si="499"/>
        <v/>
      </c>
      <c r="C4218" s="190"/>
      <c r="D4218" s="190"/>
      <c r="E4218" s="779"/>
      <c r="F4218" s="40"/>
      <c r="G4218" s="823"/>
      <c r="H4218" s="7"/>
      <c r="I4218" s="248"/>
      <c r="J4218" s="248"/>
      <c r="K4218" s="578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7"/>
    </row>
    <row r="4219" spans="1:27" ht="15.75" hidden="1" customHeight="1">
      <c r="A4219" s="818" t="str">
        <f>IF(B4219&lt;&gt;"",IF(AND(B4219&gt;=_TM1,B4219&lt;=_TM2,OR(TH!L4219="1111",TH!M4219="1111")),TH!D4219,""),"")</f>
        <v/>
      </c>
      <c r="B4219" s="36" t="str">
        <f t="shared" si="499"/>
        <v/>
      </c>
      <c r="C4219" s="190"/>
      <c r="D4219" s="37"/>
      <c r="E4219" s="779"/>
      <c r="F4219" s="430"/>
      <c r="G4219" s="823"/>
      <c r="H4219" s="7"/>
      <c r="I4219" s="248"/>
      <c r="J4219" s="248"/>
      <c r="K4219" s="578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7"/>
    </row>
    <row r="4220" spans="1:27" ht="15.75" hidden="1" customHeight="1">
      <c r="A4220" s="818" t="str">
        <f>IF(B4220&lt;&gt;"",IF(AND(B4220&gt;=_TM1,B4220&lt;=_TM2,OR(TH!L4220="1111",TH!M4220="1111")),TH!D4220,""),"")</f>
        <v/>
      </c>
      <c r="B4220" s="36" t="str">
        <f t="shared" si="499"/>
        <v/>
      </c>
      <c r="C4220" s="190"/>
      <c r="D4220" s="37"/>
      <c r="E4220" s="779"/>
      <c r="F4220" s="191"/>
      <c r="G4220" s="824"/>
      <c r="H4220" s="7"/>
      <c r="I4220" s="248"/>
      <c r="J4220" s="248"/>
      <c r="K4220" s="578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7"/>
    </row>
    <row r="4221" spans="1:27" ht="15.75" hidden="1" customHeight="1">
      <c r="A4221" s="818" t="str">
        <f>IF(B4221&lt;&gt;"",IF(AND(B4221&gt;=_TM1,B4221&lt;=_TM2,OR(TH!L4221="1111",TH!M4221="1111")),TH!D4221,""),"")</f>
        <v/>
      </c>
      <c r="B4221" s="36" t="str">
        <f t="shared" si="499"/>
        <v/>
      </c>
      <c r="C4221" s="190"/>
      <c r="D4221" s="190"/>
      <c r="E4221" s="779"/>
      <c r="F4221" s="191"/>
      <c r="G4221" s="824"/>
      <c r="H4221" s="192"/>
      <c r="I4221" s="248"/>
      <c r="J4221" s="248"/>
      <c r="K4221" s="578"/>
      <c r="L4221" s="193"/>
      <c r="M4221" s="193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7"/>
    </row>
    <row r="4222" spans="1:27" ht="15.75" hidden="1" customHeight="1">
      <c r="A4222" s="818" t="str">
        <f>IF(B4222&lt;&gt;"",IF(AND(B4222&gt;=_TM1,B4222&lt;=_TM2,OR(TH!L4222="1111",TH!M4222="1111")),TH!D4222,""),"")</f>
        <v/>
      </c>
      <c r="B4222" s="36" t="str">
        <f t="shared" si="499"/>
        <v/>
      </c>
      <c r="C4222" s="190"/>
      <c r="D4222" s="190"/>
      <c r="E4222" s="779"/>
      <c r="F4222" s="191"/>
      <c r="G4222" s="824"/>
      <c r="H4222" s="192"/>
      <c r="I4222" s="248"/>
      <c r="J4222" s="248"/>
      <c r="K4222" s="578"/>
      <c r="L4222" s="193"/>
      <c r="M4222" s="193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7"/>
    </row>
    <row r="4223" spans="1:27" ht="15.75" hidden="1" customHeight="1">
      <c r="A4223" s="818" t="str">
        <f>IF(B4223&lt;&gt;"",IF(AND(B4223&gt;=_TM1,B4223&lt;=_TM2,OR(TH!L4223="1111",TH!M4223="1111")),TH!D4223,""),"")</f>
        <v/>
      </c>
      <c r="B4223" s="36" t="str">
        <f t="shared" si="499"/>
        <v/>
      </c>
      <c r="C4223" s="190"/>
      <c r="D4223" s="190"/>
      <c r="E4223" s="779"/>
      <c r="F4223" s="191"/>
      <c r="G4223" s="824"/>
      <c r="H4223" s="192"/>
      <c r="I4223" s="248"/>
      <c r="J4223" s="248"/>
      <c r="K4223" s="578"/>
      <c r="L4223" s="193"/>
      <c r="M4223" s="193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7"/>
    </row>
    <row r="4224" spans="1:27" ht="15.75" hidden="1" customHeight="1">
      <c r="A4224" s="818" t="str">
        <f>IF(B4224&lt;&gt;"",IF(AND(B4224&gt;=_TM1,B4224&lt;=_TM2,OR(TH!L4224="1111",TH!M4224="1111")),TH!D4224,""),"")</f>
        <v/>
      </c>
      <c r="B4224" s="36" t="str">
        <f t="shared" si="499"/>
        <v/>
      </c>
      <c r="C4224" s="190"/>
      <c r="D4224" s="190"/>
      <c r="E4224" s="779"/>
      <c r="F4224" s="191"/>
      <c r="G4224" s="824"/>
      <c r="H4224" s="192"/>
      <c r="I4224" s="248"/>
      <c r="J4224" s="248"/>
      <c r="K4224" s="578"/>
      <c r="L4224" s="193"/>
      <c r="M4224" s="193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7"/>
    </row>
    <row r="4225" spans="1:27" ht="15.75" hidden="1" customHeight="1">
      <c r="A4225" s="818" t="str">
        <f>IF(B4225&lt;&gt;"",IF(AND(B4225&gt;=_TM1,B4225&lt;=_TM2,OR(TH!L4225="1111",TH!M4225="1111")),TH!D4225,""),"")</f>
        <v/>
      </c>
      <c r="B4225" s="36" t="str">
        <f t="shared" si="499"/>
        <v/>
      </c>
      <c r="C4225" s="190"/>
      <c r="D4225" s="190"/>
      <c r="E4225" s="779"/>
      <c r="F4225" s="191"/>
      <c r="G4225" s="824"/>
      <c r="H4225" s="192"/>
      <c r="I4225" s="248"/>
      <c r="J4225" s="248"/>
      <c r="K4225" s="578"/>
      <c r="L4225" s="193"/>
      <c r="M4225" s="193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7"/>
    </row>
    <row r="4226" spans="1:27" ht="15.75" hidden="1" customHeight="1">
      <c r="A4226" s="818" t="str">
        <f>IF(B4226&lt;&gt;"",IF(AND(B4226&gt;=_TM1,B4226&lt;=_TM2,OR(TH!L4226="1111",TH!M4226="1111")),TH!D4226,""),"")</f>
        <v/>
      </c>
      <c r="B4226" s="36" t="str">
        <f t="shared" si="499"/>
        <v/>
      </c>
      <c r="C4226" s="190"/>
      <c r="D4226" s="190"/>
      <c r="E4226" s="779"/>
      <c r="F4226" s="191"/>
      <c r="G4226" s="824"/>
      <c r="H4226" s="192"/>
      <c r="I4226" s="248"/>
      <c r="J4226" s="248"/>
      <c r="K4226" s="578"/>
      <c r="L4226" s="193"/>
      <c r="M4226" s="193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7"/>
    </row>
    <row r="4227" spans="1:27" ht="15.75" hidden="1" customHeight="1">
      <c r="A4227" s="818" t="str">
        <f>IF(B4227&lt;&gt;"",IF(AND(B4227&gt;=_TM1,B4227&lt;=_TM2,OR(TH!L4227="1111",TH!M4227="1111")),TH!D4227,""),"")</f>
        <v/>
      </c>
      <c r="B4227" s="36" t="str">
        <f t="shared" si="499"/>
        <v/>
      </c>
      <c r="C4227" s="190"/>
      <c r="D4227" s="190"/>
      <c r="E4227" s="779"/>
      <c r="F4227" s="191"/>
      <c r="G4227" s="824"/>
      <c r="H4227" s="192"/>
      <c r="I4227" s="248"/>
      <c r="J4227" s="248"/>
      <c r="K4227" s="578"/>
      <c r="L4227" s="193"/>
      <c r="M4227" s="193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7"/>
    </row>
    <row r="4228" spans="1:27" ht="15.75" hidden="1" customHeight="1">
      <c r="A4228" s="818" t="str">
        <f>IF(B4228&lt;&gt;"",IF(AND(B4228&gt;=_TM1,B4228&lt;=_TM2,OR(TH!L4228="1111",TH!M4228="1111")),TH!D4228,""),"")</f>
        <v/>
      </c>
      <c r="B4228" s="36" t="str">
        <f t="shared" si="499"/>
        <v/>
      </c>
      <c r="C4228" s="190"/>
      <c r="D4228" s="190"/>
      <c r="E4228" s="779"/>
      <c r="F4228" s="191"/>
      <c r="G4228" s="824"/>
      <c r="H4228" s="192"/>
      <c r="I4228" s="248"/>
      <c r="J4228" s="248"/>
      <c r="K4228" s="578"/>
      <c r="L4228" s="193"/>
      <c r="M4228" s="193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7"/>
    </row>
    <row r="4229" spans="1:27" ht="15.75" hidden="1" customHeight="1">
      <c r="A4229" s="818" t="str">
        <f>IF(B4229&lt;&gt;"",IF(AND(B4229&gt;=_TM1,B4229&lt;=_TM2,OR(TH!L4229="1111",TH!M4229="1111")),TH!D4229,""),"")</f>
        <v/>
      </c>
      <c r="B4229" s="36" t="str">
        <f t="shared" si="499"/>
        <v/>
      </c>
      <c r="C4229" s="190"/>
      <c r="D4229" s="190"/>
      <c r="E4229" s="779"/>
      <c r="F4229" s="191"/>
      <c r="G4229" s="824"/>
      <c r="H4229" s="192"/>
      <c r="I4229" s="248"/>
      <c r="J4229" s="248"/>
      <c r="K4229" s="578"/>
      <c r="L4229" s="193"/>
      <c r="M4229" s="193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7"/>
    </row>
    <row r="4230" spans="1:27" ht="15.75" hidden="1" customHeight="1">
      <c r="A4230" s="818" t="str">
        <f>IF(B4230&lt;&gt;"",IF(AND(B4230&gt;=_TM1,B4230&lt;=_TM2,OR(TH!L4230="1111",TH!M4230="1111")),TH!D4230,""),"")</f>
        <v/>
      </c>
      <c r="B4230" s="36" t="str">
        <f t="shared" si="499"/>
        <v/>
      </c>
      <c r="C4230" s="190"/>
      <c r="D4230" s="190"/>
      <c r="E4230" s="779"/>
      <c r="F4230" s="191"/>
      <c r="G4230" s="824"/>
      <c r="H4230" s="192"/>
      <c r="I4230" s="248"/>
      <c r="J4230" s="248"/>
      <c r="K4230" s="578"/>
      <c r="L4230" s="193"/>
      <c r="M4230" s="193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7"/>
    </row>
    <row r="4231" spans="1:27" ht="15.75" hidden="1" customHeight="1">
      <c r="A4231" s="818" t="str">
        <f>IF(B4231&lt;&gt;"",IF(AND(B4231&gt;=_TM1,B4231&lt;=_TM2,OR(TH!L4231="1111",TH!M4231="1111")),TH!D4231,""),"")</f>
        <v/>
      </c>
      <c r="B4231" s="36" t="str">
        <f t="shared" si="499"/>
        <v/>
      </c>
      <c r="C4231" s="190"/>
      <c r="D4231" s="190"/>
      <c r="E4231" s="779"/>
      <c r="F4231" s="191"/>
      <c r="G4231" s="824"/>
      <c r="H4231" s="192"/>
      <c r="I4231" s="248"/>
      <c r="J4231" s="248"/>
      <c r="K4231" s="578"/>
      <c r="L4231" s="193"/>
      <c r="M4231" s="193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7"/>
    </row>
    <row r="4232" spans="1:27" ht="15.75" hidden="1" customHeight="1">
      <c r="A4232" s="818" t="str">
        <f>IF(B4232&lt;&gt;"",IF(AND(B4232&gt;=_TM1,B4232&lt;=_TM2,OR(TH!L4232="1111",TH!M4232="1111")),TH!D4232,""),"")</f>
        <v/>
      </c>
      <c r="B4232" s="36" t="str">
        <f t="shared" si="499"/>
        <v/>
      </c>
      <c r="C4232" s="190"/>
      <c r="D4232" s="190"/>
      <c r="E4232" s="779"/>
      <c r="F4232" s="191"/>
      <c r="G4232" s="824"/>
      <c r="H4232" s="192"/>
      <c r="I4232" s="248"/>
      <c r="J4232" s="248"/>
      <c r="K4232" s="578"/>
      <c r="L4232" s="193"/>
      <c r="M4232" s="193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7"/>
    </row>
    <row r="4233" spans="1:27" ht="15.75" hidden="1" customHeight="1">
      <c r="A4233" s="818" t="str">
        <f>IF(B4233&lt;&gt;"",IF(AND(B4233&gt;=_TM1,B4233&lt;=_TM2,OR(TH!L4233="1111",TH!M4233="1111")),TH!D4233,""),"")</f>
        <v/>
      </c>
      <c r="B4233" s="36" t="str">
        <f t="shared" si="499"/>
        <v/>
      </c>
      <c r="C4233" s="190"/>
      <c r="D4233" s="190"/>
      <c r="E4233" s="779"/>
      <c r="F4233" s="191"/>
      <c r="G4233" s="824"/>
      <c r="H4233" s="192"/>
      <c r="I4233" s="248"/>
      <c r="J4233" s="248"/>
      <c r="K4233" s="578"/>
      <c r="L4233" s="193"/>
      <c r="M4233" s="193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7"/>
    </row>
    <row r="4234" spans="1:27" ht="15.75" hidden="1" customHeight="1">
      <c r="A4234" s="818" t="str">
        <f>IF(B4234&lt;&gt;"",IF(AND(B4234&gt;=_TM1,B4234&lt;=_TM2,OR(TH!L4234="1111",TH!M4234="1111")),TH!D4234,""),"")</f>
        <v/>
      </c>
      <c r="B4234" s="36" t="str">
        <f t="shared" si="499"/>
        <v/>
      </c>
      <c r="C4234" s="190"/>
      <c r="D4234" s="190"/>
      <c r="E4234" s="779"/>
      <c r="F4234" s="191"/>
      <c r="G4234" s="824"/>
      <c r="H4234" s="192"/>
      <c r="I4234" s="248"/>
      <c r="J4234" s="248"/>
      <c r="K4234" s="578"/>
      <c r="L4234" s="193"/>
      <c r="M4234" s="193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7"/>
    </row>
    <row r="4235" spans="1:27" ht="15.75" hidden="1" customHeight="1">
      <c r="A4235" s="818" t="str">
        <f>IF(B4235&lt;&gt;"",IF(AND(B4235&gt;=_TM1,B4235&lt;=_TM2,OR(TH!L4235="1111",TH!M4235="1111")),TH!D4235,""),"")</f>
        <v/>
      </c>
      <c r="B4235" s="36" t="str">
        <f t="shared" si="499"/>
        <v/>
      </c>
      <c r="C4235" s="190"/>
      <c r="D4235" s="190"/>
      <c r="E4235" s="779"/>
      <c r="F4235" s="191"/>
      <c r="G4235" s="824"/>
      <c r="H4235" s="192"/>
      <c r="I4235" s="248"/>
      <c r="J4235" s="248"/>
      <c r="K4235" s="578"/>
      <c r="L4235" s="193"/>
      <c r="M4235" s="193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7"/>
    </row>
    <row r="4236" spans="1:27" ht="15.75" hidden="1" customHeight="1">
      <c r="A4236" s="818" t="str">
        <f>IF(B4236&lt;&gt;"",IF(AND(B4236&gt;=_TM1,B4236&lt;=_TM2,OR(TH!L4236="1111",TH!M4236="1111")),TH!D4236,""),"")</f>
        <v/>
      </c>
      <c r="B4236" s="36" t="str">
        <f t="shared" si="499"/>
        <v/>
      </c>
      <c r="C4236" s="190"/>
      <c r="D4236" s="190"/>
      <c r="E4236" s="779"/>
      <c r="F4236" s="191"/>
      <c r="G4236" s="824"/>
      <c r="H4236" s="192"/>
      <c r="I4236" s="248"/>
      <c r="J4236" s="248"/>
      <c r="K4236" s="578"/>
      <c r="L4236" s="193"/>
      <c r="M4236" s="193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7"/>
    </row>
    <row r="4237" spans="1:27" ht="15.75" hidden="1" customHeight="1">
      <c r="A4237" s="818" t="str">
        <f>IF(B4237&lt;&gt;"",IF(AND(B4237&gt;=_TM1,B4237&lt;=_TM2,OR(TH!L4237="1111",TH!M4237="1111")),TH!D4237,""),"")</f>
        <v/>
      </c>
      <c r="B4237" s="36" t="str">
        <f t="shared" si="499"/>
        <v/>
      </c>
      <c r="C4237" s="190"/>
      <c r="D4237" s="190"/>
      <c r="E4237" s="779"/>
      <c r="F4237" s="191"/>
      <c r="G4237" s="824"/>
      <c r="H4237" s="192"/>
      <c r="I4237" s="248"/>
      <c r="J4237" s="248"/>
      <c r="K4237" s="578"/>
      <c r="L4237" s="193"/>
      <c r="M4237" s="193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7"/>
    </row>
    <row r="4238" spans="1:27" ht="15.75" hidden="1" customHeight="1">
      <c r="A4238" s="818" t="str">
        <f>IF(B4238&lt;&gt;"",IF(AND(B4238&gt;=_TM1,B4238&lt;=_TM2,OR(TH!L4238="1111",TH!M4238="1111")),TH!D4238,""),"")</f>
        <v/>
      </c>
      <c r="B4238" s="36" t="str">
        <f t="shared" si="499"/>
        <v/>
      </c>
      <c r="C4238" s="190"/>
      <c r="D4238" s="190"/>
      <c r="E4238" s="779"/>
      <c r="F4238" s="191"/>
      <c r="G4238" s="824"/>
      <c r="H4238" s="192"/>
      <c r="I4238" s="248"/>
      <c r="J4238" s="248"/>
      <c r="K4238" s="578"/>
      <c r="L4238" s="193"/>
      <c r="M4238" s="193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7"/>
    </row>
    <row r="4239" spans="1:27" ht="15.75" hidden="1" customHeight="1">
      <c r="A4239" s="818" t="str">
        <f>IF(B4239&lt;&gt;"",IF(AND(B4239&gt;=_TM1,B4239&lt;=_TM2,OR(TH!L4239="1111",TH!M4239="1111")),TH!D4239,""),"")</f>
        <v/>
      </c>
      <c r="B4239" s="36" t="str">
        <f t="shared" si="499"/>
        <v/>
      </c>
      <c r="C4239" s="190"/>
      <c r="D4239" s="190"/>
      <c r="E4239" s="779"/>
      <c r="F4239" s="191"/>
      <c r="G4239" s="824"/>
      <c r="H4239" s="192"/>
      <c r="I4239" s="248"/>
      <c r="J4239" s="248"/>
      <c r="K4239" s="578"/>
      <c r="L4239" s="193"/>
      <c r="M4239" s="193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7"/>
    </row>
    <row r="4240" spans="1:27" ht="15.75" hidden="1" customHeight="1">
      <c r="A4240" s="818" t="str">
        <f>IF(B4240&lt;&gt;"",IF(AND(B4240&gt;=_TM1,B4240&lt;=_TM2,OR(TH!L4240="1111",TH!M4240="1111")),TH!D4240,""),"")</f>
        <v/>
      </c>
      <c r="B4240" s="36" t="str">
        <f t="shared" si="499"/>
        <v/>
      </c>
      <c r="C4240" s="190"/>
      <c r="D4240" s="190"/>
      <c r="E4240" s="779"/>
      <c r="F4240" s="191"/>
      <c r="G4240" s="824"/>
      <c r="H4240" s="192"/>
      <c r="I4240" s="248"/>
      <c r="J4240" s="248"/>
      <c r="K4240" s="578"/>
      <c r="L4240" s="193"/>
      <c r="M4240" s="193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7"/>
    </row>
    <row r="4241" spans="1:27" ht="15.75" hidden="1" customHeight="1">
      <c r="A4241" s="818" t="str">
        <f>IF(B4241&lt;&gt;"",IF(AND(B4241&gt;=_TM1,B4241&lt;=_TM2,OR(TH!L4241="1111",TH!M4241="1111")),TH!D4241,""),"")</f>
        <v/>
      </c>
      <c r="B4241" s="36" t="str">
        <f t="shared" si="499"/>
        <v/>
      </c>
      <c r="C4241" s="190"/>
      <c r="D4241" s="190"/>
      <c r="E4241" s="779"/>
      <c r="F4241" s="191"/>
      <c r="G4241" s="824"/>
      <c r="H4241" s="192"/>
      <c r="I4241" s="248"/>
      <c r="J4241" s="248"/>
      <c r="K4241" s="578"/>
      <c r="L4241" s="193"/>
      <c r="M4241" s="193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7"/>
    </row>
    <row r="4242" spans="1:27" ht="15.75" hidden="1" customHeight="1">
      <c r="A4242" s="818" t="str">
        <f>IF(B4242&lt;&gt;"",IF(AND(B4242&gt;=_TM1,B4242&lt;=_TM2,OR(TH!L4242="1111",TH!M4242="1111")),TH!D4242,""),"")</f>
        <v/>
      </c>
      <c r="B4242" s="36" t="str">
        <f t="shared" si="499"/>
        <v/>
      </c>
      <c r="C4242" s="190"/>
      <c r="D4242" s="190"/>
      <c r="E4242" s="779"/>
      <c r="F4242" s="191"/>
      <c r="G4242" s="824"/>
      <c r="H4242" s="192"/>
      <c r="I4242" s="248"/>
      <c r="J4242" s="248"/>
      <c r="K4242" s="578"/>
      <c r="L4242" s="193"/>
      <c r="M4242" s="193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7"/>
    </row>
    <row r="4243" spans="1:27" ht="15.75" hidden="1" customHeight="1">
      <c r="A4243" s="818" t="str">
        <f>IF(B4243&lt;&gt;"",IF(AND(B4243&gt;=_TM1,B4243&lt;=_TM2,OR(TH!L4243="1111",TH!M4243="1111")),TH!D4243,""),"")</f>
        <v/>
      </c>
      <c r="B4243" s="36" t="str">
        <f t="shared" si="499"/>
        <v/>
      </c>
      <c r="C4243" s="190"/>
      <c r="D4243" s="190"/>
      <c r="E4243" s="779"/>
      <c r="F4243" s="191"/>
      <c r="G4243" s="824"/>
      <c r="H4243" s="192"/>
      <c r="I4243" s="248"/>
      <c r="J4243" s="248"/>
      <c r="K4243" s="578"/>
      <c r="L4243" s="193"/>
      <c r="M4243" s="193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7"/>
    </row>
    <row r="4244" spans="1:27" ht="15.75" hidden="1" customHeight="1">
      <c r="A4244" s="818" t="str">
        <f>IF(B4244&lt;&gt;"",IF(AND(B4244&gt;=_TM1,B4244&lt;=_TM2,OR(TH!L4244="1111",TH!M4244="1111")),TH!D4244,""),"")</f>
        <v/>
      </c>
      <c r="B4244" s="36" t="str">
        <f t="shared" si="499"/>
        <v/>
      </c>
      <c r="C4244" s="190"/>
      <c r="D4244" s="190"/>
      <c r="E4244" s="779"/>
      <c r="F4244" s="191"/>
      <c r="G4244" s="824"/>
      <c r="H4244" s="192"/>
      <c r="I4244" s="248"/>
      <c r="J4244" s="248"/>
      <c r="K4244" s="578"/>
      <c r="L4244" s="193"/>
      <c r="M4244" s="193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7"/>
    </row>
    <row r="4245" spans="1:27" ht="15.75" hidden="1" customHeight="1">
      <c r="A4245" s="818" t="str">
        <f>IF(B4245&lt;&gt;"",IF(AND(B4245&gt;=_TM1,B4245&lt;=_TM2,OR(TH!L4245="1111",TH!M4245="1111")),TH!D4245,""),"")</f>
        <v/>
      </c>
      <c r="B4245" s="36" t="str">
        <f t="shared" si="499"/>
        <v/>
      </c>
      <c r="C4245" s="190"/>
      <c r="D4245" s="190"/>
      <c r="E4245" s="779"/>
      <c r="F4245" s="191"/>
      <c r="G4245" s="824"/>
      <c r="H4245" s="192"/>
      <c r="I4245" s="248"/>
      <c r="J4245" s="248"/>
      <c r="K4245" s="578"/>
      <c r="L4245" s="193"/>
      <c r="M4245" s="193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7"/>
    </row>
    <row r="4246" spans="1:27" ht="15.75" hidden="1" customHeight="1">
      <c r="A4246" s="818" t="str">
        <f>IF(B4246&lt;&gt;"",IF(AND(B4246&gt;=_TM1,B4246&lt;=_TM2,OR(TH!L4246="1111",TH!M4246="1111")),TH!D4246,""),"")</f>
        <v/>
      </c>
      <c r="B4246" s="36" t="str">
        <f t="shared" ref="B4246:B4309" si="500">IF(C4246&lt;&gt;"",MONTH(C4246),"")</f>
        <v/>
      </c>
      <c r="C4246" s="190"/>
      <c r="D4246" s="190"/>
      <c r="E4246" s="779"/>
      <c r="F4246" s="191"/>
      <c r="G4246" s="824"/>
      <c r="H4246" s="192"/>
      <c r="I4246" s="248"/>
      <c r="J4246" s="248"/>
      <c r="K4246" s="578"/>
      <c r="L4246" s="193"/>
      <c r="M4246" s="193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7"/>
    </row>
    <row r="4247" spans="1:27" ht="15.75" hidden="1" customHeight="1">
      <c r="A4247" s="818" t="str">
        <f>IF(B4247&lt;&gt;"",IF(AND(B4247&gt;=_TM1,B4247&lt;=_TM2,OR(TH!L4247="1111",TH!M4247="1111")),TH!D4247,""),"")</f>
        <v/>
      </c>
      <c r="B4247" s="36" t="str">
        <f t="shared" si="500"/>
        <v/>
      </c>
      <c r="C4247" s="190"/>
      <c r="D4247" s="190"/>
      <c r="E4247" s="779"/>
      <c r="F4247" s="191"/>
      <c r="G4247" s="824"/>
      <c r="H4247" s="192"/>
      <c r="I4247" s="248"/>
      <c r="J4247" s="248"/>
      <c r="K4247" s="578"/>
      <c r="L4247" s="193"/>
      <c r="M4247" s="193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7"/>
    </row>
    <row r="4248" spans="1:27" ht="15.75" hidden="1" customHeight="1">
      <c r="A4248" s="818" t="str">
        <f>IF(B4248&lt;&gt;"",IF(AND(B4248&gt;=_TM1,B4248&lt;=_TM2,OR(TH!L4248="1111",TH!M4248="1111")),TH!D4248,""),"")</f>
        <v/>
      </c>
      <c r="B4248" s="36" t="str">
        <f t="shared" si="500"/>
        <v/>
      </c>
      <c r="C4248" s="190"/>
      <c r="D4248" s="190"/>
      <c r="E4248" s="779"/>
      <c r="F4248" s="191"/>
      <c r="G4248" s="824"/>
      <c r="H4248" s="192"/>
      <c r="I4248" s="248"/>
      <c r="J4248" s="248"/>
      <c r="K4248" s="578"/>
      <c r="L4248" s="193"/>
      <c r="M4248" s="193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7"/>
    </row>
    <row r="4249" spans="1:27" ht="15.75" hidden="1" customHeight="1">
      <c r="A4249" s="818" t="str">
        <f>IF(B4249&lt;&gt;"",IF(AND(B4249&gt;=_TM1,B4249&lt;=_TM2,OR(TH!L4249="1111",TH!M4249="1111")),TH!D4249,""),"")</f>
        <v/>
      </c>
      <c r="B4249" s="36" t="str">
        <f t="shared" si="500"/>
        <v/>
      </c>
      <c r="C4249" s="190"/>
      <c r="D4249" s="190"/>
      <c r="E4249" s="779"/>
      <c r="F4249" s="191"/>
      <c r="G4249" s="824"/>
      <c r="H4249" s="192"/>
      <c r="I4249" s="248"/>
      <c r="J4249" s="248"/>
      <c r="K4249" s="578"/>
      <c r="L4249" s="193"/>
      <c r="M4249" s="193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7"/>
    </row>
    <row r="4250" spans="1:27" ht="15.75" hidden="1" customHeight="1">
      <c r="A4250" s="818" t="str">
        <f>IF(B4250&lt;&gt;"",IF(AND(B4250&gt;=_TM1,B4250&lt;=_TM2,OR(TH!L4250="1111",TH!M4250="1111")),TH!D4250,""),"")</f>
        <v/>
      </c>
      <c r="B4250" s="36" t="str">
        <f t="shared" si="500"/>
        <v/>
      </c>
      <c r="C4250" s="190"/>
      <c r="D4250" s="190"/>
      <c r="E4250" s="779"/>
      <c r="F4250" s="191"/>
      <c r="G4250" s="824"/>
      <c r="H4250" s="192"/>
      <c r="I4250" s="248"/>
      <c r="J4250" s="248"/>
      <c r="K4250" s="578"/>
      <c r="L4250" s="193"/>
      <c r="M4250" s="193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7"/>
    </row>
    <row r="4251" spans="1:27" ht="15.75" hidden="1" customHeight="1">
      <c r="A4251" s="818" t="str">
        <f>IF(B4251&lt;&gt;"",IF(AND(B4251&gt;=_TM1,B4251&lt;=_TM2,OR(TH!L4251="1111",TH!M4251="1111")),TH!D4251,""),"")</f>
        <v/>
      </c>
      <c r="B4251" s="36" t="str">
        <f t="shared" si="500"/>
        <v/>
      </c>
      <c r="C4251" s="190"/>
      <c r="D4251" s="190"/>
      <c r="E4251" s="779"/>
      <c r="F4251" s="191"/>
      <c r="G4251" s="824"/>
      <c r="H4251" s="192"/>
      <c r="I4251" s="248"/>
      <c r="J4251" s="248"/>
      <c r="K4251" s="578"/>
      <c r="L4251" s="193"/>
      <c r="M4251" s="193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7"/>
    </row>
    <row r="4252" spans="1:27" ht="15.75" hidden="1" customHeight="1">
      <c r="A4252" s="818" t="str">
        <f>IF(B4252&lt;&gt;"",IF(AND(B4252&gt;=_TM1,B4252&lt;=_TM2,OR(TH!L4252="1111",TH!M4252="1111")),TH!D4252,""),"")</f>
        <v/>
      </c>
      <c r="B4252" s="36" t="str">
        <f t="shared" si="500"/>
        <v/>
      </c>
      <c r="C4252" s="190"/>
      <c r="D4252" s="190"/>
      <c r="E4252" s="779"/>
      <c r="F4252" s="191"/>
      <c r="G4252" s="824"/>
      <c r="H4252" s="192"/>
      <c r="I4252" s="248"/>
      <c r="J4252" s="248"/>
      <c r="K4252" s="578"/>
      <c r="L4252" s="193"/>
      <c r="M4252" s="193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7"/>
    </row>
    <row r="4253" spans="1:27" ht="15.75" hidden="1" customHeight="1">
      <c r="A4253" s="818" t="str">
        <f>IF(B4253&lt;&gt;"",IF(AND(B4253&gt;=_TM1,B4253&lt;=_TM2,OR(TH!L4253="1111",TH!M4253="1111")),TH!D4253,""),"")</f>
        <v/>
      </c>
      <c r="B4253" s="36" t="str">
        <f t="shared" si="500"/>
        <v/>
      </c>
      <c r="C4253" s="190"/>
      <c r="D4253" s="190"/>
      <c r="E4253" s="779"/>
      <c r="F4253" s="191"/>
      <c r="G4253" s="824"/>
      <c r="H4253" s="192"/>
      <c r="I4253" s="248"/>
      <c r="J4253" s="248"/>
      <c r="K4253" s="578"/>
      <c r="L4253" s="193"/>
      <c r="M4253" s="193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7"/>
    </row>
    <row r="4254" spans="1:27" ht="15.75" hidden="1" customHeight="1">
      <c r="A4254" s="818" t="str">
        <f>IF(B4254&lt;&gt;"",IF(AND(B4254&gt;=_TM1,B4254&lt;=_TM2,OR(TH!L4254="1111",TH!M4254="1111")),TH!D4254,""),"")</f>
        <v/>
      </c>
      <c r="B4254" s="36" t="str">
        <f t="shared" si="500"/>
        <v/>
      </c>
      <c r="C4254" s="190"/>
      <c r="D4254" s="190"/>
      <c r="E4254" s="779"/>
      <c r="F4254" s="191"/>
      <c r="G4254" s="824"/>
      <c r="H4254" s="192"/>
      <c r="I4254" s="248"/>
      <c r="J4254" s="248"/>
      <c r="K4254" s="578"/>
      <c r="L4254" s="193"/>
      <c r="M4254" s="193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7"/>
    </row>
    <row r="4255" spans="1:27" ht="15.75" hidden="1" customHeight="1">
      <c r="A4255" s="818" t="str">
        <f>IF(B4255&lt;&gt;"",IF(AND(B4255&gt;=_TM1,B4255&lt;=_TM2,OR(TH!L4255="1111",TH!M4255="1111")),TH!D4255,""),"")</f>
        <v/>
      </c>
      <c r="B4255" s="36" t="str">
        <f t="shared" si="500"/>
        <v/>
      </c>
      <c r="C4255" s="190"/>
      <c r="D4255" s="190"/>
      <c r="E4255" s="779"/>
      <c r="F4255" s="191"/>
      <c r="G4255" s="824"/>
      <c r="H4255" s="192"/>
      <c r="I4255" s="248"/>
      <c r="J4255" s="248"/>
      <c r="K4255" s="578"/>
      <c r="L4255" s="193"/>
      <c r="M4255" s="193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7"/>
    </row>
    <row r="4256" spans="1:27" ht="15.75" hidden="1" customHeight="1">
      <c r="A4256" s="818" t="str">
        <f>IF(B4256&lt;&gt;"",IF(AND(B4256&gt;=_TM1,B4256&lt;=_TM2,OR(TH!L4256="1111",TH!M4256="1111")),TH!D4256,""),"")</f>
        <v/>
      </c>
      <c r="B4256" s="36" t="str">
        <f t="shared" si="500"/>
        <v/>
      </c>
      <c r="C4256" s="190"/>
      <c r="D4256" s="190"/>
      <c r="E4256" s="779"/>
      <c r="F4256" s="40"/>
      <c r="G4256" s="823"/>
      <c r="H4256" s="7"/>
      <c r="I4256" s="248"/>
      <c r="J4256" s="248"/>
      <c r="K4256" s="578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7"/>
    </row>
    <row r="4257" spans="1:27" ht="15.75" hidden="1" customHeight="1">
      <c r="A4257" s="818" t="str">
        <f>IF(B4257&lt;&gt;"",IF(AND(B4257&gt;=_TM1,B4257&lt;=_TM2,OR(TH!L4257="1111",TH!M4257="1111")),TH!D4257,""),"")</f>
        <v/>
      </c>
      <c r="B4257" s="36" t="str">
        <f t="shared" si="500"/>
        <v/>
      </c>
      <c r="C4257" s="190"/>
      <c r="D4257" s="190"/>
      <c r="E4257" s="779"/>
      <c r="F4257" s="188"/>
      <c r="G4257" s="823"/>
      <c r="H4257" s="7"/>
      <c r="I4257" s="248"/>
      <c r="J4257" s="248"/>
      <c r="K4257" s="578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7"/>
    </row>
    <row r="4258" spans="1:27" ht="15.75" hidden="1" customHeight="1">
      <c r="A4258" s="818" t="str">
        <f>IF(B4258&lt;&gt;"",IF(AND(B4258&gt;=_TM1,B4258&lt;=_TM2,OR(TH!L4258="1111",TH!M4258="1111")),TH!D4258,""),"")</f>
        <v/>
      </c>
      <c r="B4258" s="36" t="str">
        <f t="shared" si="500"/>
        <v/>
      </c>
      <c r="C4258" s="190"/>
      <c r="D4258" s="190"/>
      <c r="E4258" s="779"/>
      <c r="F4258" s="40"/>
      <c r="G4258" s="823"/>
      <c r="H4258" s="7"/>
      <c r="I4258" s="248"/>
      <c r="J4258" s="248"/>
      <c r="K4258" s="578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7"/>
    </row>
    <row r="4259" spans="1:27" ht="15.75" hidden="1" customHeight="1">
      <c r="A4259" s="818" t="str">
        <f>IF(B4259&lt;&gt;"",IF(AND(B4259&gt;=_TM1,B4259&lt;=_TM2,OR(TH!L4259="1111",TH!M4259="1111")),TH!D4259,""),"")</f>
        <v/>
      </c>
      <c r="B4259" s="36" t="str">
        <f t="shared" si="500"/>
        <v/>
      </c>
      <c r="C4259" s="190"/>
      <c r="D4259" s="190"/>
      <c r="E4259" s="779"/>
      <c r="F4259" s="40"/>
      <c r="G4259" s="823"/>
      <c r="H4259" s="7"/>
      <c r="I4259" s="248"/>
      <c r="J4259" s="248"/>
      <c r="K4259" s="578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7"/>
    </row>
    <row r="4260" spans="1:27" ht="15.75" hidden="1" customHeight="1">
      <c r="A4260" s="818" t="str">
        <f>IF(B4260&lt;&gt;"",IF(AND(B4260&gt;=_TM1,B4260&lt;=_TM2,OR(TH!L4260="1111",TH!M4260="1111")),TH!D4260,""),"")</f>
        <v/>
      </c>
      <c r="B4260" s="36" t="str">
        <f t="shared" si="500"/>
        <v/>
      </c>
      <c r="C4260" s="190"/>
      <c r="D4260" s="190"/>
      <c r="E4260" s="779"/>
      <c r="F4260" s="40"/>
      <c r="G4260" s="823"/>
      <c r="H4260" s="7"/>
      <c r="I4260" s="248"/>
      <c r="J4260" s="248"/>
      <c r="K4260" s="578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7"/>
    </row>
    <row r="4261" spans="1:27" ht="15.75" hidden="1" customHeight="1">
      <c r="A4261" s="818" t="str">
        <f>IF(B4261&lt;&gt;"",IF(AND(B4261&gt;=_TM1,B4261&lt;=_TM2,OR(TH!L4261="1111",TH!M4261="1111")),TH!D4261,""),"")</f>
        <v/>
      </c>
      <c r="B4261" s="36" t="str">
        <f t="shared" si="500"/>
        <v/>
      </c>
      <c r="C4261" s="190"/>
      <c r="D4261" s="190"/>
      <c r="E4261" s="779"/>
      <c r="F4261" s="40"/>
      <c r="G4261" s="823"/>
      <c r="H4261" s="7"/>
      <c r="I4261" s="248"/>
      <c r="J4261" s="248"/>
      <c r="K4261" s="578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7"/>
    </row>
    <row r="4262" spans="1:27" ht="15.75" hidden="1" customHeight="1">
      <c r="A4262" s="818" t="str">
        <f>IF(B4262&lt;&gt;"",IF(AND(B4262&gt;=_TM1,B4262&lt;=_TM2,OR(TH!L4262="1111",TH!M4262="1111")),TH!D4262,""),"")</f>
        <v/>
      </c>
      <c r="B4262" s="36" t="str">
        <f t="shared" si="500"/>
        <v/>
      </c>
      <c r="C4262" s="190"/>
      <c r="D4262" s="190"/>
      <c r="E4262" s="779"/>
      <c r="F4262" s="40"/>
      <c r="G4262" s="823"/>
      <c r="H4262" s="7"/>
      <c r="I4262" s="248"/>
      <c r="J4262" s="248"/>
      <c r="K4262" s="578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7"/>
    </row>
    <row r="4263" spans="1:27" ht="15.75" hidden="1" customHeight="1">
      <c r="A4263" s="818" t="str">
        <f>IF(B4263&lt;&gt;"",IF(AND(B4263&gt;=_TM1,B4263&lt;=_TM2,OR(TH!L4263="1111",TH!M4263="1111")),TH!D4263,""),"")</f>
        <v/>
      </c>
      <c r="B4263" s="36" t="str">
        <f t="shared" si="500"/>
        <v/>
      </c>
      <c r="C4263" s="190"/>
      <c r="D4263" s="190"/>
      <c r="E4263" s="779"/>
      <c r="F4263" s="40"/>
      <c r="G4263" s="823"/>
      <c r="H4263" s="7"/>
      <c r="I4263" s="248"/>
      <c r="J4263" s="248"/>
      <c r="K4263" s="578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7"/>
    </row>
    <row r="4264" spans="1:27" ht="15.75" hidden="1" customHeight="1">
      <c r="A4264" s="818" t="str">
        <f>IF(B4264&lt;&gt;"",IF(AND(B4264&gt;=_TM1,B4264&lt;=_TM2,OR(TH!L4264="1111",TH!M4264="1111")),TH!D4264,""),"")</f>
        <v/>
      </c>
      <c r="B4264" s="36" t="str">
        <f t="shared" si="500"/>
        <v/>
      </c>
      <c r="C4264" s="190"/>
      <c r="D4264" s="190"/>
      <c r="E4264" s="779"/>
      <c r="F4264" s="40"/>
      <c r="G4264" s="823"/>
      <c r="H4264" s="7"/>
      <c r="I4264" s="248"/>
      <c r="J4264" s="248"/>
      <c r="K4264" s="578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7"/>
    </row>
    <row r="4265" spans="1:27" ht="15.75" hidden="1" customHeight="1">
      <c r="A4265" s="818" t="str">
        <f>IF(B4265&lt;&gt;"",IF(AND(B4265&gt;=_TM1,B4265&lt;=_TM2,OR(TH!L4265="1111",TH!M4265="1111")),TH!D4265,""),"")</f>
        <v/>
      </c>
      <c r="B4265" s="36" t="str">
        <f t="shared" si="500"/>
        <v/>
      </c>
      <c r="C4265" s="190"/>
      <c r="D4265" s="190"/>
      <c r="E4265" s="779"/>
      <c r="F4265" s="40"/>
      <c r="G4265" s="823"/>
      <c r="H4265" s="7"/>
      <c r="I4265" s="248"/>
      <c r="J4265" s="248"/>
      <c r="K4265" s="578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7"/>
    </row>
    <row r="4266" spans="1:27" ht="15.75" hidden="1" customHeight="1">
      <c r="A4266" s="818" t="str">
        <f>IF(B4266&lt;&gt;"",IF(AND(B4266&gt;=_TM1,B4266&lt;=_TM2,OR(TH!L4266="1111",TH!M4266="1111")),TH!D4266,""),"")</f>
        <v/>
      </c>
      <c r="B4266" s="36" t="str">
        <f t="shared" si="500"/>
        <v/>
      </c>
      <c r="C4266" s="190"/>
      <c r="D4266" s="190"/>
      <c r="E4266" s="779"/>
      <c r="F4266" s="188"/>
      <c r="G4266" s="823"/>
      <c r="H4266" s="7"/>
      <c r="I4266" s="248"/>
      <c r="J4266" s="248"/>
      <c r="K4266" s="578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7"/>
    </row>
    <row r="4267" spans="1:27" ht="15.75" hidden="1" customHeight="1">
      <c r="A4267" s="818" t="str">
        <f>IF(B4267&lt;&gt;"",IF(AND(B4267&gt;=_TM1,B4267&lt;=_TM2,OR(TH!L4267="1111",TH!M4267="1111")),TH!D4267,""),"")</f>
        <v/>
      </c>
      <c r="B4267" s="36" t="str">
        <f t="shared" si="500"/>
        <v/>
      </c>
      <c r="C4267" s="190"/>
      <c r="D4267" s="190"/>
      <c r="E4267" s="779"/>
      <c r="F4267" s="40"/>
      <c r="G4267" s="823"/>
      <c r="H4267" s="7"/>
      <c r="I4267" s="248"/>
      <c r="J4267" s="248"/>
      <c r="K4267" s="578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7"/>
    </row>
    <row r="4268" spans="1:27" ht="15.75" hidden="1" customHeight="1">
      <c r="A4268" s="818" t="str">
        <f>IF(B4268&lt;&gt;"",IF(AND(B4268&gt;=_TM1,B4268&lt;=_TM2,OR(TH!L4268="1111",TH!M4268="1111")),TH!D4268,""),"")</f>
        <v/>
      </c>
      <c r="B4268" s="36" t="str">
        <f t="shared" si="500"/>
        <v/>
      </c>
      <c r="C4268" s="190"/>
      <c r="D4268" s="37"/>
      <c r="E4268" s="779"/>
      <c r="F4268" s="40"/>
      <c r="G4268" s="823"/>
      <c r="H4268" s="7"/>
      <c r="I4268" s="248"/>
      <c r="J4268" s="248"/>
      <c r="K4268" s="578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7"/>
    </row>
    <row r="4269" spans="1:27" ht="15.75" hidden="1" customHeight="1">
      <c r="A4269" s="818" t="str">
        <f>IF(B4269&lt;&gt;"",IF(AND(B4269&gt;=_TM1,B4269&lt;=_TM2,OR(TH!L4269="1111",TH!M4269="1111")),TH!D4269,""),"")</f>
        <v/>
      </c>
      <c r="B4269" s="36" t="str">
        <f t="shared" si="500"/>
        <v/>
      </c>
      <c r="C4269" s="190"/>
      <c r="D4269" s="37"/>
      <c r="E4269" s="779"/>
      <c r="F4269" s="40"/>
      <c r="G4269" s="823"/>
      <c r="H4269" s="7"/>
      <c r="I4269" s="248"/>
      <c r="J4269" s="248"/>
      <c r="K4269" s="578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7"/>
    </row>
    <row r="4270" spans="1:27" ht="15.75" hidden="1" customHeight="1">
      <c r="A4270" s="818" t="str">
        <f>IF(B4270&lt;&gt;"",IF(AND(B4270&gt;=_TM1,B4270&lt;=_TM2,OR(TH!L4270="1111",TH!M4270="1111")),TH!D4270,""),"")</f>
        <v/>
      </c>
      <c r="B4270" s="36" t="str">
        <f t="shared" si="500"/>
        <v/>
      </c>
      <c r="C4270" s="190"/>
      <c r="D4270" s="37"/>
      <c r="E4270" s="779"/>
      <c r="F4270" s="40"/>
      <c r="G4270" s="823"/>
      <c r="H4270" s="7"/>
      <c r="I4270" s="248"/>
      <c r="J4270" s="248"/>
      <c r="K4270" s="578"/>
      <c r="L4270" s="39"/>
      <c r="M4270" s="39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7"/>
    </row>
    <row r="4271" spans="1:27" ht="15.75" hidden="1" customHeight="1">
      <c r="A4271" s="818" t="str">
        <f>IF(B4271&lt;&gt;"",IF(AND(B4271&gt;=_TM1,B4271&lt;=_TM2,OR(TH!L4271="1111",TH!M4271="1111")),TH!D4271,""),"")</f>
        <v/>
      </c>
      <c r="B4271" s="36" t="str">
        <f t="shared" si="500"/>
        <v/>
      </c>
      <c r="C4271" s="190"/>
      <c r="D4271" s="37"/>
      <c r="E4271" s="779"/>
      <c r="F4271" s="40"/>
      <c r="G4271" s="823"/>
      <c r="H4271" s="7"/>
      <c r="I4271" s="248"/>
      <c r="J4271" s="248"/>
      <c r="K4271" s="578"/>
      <c r="L4271" s="39"/>
      <c r="M4271" s="39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7"/>
    </row>
    <row r="4272" spans="1:27" ht="15.75" hidden="1" customHeight="1">
      <c r="A4272" s="818" t="str">
        <f>IF(B4272&lt;&gt;"",IF(AND(B4272&gt;=_TM1,B4272&lt;=_TM2,OR(TH!L4272="1111",TH!M4272="1111")),TH!D4272,""),"")</f>
        <v/>
      </c>
      <c r="B4272" s="36" t="str">
        <f t="shared" si="500"/>
        <v/>
      </c>
      <c r="C4272" s="190"/>
      <c r="D4272" s="37"/>
      <c r="E4272" s="779"/>
      <c r="F4272" s="40"/>
      <c r="G4272" s="823"/>
      <c r="H4272" s="7"/>
      <c r="I4272" s="248"/>
      <c r="J4272" s="248"/>
      <c r="K4272" s="578"/>
      <c r="L4272" s="39"/>
      <c r="M4272" s="39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7"/>
    </row>
    <row r="4273" spans="1:27" ht="15.75" hidden="1" customHeight="1">
      <c r="A4273" s="818" t="str">
        <f>IF(B4273&lt;&gt;"",IF(AND(B4273&gt;=_TM1,B4273&lt;=_TM2,OR(TH!L4273="1111",TH!M4273="1111")),TH!D4273,""),"")</f>
        <v/>
      </c>
      <c r="B4273" s="36" t="str">
        <f t="shared" si="500"/>
        <v/>
      </c>
      <c r="C4273" s="190"/>
      <c r="D4273" s="37"/>
      <c r="E4273" s="779"/>
      <c r="F4273" s="40"/>
      <c r="G4273" s="823"/>
      <c r="H4273" s="7"/>
      <c r="I4273" s="248"/>
      <c r="J4273" s="248"/>
      <c r="K4273" s="578"/>
      <c r="L4273" s="39"/>
      <c r="M4273" s="39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7"/>
    </row>
    <row r="4274" spans="1:27" ht="15.75" hidden="1" customHeight="1">
      <c r="A4274" s="818" t="str">
        <f>IF(B4274&lt;&gt;"",IF(AND(B4274&gt;=_TM1,B4274&lt;=_TM2,OR(TH!L4274="1111",TH!M4274="1111")),TH!D4274,""),"")</f>
        <v/>
      </c>
      <c r="B4274" s="36" t="str">
        <f t="shared" si="500"/>
        <v/>
      </c>
      <c r="C4274" s="190"/>
      <c r="D4274" s="37"/>
      <c r="E4274" s="779"/>
      <c r="F4274" s="40"/>
      <c r="G4274" s="823"/>
      <c r="H4274" s="7"/>
      <c r="I4274" s="248"/>
      <c r="J4274" s="248"/>
      <c r="K4274" s="578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7"/>
    </row>
    <row r="4275" spans="1:27" ht="15.75" hidden="1" customHeight="1">
      <c r="A4275" s="818" t="str">
        <f>IF(B4275&lt;&gt;"",IF(AND(B4275&gt;=_TM1,B4275&lt;=_TM2,OR(TH!L4275="1111",TH!M4275="1111")),TH!D4275,""),"")</f>
        <v/>
      </c>
      <c r="B4275" s="36" t="str">
        <f t="shared" si="500"/>
        <v/>
      </c>
      <c r="C4275" s="190"/>
      <c r="D4275" s="37"/>
      <c r="E4275" s="779"/>
      <c r="F4275" s="40"/>
      <c r="G4275" s="823"/>
      <c r="H4275" s="7"/>
      <c r="I4275" s="248"/>
      <c r="J4275" s="248"/>
      <c r="K4275" s="578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7"/>
    </row>
    <row r="4276" spans="1:27" ht="15.75" hidden="1" customHeight="1">
      <c r="A4276" s="818" t="str">
        <f>IF(B4276&lt;&gt;"",IF(AND(B4276&gt;=_TM1,B4276&lt;=_TM2,OR(TH!L4276="1111",TH!M4276="1111")),TH!D4276,""),"")</f>
        <v/>
      </c>
      <c r="B4276" s="36" t="str">
        <f t="shared" si="500"/>
        <v/>
      </c>
      <c r="C4276" s="190"/>
      <c r="D4276" s="37"/>
      <c r="E4276" s="779"/>
      <c r="F4276" s="40"/>
      <c r="G4276" s="823"/>
      <c r="H4276" s="7"/>
      <c r="I4276" s="248"/>
      <c r="J4276" s="248"/>
      <c r="K4276" s="578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7"/>
    </row>
    <row r="4277" spans="1:27" ht="15.75" hidden="1" customHeight="1">
      <c r="A4277" s="818" t="str">
        <f>IF(B4277&lt;&gt;"",IF(AND(B4277&gt;=_TM1,B4277&lt;=_TM2,OR(TH!L4277="1111",TH!M4277="1111")),TH!D4277,""),"")</f>
        <v/>
      </c>
      <c r="B4277" s="36" t="str">
        <f t="shared" si="500"/>
        <v/>
      </c>
      <c r="C4277" s="190"/>
      <c r="D4277" s="37"/>
      <c r="E4277" s="779"/>
      <c r="F4277" s="40"/>
      <c r="G4277" s="823"/>
      <c r="H4277" s="7"/>
      <c r="I4277" s="248"/>
      <c r="J4277" s="248"/>
      <c r="K4277" s="578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7"/>
    </row>
    <row r="4278" spans="1:27" ht="15.75" hidden="1" customHeight="1">
      <c r="A4278" s="818" t="str">
        <f>IF(B4278&lt;&gt;"",IF(AND(B4278&gt;=_TM1,B4278&lt;=_TM2,OR(TH!L4278="1111",TH!M4278="1111")),TH!D4278,""),"")</f>
        <v/>
      </c>
      <c r="B4278" s="36" t="str">
        <f t="shared" si="500"/>
        <v/>
      </c>
      <c r="C4278" s="190"/>
      <c r="D4278" s="37"/>
      <c r="E4278" s="779"/>
      <c r="F4278" s="40"/>
      <c r="G4278" s="823"/>
      <c r="H4278" s="7"/>
      <c r="I4278" s="248"/>
      <c r="J4278" s="248"/>
      <c r="K4278" s="578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7"/>
    </row>
    <row r="4279" spans="1:27" ht="15.75" hidden="1" customHeight="1">
      <c r="A4279" s="818" t="str">
        <f>IF(B4279&lt;&gt;"",IF(AND(B4279&gt;=_TM1,B4279&lt;=_TM2,OR(TH!L4279="1111",TH!M4279="1111")),TH!D4279,""),"")</f>
        <v/>
      </c>
      <c r="B4279" s="36" t="str">
        <f t="shared" si="500"/>
        <v/>
      </c>
      <c r="C4279" s="190"/>
      <c r="D4279" s="37"/>
      <c r="E4279" s="779"/>
      <c r="F4279" s="40"/>
      <c r="G4279" s="823"/>
      <c r="H4279" s="7"/>
      <c r="I4279" s="248"/>
      <c r="J4279" s="248"/>
      <c r="K4279" s="578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7"/>
    </row>
    <row r="4280" spans="1:27" ht="15.75" hidden="1" customHeight="1">
      <c r="A4280" s="818" t="str">
        <f>IF(B4280&lt;&gt;"",IF(AND(B4280&gt;=_TM1,B4280&lt;=_TM2,OR(TH!L4280="1111",TH!M4280="1111")),TH!D4280,""),"")</f>
        <v/>
      </c>
      <c r="B4280" s="36" t="str">
        <f t="shared" si="500"/>
        <v/>
      </c>
      <c r="C4280" s="190"/>
      <c r="D4280" s="37"/>
      <c r="E4280" s="779"/>
      <c r="F4280" s="40"/>
      <c r="G4280" s="823"/>
      <c r="H4280" s="7"/>
      <c r="I4280" s="248"/>
      <c r="J4280" s="248"/>
      <c r="K4280" s="578"/>
      <c r="L4280" s="39"/>
      <c r="M4280" s="39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7"/>
    </row>
    <row r="4281" spans="1:27" ht="15.75" hidden="1" customHeight="1">
      <c r="A4281" s="818" t="str">
        <f>IF(B4281&lt;&gt;"",IF(AND(B4281&gt;=_TM1,B4281&lt;=_TM2,OR(TH!L4281="1111",TH!M4281="1111")),TH!D4281,""),"")</f>
        <v/>
      </c>
      <c r="B4281" s="36" t="str">
        <f t="shared" si="500"/>
        <v/>
      </c>
      <c r="C4281" s="190"/>
      <c r="D4281" s="37"/>
      <c r="E4281" s="779"/>
      <c r="F4281" s="40"/>
      <c r="G4281" s="823"/>
      <c r="H4281" s="7"/>
      <c r="I4281" s="248"/>
      <c r="J4281" s="248"/>
      <c r="K4281" s="578"/>
      <c r="L4281" s="39"/>
      <c r="M4281" s="39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7"/>
    </row>
    <row r="4282" spans="1:27" ht="15.75" hidden="1" customHeight="1">
      <c r="A4282" s="818" t="str">
        <f>IF(B4282&lt;&gt;"",IF(AND(B4282&gt;=_TM1,B4282&lt;=_TM2,OR(TH!L4282="1111",TH!M4282="1111")),TH!D4282,""),"")</f>
        <v/>
      </c>
      <c r="B4282" s="36" t="str">
        <f t="shared" si="500"/>
        <v/>
      </c>
      <c r="C4282" s="190"/>
      <c r="D4282" s="37"/>
      <c r="E4282" s="779"/>
      <c r="F4282" s="40"/>
      <c r="G4282" s="823"/>
      <c r="H4282" s="7"/>
      <c r="I4282" s="248"/>
      <c r="J4282" s="248"/>
      <c r="K4282" s="578"/>
      <c r="L4282" s="39"/>
      <c r="M4282" s="39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7"/>
    </row>
    <row r="4283" spans="1:27" ht="15.75" hidden="1" customHeight="1">
      <c r="A4283" s="818" t="str">
        <f>IF(B4283&lt;&gt;"",IF(AND(B4283&gt;=_TM1,B4283&lt;=_TM2,OR(TH!L4283="1111",TH!M4283="1111")),TH!D4283,""),"")</f>
        <v/>
      </c>
      <c r="B4283" s="36" t="str">
        <f t="shared" si="500"/>
        <v/>
      </c>
      <c r="C4283" s="190"/>
      <c r="D4283" s="37"/>
      <c r="E4283" s="190"/>
      <c r="F4283" s="40"/>
      <c r="G4283" s="823"/>
      <c r="H4283" s="7"/>
      <c r="I4283" s="248"/>
      <c r="J4283" s="248"/>
      <c r="K4283" s="578"/>
      <c r="L4283" s="39"/>
      <c r="M4283" s="39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7"/>
    </row>
    <row r="4284" spans="1:27" ht="15.75" hidden="1" customHeight="1">
      <c r="A4284" s="818" t="str">
        <f>IF(B4284&lt;&gt;"",IF(AND(B4284&gt;=_TM1,B4284&lt;=_TM2,OR(TH!L4284="1111",TH!M4284="1111")),TH!D4284,""),"")</f>
        <v/>
      </c>
      <c r="B4284" s="36" t="str">
        <f t="shared" si="500"/>
        <v/>
      </c>
      <c r="C4284" s="190"/>
      <c r="D4284" s="37"/>
      <c r="E4284" s="190"/>
      <c r="F4284" s="40"/>
      <c r="G4284" s="823"/>
      <c r="H4284" s="7"/>
      <c r="I4284" s="248"/>
      <c r="J4284" s="248"/>
      <c r="K4284" s="578"/>
      <c r="L4284" s="39"/>
      <c r="M4284" s="39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7"/>
    </row>
    <row r="4285" spans="1:27" ht="15.75" hidden="1" customHeight="1">
      <c r="A4285" s="818" t="str">
        <f>IF(B4285&lt;&gt;"",IF(AND(B4285&gt;=_TM1,B4285&lt;=_TM2,OR(TH!L4285="1111",TH!M4285="1111")),TH!D4285,""),"")</f>
        <v/>
      </c>
      <c r="B4285" s="36" t="str">
        <f t="shared" si="500"/>
        <v/>
      </c>
      <c r="C4285" s="190"/>
      <c r="D4285" s="37"/>
      <c r="E4285" s="190"/>
      <c r="F4285" s="40"/>
      <c r="G4285" s="823"/>
      <c r="H4285" s="7"/>
      <c r="I4285" s="248"/>
      <c r="J4285" s="248"/>
      <c r="K4285" s="578"/>
      <c r="L4285" s="39"/>
      <c r="M4285" s="39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7"/>
    </row>
    <row r="4286" spans="1:27" ht="15.75" hidden="1" customHeight="1">
      <c r="A4286" s="818" t="str">
        <f>IF(B4286&lt;&gt;"",IF(AND(B4286&gt;=_TM1,B4286&lt;=_TM2,OR(TH!L4286="1111",TH!M4286="1111")),TH!D4286,""),"")</f>
        <v/>
      </c>
      <c r="B4286" s="36" t="str">
        <f t="shared" si="500"/>
        <v/>
      </c>
      <c r="C4286" s="190"/>
      <c r="D4286" s="37"/>
      <c r="E4286" s="190"/>
      <c r="F4286" s="40"/>
      <c r="G4286" s="823"/>
      <c r="H4286" s="7"/>
      <c r="I4286" s="248"/>
      <c r="J4286" s="248"/>
      <c r="K4286" s="578"/>
      <c r="L4286" s="39"/>
      <c r="M4286" s="39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7"/>
    </row>
    <row r="4287" spans="1:27" ht="15.75" hidden="1" customHeight="1">
      <c r="A4287" s="818" t="str">
        <f>IF(B4287&lt;&gt;"",IF(AND(B4287&gt;=_TM1,B4287&lt;=_TM2,OR(TH!L4287="1111",TH!M4287="1111")),TH!D4287,""),"")</f>
        <v/>
      </c>
      <c r="B4287" s="36" t="str">
        <f t="shared" si="500"/>
        <v/>
      </c>
      <c r="C4287" s="190"/>
      <c r="D4287" s="37"/>
      <c r="E4287" s="190"/>
      <c r="F4287" s="40"/>
      <c r="G4287" s="823"/>
      <c r="H4287" s="7"/>
      <c r="I4287" s="248"/>
      <c r="J4287" s="248"/>
      <c r="K4287" s="578"/>
      <c r="L4287" s="39"/>
      <c r="M4287" s="39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7"/>
    </row>
    <row r="4288" spans="1:27" ht="15.75" hidden="1" customHeight="1">
      <c r="A4288" s="818" t="str">
        <f>IF(B4288&lt;&gt;"",IF(AND(B4288&gt;=_TM1,B4288&lt;=_TM2,OR(TH!L4288="1111",TH!M4288="1111")),TH!D4288,""),"")</f>
        <v/>
      </c>
      <c r="B4288" s="36" t="str">
        <f t="shared" si="500"/>
        <v/>
      </c>
      <c r="C4288" s="190"/>
      <c r="D4288" s="37"/>
      <c r="E4288" s="190"/>
      <c r="F4288" s="40"/>
      <c r="G4288" s="823"/>
      <c r="H4288" s="7"/>
      <c r="I4288" s="248"/>
      <c r="J4288" s="248"/>
      <c r="K4288" s="578"/>
      <c r="L4288" s="39"/>
      <c r="M4288" s="39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7"/>
    </row>
    <row r="4289" spans="1:27" ht="15.75" hidden="1" customHeight="1">
      <c r="A4289" s="818" t="str">
        <f>IF(B4289&lt;&gt;"",IF(AND(B4289&gt;=_TM1,B4289&lt;=_TM2,OR(TH!L4289="1111",TH!M4289="1111")),TH!D4289,""),"")</f>
        <v/>
      </c>
      <c r="B4289" s="36" t="str">
        <f t="shared" si="500"/>
        <v/>
      </c>
      <c r="C4289" s="190"/>
      <c r="D4289" s="37"/>
      <c r="E4289" s="190"/>
      <c r="F4289" s="40"/>
      <c r="G4289" s="823"/>
      <c r="H4289" s="7"/>
      <c r="I4289" s="248"/>
      <c r="J4289" s="248"/>
      <c r="K4289" s="578"/>
      <c r="L4289" s="39"/>
      <c r="M4289" s="39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7"/>
    </row>
    <row r="4290" spans="1:27" ht="15.75" hidden="1" customHeight="1">
      <c r="A4290" s="818" t="str">
        <f>IF(B4290&lt;&gt;"",IF(AND(B4290&gt;=_TM1,B4290&lt;=_TM2,OR(TH!L4290="1111",TH!M4290="1111")),TH!D4290,""),"")</f>
        <v/>
      </c>
      <c r="B4290" s="36" t="str">
        <f t="shared" si="500"/>
        <v/>
      </c>
      <c r="C4290" s="190"/>
      <c r="D4290" s="37"/>
      <c r="E4290" s="190"/>
      <c r="F4290" s="40"/>
      <c r="G4290" s="823"/>
      <c r="H4290" s="7"/>
      <c r="I4290" s="248"/>
      <c r="J4290" s="248"/>
      <c r="K4290" s="578"/>
      <c r="L4290" s="39"/>
      <c r="M4290" s="39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7"/>
    </row>
    <row r="4291" spans="1:27" ht="15.75" hidden="1" customHeight="1">
      <c r="A4291" s="818" t="str">
        <f>IF(B4291&lt;&gt;"",IF(AND(B4291&gt;=_TM1,B4291&lt;=_TM2,OR(TH!L4291="1111",TH!M4291="1111")),TH!D4291,""),"")</f>
        <v/>
      </c>
      <c r="B4291" s="36" t="str">
        <f t="shared" si="500"/>
        <v/>
      </c>
      <c r="C4291" s="190"/>
      <c r="D4291" s="37"/>
      <c r="E4291" s="190"/>
      <c r="F4291" s="40"/>
      <c r="G4291" s="823"/>
      <c r="H4291" s="7"/>
      <c r="I4291" s="248"/>
      <c r="J4291" s="248"/>
      <c r="K4291" s="578"/>
      <c r="L4291" s="39"/>
      <c r="M4291" s="39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7"/>
    </row>
    <row r="4292" spans="1:27" ht="15.75" hidden="1" customHeight="1">
      <c r="A4292" s="818" t="str">
        <f>IF(B4292&lt;&gt;"",IF(AND(B4292&gt;=_TM1,B4292&lt;=_TM2,OR(TH!L4292="1111",TH!M4292="1111")),TH!D4292,""),"")</f>
        <v/>
      </c>
      <c r="B4292" s="36" t="str">
        <f t="shared" si="500"/>
        <v/>
      </c>
      <c r="C4292" s="190"/>
      <c r="D4292" s="37"/>
      <c r="E4292" s="190"/>
      <c r="F4292" s="40"/>
      <c r="G4292" s="823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7"/>
    </row>
    <row r="4293" spans="1:27" ht="15.75" hidden="1" customHeight="1">
      <c r="A4293" s="818" t="str">
        <f>IF(B4293&lt;&gt;"",IF(AND(B4293&gt;=_TM1,B4293&lt;=_TM2,OR(TH!L4293="1111",TH!M4293="1111")),TH!D4293,""),"")</f>
        <v/>
      </c>
      <c r="B4293" s="36" t="str">
        <f t="shared" si="500"/>
        <v/>
      </c>
      <c r="C4293" s="190"/>
      <c r="D4293" s="37"/>
      <c r="E4293" s="190"/>
      <c r="F4293" s="40"/>
      <c r="G4293" s="823"/>
      <c r="H4293" s="7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7"/>
    </row>
    <row r="4294" spans="1:27" ht="15.75" hidden="1" customHeight="1">
      <c r="A4294" s="818" t="str">
        <f>IF(B4294&lt;&gt;"",IF(AND(B4294&gt;=_TM1,B4294&lt;=_TM2,OR(TH!L4294="1111",TH!M4294="1111")),TH!D4294,""),"")</f>
        <v/>
      </c>
      <c r="B4294" s="36" t="str">
        <f t="shared" si="500"/>
        <v/>
      </c>
      <c r="C4294" s="190"/>
      <c r="D4294" s="37"/>
      <c r="E4294" s="190"/>
      <c r="F4294" s="40"/>
      <c r="G4294" s="823"/>
      <c r="H4294" s="7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7"/>
    </row>
    <row r="4295" spans="1:27" ht="15.75" hidden="1" customHeight="1">
      <c r="A4295" s="818" t="str">
        <f>IF(B4295&lt;&gt;"",IF(AND(B4295&gt;=_TM1,B4295&lt;=_TM2,OR(TH!L4295="1111",TH!M4295="1111")),TH!D4295,""),"")</f>
        <v/>
      </c>
      <c r="B4295" s="36" t="str">
        <f t="shared" si="500"/>
        <v/>
      </c>
      <c r="C4295" s="190"/>
      <c r="D4295" s="37"/>
      <c r="E4295" s="190"/>
      <c r="F4295" s="40"/>
      <c r="G4295" s="823"/>
      <c r="H4295" s="7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7"/>
    </row>
    <row r="4296" spans="1:27" ht="15.75" hidden="1" customHeight="1">
      <c r="A4296" s="818" t="str">
        <f>IF(B4296&lt;&gt;"",IF(AND(B4296&gt;=_TM1,B4296&lt;=_TM2,OR(TH!L4296="1111",TH!M4296="1111")),TH!D4296,""),"")</f>
        <v/>
      </c>
      <c r="B4296" s="36" t="str">
        <f t="shared" si="500"/>
        <v/>
      </c>
      <c r="C4296" s="190"/>
      <c r="D4296" s="37"/>
      <c r="E4296" s="190"/>
      <c r="F4296" s="40"/>
      <c r="G4296" s="823"/>
      <c r="H4296" s="7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7"/>
    </row>
    <row r="4297" spans="1:27" ht="15.75" hidden="1" customHeight="1">
      <c r="A4297" s="818" t="str">
        <f>IF(B4297&lt;&gt;"",IF(AND(B4297&gt;=_TM1,B4297&lt;=_TM2,OR(TH!L4297="1111",TH!M4297="1111")),TH!D4297,""),"")</f>
        <v/>
      </c>
      <c r="B4297" s="36" t="str">
        <f t="shared" si="500"/>
        <v/>
      </c>
      <c r="C4297" s="190"/>
      <c r="D4297" s="37"/>
      <c r="E4297" s="190"/>
      <c r="F4297" s="40"/>
      <c r="G4297" s="823"/>
      <c r="H4297" s="7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7"/>
    </row>
    <row r="4298" spans="1:27" ht="15.75" hidden="1" customHeight="1">
      <c r="A4298" s="818" t="str">
        <f>IF(B4298&lt;&gt;"",IF(AND(B4298&gt;=_TM1,B4298&lt;=_TM2,OR(TH!L4298="1111",TH!M4298="1111")),TH!D4298,""),"")</f>
        <v/>
      </c>
      <c r="B4298" s="36" t="str">
        <f t="shared" si="500"/>
        <v/>
      </c>
      <c r="C4298" s="190"/>
      <c r="D4298" s="37"/>
      <c r="E4298" s="190"/>
      <c r="F4298" s="40"/>
      <c r="G4298" s="823"/>
      <c r="H4298" s="7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7"/>
    </row>
    <row r="4299" spans="1:27" ht="15.75" hidden="1" customHeight="1">
      <c r="A4299" s="818" t="str">
        <f>IF(B4299&lt;&gt;"",IF(AND(B4299&gt;=_TM1,B4299&lt;=_TM2,OR(TH!L4299="1111",TH!M4299="1111")),TH!D4299,""),"")</f>
        <v/>
      </c>
      <c r="B4299" s="36" t="str">
        <f t="shared" si="500"/>
        <v/>
      </c>
      <c r="C4299" s="190"/>
      <c r="D4299" s="37"/>
      <c r="E4299" s="190"/>
      <c r="F4299" s="40"/>
      <c r="G4299" s="823"/>
      <c r="H4299" s="7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7"/>
    </row>
    <row r="4300" spans="1:27" ht="15.75" hidden="1" customHeight="1">
      <c r="A4300" s="818" t="str">
        <f>IF(B4300&lt;&gt;"",IF(AND(B4300&gt;=_TM1,B4300&lt;=_TM2,OR(TH!L4300="1111",TH!M4300="1111")),TH!D4300,""),"")</f>
        <v/>
      </c>
      <c r="B4300" s="36" t="str">
        <f t="shared" si="500"/>
        <v/>
      </c>
      <c r="C4300" s="190"/>
      <c r="D4300" s="37"/>
      <c r="E4300" s="190"/>
      <c r="F4300" s="40"/>
      <c r="G4300" s="823"/>
      <c r="H4300" s="7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7"/>
    </row>
    <row r="4301" spans="1:27" ht="15.75" hidden="1" customHeight="1">
      <c r="A4301" s="818" t="str">
        <f>IF(B4301&lt;&gt;"",IF(AND(B4301&gt;=_TM1,B4301&lt;=_TM2,OR(TH!L4301="1111",TH!M4301="1111")),TH!D4301,""),"")</f>
        <v/>
      </c>
      <c r="B4301" s="36" t="str">
        <f t="shared" si="500"/>
        <v/>
      </c>
      <c r="C4301" s="190"/>
      <c r="D4301" s="37"/>
      <c r="E4301" s="190"/>
      <c r="F4301" s="40"/>
      <c r="G4301" s="823"/>
      <c r="H4301" s="7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7"/>
    </row>
    <row r="4302" spans="1:27" ht="15.75" hidden="1" customHeight="1">
      <c r="A4302" s="818" t="str">
        <f>IF(B4302&lt;&gt;"",IF(AND(B4302&gt;=_TM1,B4302&lt;=_TM2,OR(TH!L4302="1111",TH!M4302="1111")),TH!D4302,""),"")</f>
        <v/>
      </c>
      <c r="B4302" s="36" t="str">
        <f t="shared" si="500"/>
        <v/>
      </c>
      <c r="C4302" s="190"/>
      <c r="D4302" s="37"/>
      <c r="E4302" s="190"/>
      <c r="F4302" s="191"/>
      <c r="G4302" s="824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7"/>
    </row>
    <row r="4303" spans="1:27" ht="15.75" hidden="1" customHeight="1">
      <c r="A4303" s="818" t="str">
        <f>IF(B4303&lt;&gt;"",IF(AND(B4303&gt;=_TM1,B4303&lt;=_TM2,OR(TH!L4303="1111",TH!M4303="1111")),TH!D4303,""),"")</f>
        <v/>
      </c>
      <c r="B4303" s="36" t="str">
        <f t="shared" si="500"/>
        <v/>
      </c>
      <c r="C4303" s="190"/>
      <c r="D4303" s="37"/>
      <c r="E4303" s="190"/>
      <c r="F4303" s="191"/>
      <c r="G4303" s="824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7"/>
    </row>
    <row r="4304" spans="1:27" ht="15.75" hidden="1" customHeight="1">
      <c r="A4304" s="818" t="str">
        <f>IF(B4304&lt;&gt;"",IF(AND(B4304&gt;=_TM1,B4304&lt;=_TM2,OR(TH!L4304="1111",TH!M4304="1111")),TH!D4304,""),"")</f>
        <v/>
      </c>
      <c r="B4304" s="36" t="str">
        <f t="shared" si="500"/>
        <v/>
      </c>
      <c r="C4304" s="190"/>
      <c r="D4304" s="37"/>
      <c r="E4304" s="190"/>
      <c r="F4304" s="191"/>
      <c r="G4304" s="824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7"/>
    </row>
    <row r="4305" spans="1:27" ht="15.75" hidden="1" customHeight="1">
      <c r="A4305" s="818" t="str">
        <f>IF(B4305&lt;&gt;"",IF(AND(B4305&gt;=_TM1,B4305&lt;=_TM2,OR(TH!L4305="1111",TH!M4305="1111")),TH!D4305,""),"")</f>
        <v/>
      </c>
      <c r="B4305" s="36" t="str">
        <f t="shared" si="500"/>
        <v/>
      </c>
      <c r="C4305" s="190"/>
      <c r="D4305" s="37"/>
      <c r="E4305" s="190"/>
      <c r="F4305" s="191"/>
      <c r="G4305" s="824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7"/>
    </row>
    <row r="4306" spans="1:27" ht="15.75" hidden="1" customHeight="1">
      <c r="A4306" s="818" t="str">
        <f>IF(B4306&lt;&gt;"",IF(AND(B4306&gt;=_TM1,B4306&lt;=_TM2,OR(TH!L4306="1111",TH!M4306="1111")),TH!D4306,""),"")</f>
        <v/>
      </c>
      <c r="B4306" s="36" t="str">
        <f t="shared" si="500"/>
        <v/>
      </c>
      <c r="C4306" s="190"/>
      <c r="D4306" s="37"/>
      <c r="E4306" s="190"/>
      <c r="F4306" s="191"/>
      <c r="G4306" s="824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7"/>
    </row>
    <row r="4307" spans="1:27" ht="15.75" hidden="1" customHeight="1">
      <c r="A4307" s="818" t="str">
        <f>IF(B4307&lt;&gt;"",IF(AND(B4307&gt;=_TM1,B4307&lt;=_TM2,OR(TH!L4307="1111",TH!M4307="1111")),TH!D4307,""),"")</f>
        <v/>
      </c>
      <c r="B4307" s="36" t="str">
        <f t="shared" si="500"/>
        <v/>
      </c>
      <c r="C4307" s="190"/>
      <c r="D4307" s="37"/>
      <c r="E4307" s="190"/>
      <c r="F4307" s="191"/>
      <c r="G4307" s="824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7"/>
    </row>
    <row r="4308" spans="1:27" ht="15.75" hidden="1" customHeight="1">
      <c r="A4308" s="818" t="str">
        <f>IF(B4308&lt;&gt;"",IF(AND(B4308&gt;=_TM1,B4308&lt;=_TM2,OR(TH!L4308="1111",TH!M4308="1111")),TH!D4308,""),"")</f>
        <v/>
      </c>
      <c r="B4308" s="36" t="str">
        <f t="shared" si="500"/>
        <v/>
      </c>
      <c r="C4308" s="190"/>
      <c r="D4308" s="37"/>
      <c r="E4308" s="190"/>
      <c r="F4308" s="191"/>
      <c r="G4308" s="824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7"/>
    </row>
    <row r="4309" spans="1:27" ht="15.75" hidden="1" customHeight="1">
      <c r="A4309" s="818" t="str">
        <f>IF(B4309&lt;&gt;"",IF(AND(B4309&gt;=_TM1,B4309&lt;=_TM2,OR(TH!L4309="1111",TH!M4309="1111")),TH!D4309,""),"")</f>
        <v/>
      </c>
      <c r="B4309" s="36" t="str">
        <f t="shared" si="500"/>
        <v/>
      </c>
      <c r="C4309" s="190"/>
      <c r="D4309" s="37"/>
      <c r="E4309" s="190"/>
      <c r="F4309" s="191"/>
      <c r="G4309" s="824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7"/>
    </row>
    <row r="4310" spans="1:27" ht="15.75" hidden="1" customHeight="1">
      <c r="A4310" s="818" t="str">
        <f>IF(B4310&lt;&gt;"",IF(AND(B4310&gt;=_TM1,B4310&lt;=_TM2,OR(TH!L4310="1111",TH!M4310="1111")),TH!D4310,""),"")</f>
        <v/>
      </c>
      <c r="B4310" s="36" t="str">
        <f t="shared" ref="B4310:B4373" si="501">IF(C4310&lt;&gt;"",MONTH(C4310),"")</f>
        <v/>
      </c>
      <c r="C4310" s="190"/>
      <c r="D4310" s="37"/>
      <c r="E4310" s="190"/>
      <c r="F4310" s="191"/>
      <c r="G4310" s="824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7"/>
    </row>
    <row r="4311" spans="1:27" ht="15.75" hidden="1" customHeight="1">
      <c r="A4311" s="818" t="str">
        <f>IF(B4311&lt;&gt;"",IF(AND(B4311&gt;=_TM1,B4311&lt;=_TM2,OR(TH!L4311="1111",TH!M4311="1111")),TH!D4311,""),"")</f>
        <v/>
      </c>
      <c r="B4311" s="36" t="str">
        <f t="shared" si="501"/>
        <v/>
      </c>
      <c r="C4311" s="190"/>
      <c r="D4311" s="37"/>
      <c r="E4311" s="190"/>
      <c r="F4311" s="191"/>
      <c r="G4311" s="824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7"/>
    </row>
    <row r="4312" spans="1:27" ht="15.75" hidden="1" customHeight="1">
      <c r="A4312" s="818" t="str">
        <f>IF(B4312&lt;&gt;"",IF(AND(B4312&gt;=_TM1,B4312&lt;=_TM2,OR(TH!L4312="1111",TH!M4312="1111")),TH!D4312,""),"")</f>
        <v/>
      </c>
      <c r="B4312" s="36" t="str">
        <f t="shared" si="501"/>
        <v/>
      </c>
      <c r="C4312" s="190"/>
      <c r="D4312" s="37"/>
      <c r="E4312" s="190"/>
      <c r="F4312" s="191"/>
      <c r="G4312" s="824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7"/>
    </row>
    <row r="4313" spans="1:27" ht="15.75" hidden="1" customHeight="1">
      <c r="A4313" s="818" t="str">
        <f>IF(B4313&lt;&gt;"",IF(AND(B4313&gt;=_TM1,B4313&lt;=_TM2,OR(TH!L4313="1111",TH!M4313="1111")),TH!D4313,""),"")</f>
        <v/>
      </c>
      <c r="B4313" s="36" t="str">
        <f t="shared" si="501"/>
        <v/>
      </c>
      <c r="C4313" s="190"/>
      <c r="D4313" s="37"/>
      <c r="E4313" s="190"/>
      <c r="F4313" s="191"/>
      <c r="G4313" s="824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7"/>
    </row>
    <row r="4314" spans="1:27" ht="15.75" hidden="1" customHeight="1">
      <c r="A4314" s="818" t="str">
        <f>IF(B4314&lt;&gt;"",IF(AND(B4314&gt;=_TM1,B4314&lt;=_TM2,OR(TH!L4314="1111",TH!M4314="1111")),TH!D4314,""),"")</f>
        <v/>
      </c>
      <c r="B4314" s="36" t="str">
        <f t="shared" si="501"/>
        <v/>
      </c>
      <c r="C4314" s="190"/>
      <c r="D4314" s="37"/>
      <c r="E4314" s="190"/>
      <c r="F4314" s="191"/>
      <c r="G4314" s="824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7"/>
    </row>
    <row r="4315" spans="1:27" ht="15.75" hidden="1" customHeight="1">
      <c r="A4315" s="818" t="str">
        <f>IF(B4315&lt;&gt;"",IF(AND(B4315&gt;=_TM1,B4315&lt;=_TM2,OR(TH!L4315="1111",TH!M4315="1111")),TH!D4315,""),"")</f>
        <v/>
      </c>
      <c r="B4315" s="36" t="str">
        <f t="shared" si="501"/>
        <v/>
      </c>
      <c r="C4315" s="190"/>
      <c r="D4315" s="37"/>
      <c r="E4315" s="190"/>
      <c r="F4315" s="191"/>
      <c r="G4315" s="824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7"/>
    </row>
    <row r="4316" spans="1:27" ht="15.75" hidden="1" customHeight="1">
      <c r="A4316" s="818" t="str">
        <f>IF(B4316&lt;&gt;"",IF(AND(B4316&gt;=_TM1,B4316&lt;=_TM2,OR(TH!L4316="1111",TH!M4316="1111")),TH!D4316,""),"")</f>
        <v/>
      </c>
      <c r="B4316" s="36" t="str">
        <f t="shared" si="501"/>
        <v/>
      </c>
      <c r="C4316" s="190"/>
      <c r="D4316" s="37"/>
      <c r="E4316" s="190"/>
      <c r="F4316" s="191"/>
      <c r="G4316" s="824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7"/>
    </row>
    <row r="4317" spans="1:27" ht="15.75" hidden="1" customHeight="1">
      <c r="A4317" s="818" t="str">
        <f>IF(B4317&lt;&gt;"",IF(AND(B4317&gt;=_TM1,B4317&lt;=_TM2,OR(TH!L4317="1111",TH!M4317="1111")),TH!D4317,""),"")</f>
        <v/>
      </c>
      <c r="B4317" s="36" t="str">
        <f t="shared" si="501"/>
        <v/>
      </c>
      <c r="C4317" s="190"/>
      <c r="D4317" s="37"/>
      <c r="E4317" s="190"/>
      <c r="F4317" s="191"/>
      <c r="G4317" s="824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7"/>
    </row>
    <row r="4318" spans="1:27" ht="15.75" hidden="1" customHeight="1">
      <c r="A4318" s="818" t="str">
        <f>IF(B4318&lt;&gt;"",IF(AND(B4318&gt;=_TM1,B4318&lt;=_TM2,OR(TH!L4318="1111",TH!M4318="1111")),TH!D4318,""),"")</f>
        <v/>
      </c>
      <c r="B4318" s="36" t="str">
        <f t="shared" si="501"/>
        <v/>
      </c>
      <c r="C4318" s="190"/>
      <c r="D4318" s="37"/>
      <c r="E4318" s="190"/>
      <c r="F4318" s="191"/>
      <c r="G4318" s="824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7"/>
    </row>
    <row r="4319" spans="1:27" ht="15.75" hidden="1" customHeight="1">
      <c r="A4319" s="818" t="str">
        <f>IF(B4319&lt;&gt;"",IF(AND(B4319&gt;=_TM1,B4319&lt;=_TM2,OR(TH!L4319="1111",TH!M4319="1111")),TH!D4319,""),"")</f>
        <v/>
      </c>
      <c r="B4319" s="36" t="str">
        <f t="shared" si="501"/>
        <v/>
      </c>
      <c r="C4319" s="190"/>
      <c r="D4319" s="37"/>
      <c r="E4319" s="190"/>
      <c r="F4319" s="191"/>
      <c r="G4319" s="824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7"/>
    </row>
    <row r="4320" spans="1:27" ht="15.75" hidden="1" customHeight="1">
      <c r="A4320" s="818" t="str">
        <f>IF(B4320&lt;&gt;"",IF(AND(B4320&gt;=_TM1,B4320&lt;=_TM2,OR(TH!L4320="1111",TH!M4320="1111")),TH!D4320,""),"")</f>
        <v/>
      </c>
      <c r="B4320" s="36" t="str">
        <f t="shared" si="501"/>
        <v/>
      </c>
      <c r="C4320" s="190"/>
      <c r="D4320" s="37"/>
      <c r="E4320" s="190"/>
      <c r="F4320" s="191"/>
      <c r="G4320" s="824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7"/>
    </row>
    <row r="4321" spans="1:27" ht="15.75" hidden="1" customHeight="1">
      <c r="A4321" s="818" t="str">
        <f>IF(B4321&lt;&gt;"",IF(AND(B4321&gt;=_TM1,B4321&lt;=_TM2,OR(TH!L4321="1111",TH!M4321="1111")),TH!D4321,""),"")</f>
        <v/>
      </c>
      <c r="B4321" s="36" t="str">
        <f t="shared" si="501"/>
        <v/>
      </c>
      <c r="C4321" s="190"/>
      <c r="D4321" s="37"/>
      <c r="E4321" s="190"/>
      <c r="F4321" s="191"/>
      <c r="G4321" s="824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7"/>
    </row>
    <row r="4322" spans="1:27" ht="15.75" hidden="1" customHeight="1">
      <c r="A4322" s="818" t="str">
        <f>IF(B4322&lt;&gt;"",IF(AND(B4322&gt;=_TM1,B4322&lt;=_TM2,OR(TH!L4322="1111",TH!M4322="1111")),TH!D4322,""),"")</f>
        <v/>
      </c>
      <c r="B4322" s="36" t="str">
        <f t="shared" si="501"/>
        <v/>
      </c>
      <c r="C4322" s="190"/>
      <c r="D4322" s="37"/>
      <c r="E4322" s="190"/>
      <c r="F4322" s="191"/>
      <c r="G4322" s="824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7"/>
    </row>
    <row r="4323" spans="1:27" ht="15.75" hidden="1" customHeight="1">
      <c r="A4323" s="818" t="str">
        <f>IF(B4323&lt;&gt;"",IF(AND(B4323&gt;=_TM1,B4323&lt;=_TM2,OR(TH!L4323="1111",TH!M4323="1111")),TH!D4323,""),"")</f>
        <v/>
      </c>
      <c r="B4323" s="36" t="str">
        <f t="shared" si="501"/>
        <v/>
      </c>
      <c r="C4323" s="190"/>
      <c r="D4323" s="37"/>
      <c r="E4323" s="190"/>
      <c r="F4323" s="191"/>
      <c r="G4323" s="824"/>
      <c r="H4323" s="192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7"/>
    </row>
    <row r="4324" spans="1:27" ht="15.75" hidden="1" customHeight="1">
      <c r="A4324" s="818" t="str">
        <f>IF(B4324&lt;&gt;"",IF(AND(B4324&gt;=_TM1,B4324&lt;=_TM2,OR(TH!L4324="1111",TH!M4324="1111")),TH!D4324,""),"")</f>
        <v/>
      </c>
      <c r="B4324" s="36" t="str">
        <f t="shared" si="501"/>
        <v/>
      </c>
      <c r="C4324" s="190"/>
      <c r="D4324" s="37"/>
      <c r="E4324" s="190"/>
      <c r="F4324" s="191"/>
      <c r="G4324" s="824"/>
      <c r="H4324" s="192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7"/>
    </row>
    <row r="4325" spans="1:27" ht="15.75" hidden="1" customHeight="1">
      <c r="A4325" s="818" t="str">
        <f>IF(B4325&lt;&gt;"",IF(AND(B4325&gt;=_TM1,B4325&lt;=_TM2,OR(TH!L4325="1111",TH!M4325="1111")),TH!D4325,""),"")</f>
        <v/>
      </c>
      <c r="B4325" s="36" t="str">
        <f t="shared" si="501"/>
        <v/>
      </c>
      <c r="C4325" s="190"/>
      <c r="D4325" s="37"/>
      <c r="E4325" s="190"/>
      <c r="F4325" s="191"/>
      <c r="G4325" s="824"/>
      <c r="H4325" s="192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7"/>
    </row>
    <row r="4326" spans="1:27" ht="15.75" hidden="1" customHeight="1">
      <c r="A4326" s="818" t="str">
        <f>IF(B4326&lt;&gt;"",IF(AND(B4326&gt;=_TM1,B4326&lt;=_TM2,OR(TH!L4326="1111",TH!M4326="1111")),TH!D4326,""),"")</f>
        <v/>
      </c>
      <c r="B4326" s="36" t="str">
        <f t="shared" si="501"/>
        <v/>
      </c>
      <c r="C4326" s="190"/>
      <c r="D4326" s="37"/>
      <c r="E4326" s="190"/>
      <c r="F4326" s="191"/>
      <c r="G4326" s="824"/>
      <c r="H4326" s="192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7"/>
    </row>
    <row r="4327" spans="1:27" ht="15.75" hidden="1" customHeight="1">
      <c r="A4327" s="818" t="str">
        <f>IF(B4327&lt;&gt;"",IF(AND(B4327&gt;=_TM1,B4327&lt;=_TM2,OR(TH!L4327="1111",TH!M4327="1111")),TH!D4327,""),"")</f>
        <v/>
      </c>
      <c r="B4327" s="36" t="str">
        <f t="shared" si="501"/>
        <v/>
      </c>
      <c r="C4327" s="190"/>
      <c r="D4327" s="37"/>
      <c r="E4327" s="190"/>
      <c r="F4327" s="191"/>
      <c r="G4327" s="824"/>
      <c r="H4327" s="192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7"/>
    </row>
    <row r="4328" spans="1:27" ht="15.75" hidden="1" customHeight="1">
      <c r="A4328" s="818" t="str">
        <f>IF(B4328&lt;&gt;"",IF(AND(B4328&gt;=_TM1,B4328&lt;=_TM2,OR(TH!L4328="1111",TH!M4328="1111")),TH!D4328,""),"")</f>
        <v/>
      </c>
      <c r="B4328" s="36" t="str">
        <f t="shared" si="501"/>
        <v/>
      </c>
      <c r="C4328" s="190"/>
      <c r="D4328" s="37"/>
      <c r="E4328" s="190"/>
      <c r="F4328" s="191"/>
      <c r="G4328" s="824"/>
      <c r="H4328" s="192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7"/>
    </row>
    <row r="4329" spans="1:27" ht="15.75" hidden="1" customHeight="1">
      <c r="A4329" s="818" t="str">
        <f>IF(B4329&lt;&gt;"",IF(AND(B4329&gt;=_TM1,B4329&lt;=_TM2,OR(TH!L4329="1111",TH!M4329="1111")),TH!D4329,""),"")</f>
        <v/>
      </c>
      <c r="B4329" s="36" t="str">
        <f t="shared" si="501"/>
        <v/>
      </c>
      <c r="C4329" s="190"/>
      <c r="D4329" s="37"/>
      <c r="E4329" s="190"/>
      <c r="F4329" s="191"/>
      <c r="G4329" s="824"/>
      <c r="H4329" s="192"/>
      <c r="I4329" s="248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7"/>
    </row>
    <row r="4330" spans="1:27" ht="15.75" hidden="1" customHeight="1">
      <c r="A4330" s="818" t="str">
        <f>IF(B4330&lt;&gt;"",IF(AND(B4330&gt;=_TM1,B4330&lt;=_TM2,OR(TH!L4330="1111",TH!M4330="1111")),TH!D4330,""),"")</f>
        <v/>
      </c>
      <c r="B4330" s="36" t="str">
        <f t="shared" si="501"/>
        <v/>
      </c>
      <c r="C4330" s="190"/>
      <c r="D4330" s="37"/>
      <c r="E4330" s="190"/>
      <c r="F4330" s="191"/>
      <c r="G4330" s="824"/>
      <c r="H4330" s="192"/>
      <c r="I4330" s="248"/>
      <c r="J4330" s="248"/>
      <c r="K4330" s="578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7"/>
    </row>
    <row r="4331" spans="1:27" ht="15.75" hidden="1" customHeight="1">
      <c r="A4331" s="818" t="str">
        <f>IF(B4331&lt;&gt;"",IF(AND(B4331&gt;=_TM1,B4331&lt;=_TM2,OR(TH!L4331="1111",TH!M4331="1111")),TH!D4331,""),"")</f>
        <v/>
      </c>
      <c r="B4331" s="36" t="str">
        <f t="shared" si="501"/>
        <v/>
      </c>
      <c r="C4331" s="190"/>
      <c r="D4331" s="37"/>
      <c r="E4331" s="190"/>
      <c r="F4331" s="191"/>
      <c r="G4331" s="824"/>
      <c r="H4331" s="192"/>
      <c r="I4331" s="248"/>
      <c r="J4331" s="248"/>
      <c r="K4331" s="578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7"/>
    </row>
    <row r="4332" spans="1:27" ht="15.75" hidden="1" customHeight="1">
      <c r="A4332" s="818" t="str">
        <f>IF(B4332&lt;&gt;"",IF(AND(B4332&gt;=_TM1,B4332&lt;=_TM2,OR(TH!L4332="1111",TH!M4332="1111")),TH!D4332,""),"")</f>
        <v/>
      </c>
      <c r="B4332" s="36" t="str">
        <f t="shared" si="501"/>
        <v/>
      </c>
      <c r="C4332" s="190"/>
      <c r="D4332" s="37"/>
      <c r="E4332" s="190"/>
      <c r="F4332" s="191"/>
      <c r="G4332" s="824"/>
      <c r="H4332" s="192"/>
      <c r="I4332" s="248"/>
      <c r="J4332" s="248"/>
      <c r="K4332" s="578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7"/>
    </row>
    <row r="4333" spans="1:27" ht="15.75" hidden="1" customHeight="1">
      <c r="A4333" s="818" t="str">
        <f>IF(B4333&lt;&gt;"",IF(AND(B4333&gt;=_TM1,B4333&lt;=_TM2,OR(TH!L4333="1111",TH!M4333="1111")),TH!D4333,""),"")</f>
        <v/>
      </c>
      <c r="B4333" s="36" t="str">
        <f t="shared" si="501"/>
        <v/>
      </c>
      <c r="C4333" s="190"/>
      <c r="D4333" s="37"/>
      <c r="E4333" s="190"/>
      <c r="F4333" s="191"/>
      <c r="G4333" s="824"/>
      <c r="H4333" s="192"/>
      <c r="I4333" s="248"/>
      <c r="J4333" s="248"/>
      <c r="K4333" s="578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7"/>
    </row>
    <row r="4334" spans="1:27" ht="15.75" hidden="1" customHeight="1">
      <c r="A4334" s="818" t="str">
        <f>IF(B4334&lt;&gt;"",IF(AND(B4334&gt;=_TM1,B4334&lt;=_TM2,OR(TH!L4334="1111",TH!M4334="1111")),TH!D4334,""),"")</f>
        <v/>
      </c>
      <c r="B4334" s="36" t="str">
        <f t="shared" si="501"/>
        <v/>
      </c>
      <c r="C4334" s="190"/>
      <c r="D4334" s="37"/>
      <c r="E4334" s="190"/>
      <c r="F4334" s="191"/>
      <c r="G4334" s="824"/>
      <c r="H4334" s="192"/>
      <c r="I4334" s="248"/>
      <c r="J4334" s="248"/>
      <c r="K4334" s="578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7"/>
    </row>
    <row r="4335" spans="1:27" ht="15.75" hidden="1" customHeight="1">
      <c r="A4335" s="818" t="str">
        <f>IF(B4335&lt;&gt;"",IF(AND(B4335&gt;=_TM1,B4335&lt;=_TM2,OR(TH!L4335="1111",TH!M4335="1111")),TH!D4335,""),"")</f>
        <v/>
      </c>
      <c r="B4335" s="36" t="str">
        <f t="shared" si="501"/>
        <v/>
      </c>
      <c r="C4335" s="190"/>
      <c r="D4335" s="37"/>
      <c r="E4335" s="190"/>
      <c r="F4335" s="191"/>
      <c r="G4335" s="824"/>
      <c r="H4335" s="192"/>
      <c r="I4335" s="248"/>
      <c r="J4335" s="248"/>
      <c r="K4335" s="578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7"/>
    </row>
    <row r="4336" spans="1:27" ht="15.75" hidden="1" customHeight="1">
      <c r="A4336" s="818" t="str">
        <f>IF(B4336&lt;&gt;"",IF(AND(B4336&gt;=_TM1,B4336&lt;=_TM2,OR(TH!L4336="1111",TH!M4336="1111")),TH!D4336,""),"")</f>
        <v/>
      </c>
      <c r="B4336" s="36" t="str">
        <f t="shared" si="501"/>
        <v/>
      </c>
      <c r="C4336" s="190"/>
      <c r="D4336" s="190"/>
      <c r="E4336" s="190"/>
      <c r="F4336" s="191"/>
      <c r="G4336" s="824"/>
      <c r="H4336" s="192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7"/>
    </row>
    <row r="4337" spans="1:27" ht="15.75" hidden="1" customHeight="1">
      <c r="A4337" s="818" t="str">
        <f>IF(B4337&lt;&gt;"",IF(AND(B4337&gt;=_TM1,B4337&lt;=_TM2,OR(TH!L4337="1111",TH!M4337="1111")),TH!D4337,""),"")</f>
        <v/>
      </c>
      <c r="B4337" s="36" t="str">
        <f t="shared" si="501"/>
        <v/>
      </c>
      <c r="C4337" s="190"/>
      <c r="D4337" s="190"/>
      <c r="E4337" s="190"/>
      <c r="F4337" s="191"/>
      <c r="G4337" s="824"/>
      <c r="H4337" s="192"/>
      <c r="I4337" s="248"/>
      <c r="J4337" s="248"/>
      <c r="K4337" s="57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7"/>
    </row>
    <row r="4338" spans="1:27" ht="15.75" hidden="1" customHeight="1">
      <c r="A4338" s="818" t="str">
        <f>IF(B4338&lt;&gt;"",IF(AND(B4338&gt;=_TM1,B4338&lt;=_TM2,OR(TH!L4338="1111",TH!M4338="1111")),TH!D4338,""),"")</f>
        <v/>
      </c>
      <c r="B4338" s="36" t="str">
        <f t="shared" si="501"/>
        <v/>
      </c>
      <c r="C4338" s="190"/>
      <c r="D4338" s="190"/>
      <c r="E4338" s="190"/>
      <c r="F4338" s="191"/>
      <c r="G4338" s="824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7"/>
    </row>
    <row r="4339" spans="1:27" ht="15.75" hidden="1" customHeight="1">
      <c r="A4339" s="818" t="str">
        <f>IF(B4339&lt;&gt;"",IF(AND(B4339&gt;=_TM1,B4339&lt;=_TM2,OR(TH!L4339="1111",TH!M4339="1111")),TH!D4339,""),"")</f>
        <v/>
      </c>
      <c r="B4339" s="36" t="str">
        <f t="shared" si="501"/>
        <v/>
      </c>
      <c r="C4339" s="190"/>
      <c r="D4339" s="190"/>
      <c r="E4339" s="190"/>
      <c r="F4339" s="191"/>
      <c r="G4339" s="824"/>
      <c r="H4339" s="192"/>
      <c r="I4339" s="248"/>
      <c r="J4339" s="248"/>
      <c r="K4339" s="57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7"/>
    </row>
    <row r="4340" spans="1:27" ht="15.75" hidden="1" customHeight="1">
      <c r="A4340" s="818" t="str">
        <f>IF(B4340&lt;&gt;"",IF(AND(B4340&gt;=_TM1,B4340&lt;=_TM2,OR(TH!L4340="1111",TH!M4340="1111")),TH!D4340,""),"")</f>
        <v/>
      </c>
      <c r="B4340" s="36" t="str">
        <f t="shared" si="501"/>
        <v/>
      </c>
      <c r="C4340" s="190"/>
      <c r="D4340" s="37"/>
      <c r="E4340" s="190"/>
      <c r="F4340" s="40"/>
      <c r="G4340" s="823"/>
      <c r="H4340" s="7"/>
      <c r="I4340" s="248"/>
      <c r="J4340" s="248"/>
      <c r="K4340" s="578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7"/>
    </row>
    <row r="4341" spans="1:27" ht="15.75" hidden="1" customHeight="1">
      <c r="A4341" s="818" t="str">
        <f>IF(B4341&lt;&gt;"",IF(AND(B4341&gt;=_TM1,B4341&lt;=_TM2,OR(TH!L4341="1111",TH!M4341="1111")),TH!D4341,""),"")</f>
        <v/>
      </c>
      <c r="B4341" s="36" t="str">
        <f t="shared" si="501"/>
        <v/>
      </c>
      <c r="C4341" s="190"/>
      <c r="D4341" s="37"/>
      <c r="E4341" s="190"/>
      <c r="F4341" s="40"/>
      <c r="G4341" s="823"/>
      <c r="H4341" s="7"/>
      <c r="I4341" s="248"/>
      <c r="J4341" s="248"/>
      <c r="K4341" s="578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7"/>
    </row>
    <row r="4342" spans="1:27" ht="15.75" hidden="1" customHeight="1">
      <c r="A4342" s="818" t="str">
        <f>IF(B4342&lt;&gt;"",IF(AND(B4342&gt;=_TM1,B4342&lt;=_TM2,OR(TH!L4342="1111",TH!M4342="1111")),TH!D4342,""),"")</f>
        <v/>
      </c>
      <c r="B4342" s="36" t="str">
        <f t="shared" si="501"/>
        <v/>
      </c>
      <c r="C4342" s="190"/>
      <c r="D4342" s="37"/>
      <c r="E4342" s="190"/>
      <c r="F4342" s="40"/>
      <c r="G4342" s="823"/>
      <c r="H4342" s="7"/>
      <c r="I4342" s="248"/>
      <c r="J4342" s="248"/>
      <c r="K4342" s="578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7"/>
    </row>
    <row r="4343" spans="1:27" ht="15.75" hidden="1" customHeight="1">
      <c r="A4343" s="818" t="str">
        <f>IF(B4343&lt;&gt;"",IF(AND(B4343&gt;=_TM1,B4343&lt;=_TM2,OR(TH!L4343="1111",TH!M4343="1111")),TH!D4343,""),"")</f>
        <v/>
      </c>
      <c r="B4343" s="36" t="str">
        <f t="shared" si="501"/>
        <v/>
      </c>
      <c r="C4343" s="190"/>
      <c r="D4343" s="37"/>
      <c r="E4343" s="190"/>
      <c r="F4343" s="191"/>
      <c r="G4343" s="824"/>
      <c r="H4343" s="192"/>
      <c r="I4343" s="248"/>
      <c r="J4343" s="248"/>
      <c r="K4343" s="578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7"/>
    </row>
    <row r="4344" spans="1:27" ht="15.75" hidden="1" customHeight="1">
      <c r="A4344" s="818" t="str">
        <f>IF(B4344&lt;&gt;"",IF(AND(B4344&gt;=_TM1,B4344&lt;=_TM2,OR(TH!L4344="1111",TH!M4344="1111")),TH!D4344,""),"")</f>
        <v/>
      </c>
      <c r="B4344" s="36" t="str">
        <f t="shared" si="501"/>
        <v/>
      </c>
      <c r="C4344" s="190"/>
      <c r="D4344" s="37"/>
      <c r="E4344" s="190"/>
      <c r="F4344" s="191"/>
      <c r="G4344" s="824"/>
      <c r="H4344" s="192"/>
      <c r="I4344" s="248"/>
      <c r="J4344" s="248"/>
      <c r="K4344" s="578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7"/>
    </row>
    <row r="4345" spans="1:27" ht="15.75" hidden="1" customHeight="1">
      <c r="A4345" s="818" t="str">
        <f>IF(B4345&lt;&gt;"",IF(AND(B4345&gt;=_TM1,B4345&lt;=_TM2,OR(TH!L4345="1111",TH!M4345="1111")),TH!D4345,""),"")</f>
        <v/>
      </c>
      <c r="B4345" s="36" t="str">
        <f t="shared" si="501"/>
        <v/>
      </c>
      <c r="C4345" s="190"/>
      <c r="D4345" s="37"/>
      <c r="E4345" s="190"/>
      <c r="F4345" s="191"/>
      <c r="G4345" s="824"/>
      <c r="H4345" s="192"/>
      <c r="I4345" s="248"/>
      <c r="J4345" s="248"/>
      <c r="K4345" s="578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7"/>
    </row>
    <row r="4346" spans="1:27" ht="15.75" hidden="1" customHeight="1">
      <c r="A4346" s="818" t="str">
        <f>IF(B4346&lt;&gt;"",IF(AND(B4346&gt;=_TM1,B4346&lt;=_TM2,OR(TH!L4346="1111",TH!M4346="1111")),TH!D4346,""),"")</f>
        <v/>
      </c>
      <c r="B4346" s="36" t="str">
        <f t="shared" si="501"/>
        <v/>
      </c>
      <c r="C4346" s="190"/>
      <c r="D4346" s="190"/>
      <c r="E4346" s="190"/>
      <c r="F4346" s="191"/>
      <c r="G4346" s="824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7"/>
    </row>
    <row r="4347" spans="1:27" ht="15.75" hidden="1" customHeight="1">
      <c r="A4347" s="818" t="str">
        <f>IF(B4347&lt;&gt;"",IF(AND(B4347&gt;=_TM1,B4347&lt;=_TM2,OR(TH!L4347="1111",TH!M4347="1111")),TH!D4347,""),"")</f>
        <v/>
      </c>
      <c r="B4347" s="36" t="str">
        <f t="shared" si="501"/>
        <v/>
      </c>
      <c r="C4347" s="190"/>
      <c r="D4347" s="190"/>
      <c r="E4347" s="190"/>
      <c r="F4347" s="191"/>
      <c r="G4347" s="824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7"/>
    </row>
    <row r="4348" spans="1:27" ht="15.75" hidden="1" customHeight="1">
      <c r="A4348" s="818" t="str">
        <f>IF(B4348&lt;&gt;"",IF(AND(B4348&gt;=_TM1,B4348&lt;=_TM2,OR(TH!L4348="1111",TH!M4348="1111")),TH!D4348,""),"")</f>
        <v/>
      </c>
      <c r="B4348" s="36" t="str">
        <f t="shared" si="501"/>
        <v/>
      </c>
      <c r="C4348" s="190"/>
      <c r="D4348" s="190"/>
      <c r="E4348" s="190"/>
      <c r="F4348" s="191"/>
      <c r="G4348" s="824"/>
      <c r="H4348" s="192"/>
      <c r="I4348" s="248"/>
      <c r="J4348" s="248"/>
      <c r="K4348" s="578"/>
      <c r="L4348" s="193"/>
      <c r="M4348" s="193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7"/>
    </row>
    <row r="4349" spans="1:27" ht="15.75" hidden="1" customHeight="1">
      <c r="A4349" s="818" t="str">
        <f>IF(B4349&lt;&gt;"",IF(AND(B4349&gt;=_TM1,B4349&lt;=_TM2,OR(TH!L4349="1111",TH!M4349="1111")),TH!D4349,""),"")</f>
        <v/>
      </c>
      <c r="B4349" s="36" t="str">
        <f t="shared" si="501"/>
        <v/>
      </c>
      <c r="C4349" s="190"/>
      <c r="D4349" s="190"/>
      <c r="E4349" s="190"/>
      <c r="F4349" s="191"/>
      <c r="G4349" s="824"/>
      <c r="H4349" s="192"/>
      <c r="I4349" s="248"/>
      <c r="J4349" s="248"/>
      <c r="K4349" s="578"/>
      <c r="L4349" s="193"/>
      <c r="M4349" s="193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7"/>
    </row>
    <row r="4350" spans="1:27" ht="15.75" hidden="1" customHeight="1">
      <c r="A4350" s="818" t="str">
        <f>IF(B4350&lt;&gt;"",IF(AND(B4350&gt;=_TM1,B4350&lt;=_TM2,OR(TH!L4350="1111",TH!M4350="1111")),TH!D4350,""),"")</f>
        <v/>
      </c>
      <c r="B4350" s="36" t="str">
        <f t="shared" si="501"/>
        <v/>
      </c>
      <c r="C4350" s="190"/>
      <c r="D4350" s="190"/>
      <c r="E4350" s="190"/>
      <c r="F4350" s="191"/>
      <c r="G4350" s="824"/>
      <c r="H4350" s="192"/>
      <c r="I4350" s="248"/>
      <c r="J4350" s="248"/>
      <c r="K4350" s="578"/>
      <c r="L4350" s="193"/>
      <c r="M4350" s="193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7"/>
    </row>
    <row r="4351" spans="1:27" ht="15.75" hidden="1" customHeight="1">
      <c r="A4351" s="818" t="str">
        <f>IF(B4351&lt;&gt;"",IF(AND(B4351&gt;=_TM1,B4351&lt;=_TM2,OR(TH!L4351="1111",TH!M4351="1111")),TH!D4351,""),"")</f>
        <v/>
      </c>
      <c r="B4351" s="36" t="str">
        <f t="shared" si="501"/>
        <v/>
      </c>
      <c r="C4351" s="190"/>
      <c r="D4351" s="190"/>
      <c r="E4351" s="190"/>
      <c r="F4351" s="191"/>
      <c r="G4351" s="824"/>
      <c r="H4351" s="192"/>
      <c r="I4351" s="248"/>
      <c r="J4351" s="248"/>
      <c r="K4351" s="578"/>
      <c r="L4351" s="193"/>
      <c r="M4351" s="193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7"/>
    </row>
    <row r="4352" spans="1:27" ht="15.75" hidden="1" customHeight="1">
      <c r="A4352" s="818" t="str">
        <f>IF(B4352&lt;&gt;"",IF(AND(B4352&gt;=_TM1,B4352&lt;=_TM2,OR(TH!L4352="1111",TH!M4352="1111")),TH!D4352,""),"")</f>
        <v/>
      </c>
      <c r="B4352" s="36" t="str">
        <f t="shared" si="501"/>
        <v/>
      </c>
      <c r="C4352" s="190"/>
      <c r="D4352" s="190"/>
      <c r="E4352" s="190"/>
      <c r="F4352" s="191"/>
      <c r="G4352" s="824"/>
      <c r="H4352" s="192"/>
      <c r="I4352" s="248"/>
      <c r="J4352" s="248"/>
      <c r="K4352" s="578"/>
      <c r="L4352" s="193"/>
      <c r="M4352" s="193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7"/>
    </row>
    <row r="4353" spans="1:27" ht="15.75" hidden="1" customHeight="1">
      <c r="A4353" s="818" t="str">
        <f>IF(B4353&lt;&gt;"",IF(AND(B4353&gt;=_TM1,B4353&lt;=_TM2,OR(TH!L4353="1111",TH!M4353="1111")),TH!D4353,""),"")</f>
        <v/>
      </c>
      <c r="B4353" s="36" t="str">
        <f t="shared" si="501"/>
        <v/>
      </c>
      <c r="C4353" s="190"/>
      <c r="D4353" s="190"/>
      <c r="E4353" s="190"/>
      <c r="F4353" s="191"/>
      <c r="G4353" s="824"/>
      <c r="H4353" s="192"/>
      <c r="I4353" s="248"/>
      <c r="J4353" s="248"/>
      <c r="K4353" s="578"/>
      <c r="L4353" s="193"/>
      <c r="M4353" s="193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7"/>
    </row>
    <row r="4354" spans="1:27" ht="15.75" hidden="1" customHeight="1">
      <c r="A4354" s="818" t="str">
        <f>IF(B4354&lt;&gt;"",IF(AND(B4354&gt;=_TM1,B4354&lt;=_TM2,OR(TH!L4354="1111",TH!M4354="1111")),TH!D4354,""),"")</f>
        <v/>
      </c>
      <c r="B4354" s="36" t="str">
        <f t="shared" si="501"/>
        <v/>
      </c>
      <c r="C4354" s="190"/>
      <c r="D4354" s="190"/>
      <c r="E4354" s="190"/>
      <c r="F4354" s="191"/>
      <c r="G4354" s="824"/>
      <c r="H4354" s="192"/>
      <c r="I4354" s="248"/>
      <c r="J4354" s="248"/>
      <c r="K4354" s="578"/>
      <c r="L4354" s="193"/>
      <c r="M4354" s="193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7"/>
    </row>
    <row r="4355" spans="1:27" ht="15.75" hidden="1" customHeight="1">
      <c r="A4355" s="818" t="str">
        <f>IF(B4355&lt;&gt;"",IF(AND(B4355&gt;=_TM1,B4355&lt;=_TM2,OR(TH!L4355="1111",TH!M4355="1111")),TH!D4355,""),"")</f>
        <v/>
      </c>
      <c r="B4355" s="36" t="str">
        <f t="shared" si="501"/>
        <v/>
      </c>
      <c r="C4355" s="190"/>
      <c r="D4355" s="190"/>
      <c r="E4355" s="190"/>
      <c r="F4355" s="191"/>
      <c r="G4355" s="824"/>
      <c r="H4355" s="192"/>
      <c r="I4355" s="248"/>
      <c r="J4355" s="248"/>
      <c r="K4355" s="578"/>
      <c r="L4355" s="193"/>
      <c r="M4355" s="193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7"/>
    </row>
    <row r="4356" spans="1:27" ht="15.75" hidden="1" customHeight="1">
      <c r="A4356" s="818" t="str">
        <f>IF(B4356&lt;&gt;"",IF(AND(B4356&gt;=_TM1,B4356&lt;=_TM2,OR(TH!L4356="1111",TH!M4356="1111")),TH!D4356,""),"")</f>
        <v/>
      </c>
      <c r="B4356" s="36" t="str">
        <f t="shared" si="501"/>
        <v/>
      </c>
      <c r="C4356" s="190"/>
      <c r="D4356" s="190"/>
      <c r="E4356" s="190"/>
      <c r="F4356" s="191"/>
      <c r="G4356" s="824"/>
      <c r="H4356" s="192"/>
      <c r="I4356" s="248"/>
      <c r="J4356" s="248"/>
      <c r="K4356" s="578"/>
      <c r="L4356" s="193"/>
      <c r="M4356" s="193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7"/>
    </row>
    <row r="4357" spans="1:27" ht="15.75" hidden="1" customHeight="1">
      <c r="A4357" s="818" t="str">
        <f>IF(B4357&lt;&gt;"",IF(AND(B4357&gt;=_TM1,B4357&lt;=_TM2,OR(TH!L4357="1111",TH!M4357="1111")),TH!D4357,""),"")</f>
        <v/>
      </c>
      <c r="B4357" s="36" t="str">
        <f t="shared" si="501"/>
        <v/>
      </c>
      <c r="C4357" s="190"/>
      <c r="D4357" s="190"/>
      <c r="E4357" s="190"/>
      <c r="F4357" s="191"/>
      <c r="G4357" s="824"/>
      <c r="H4357" s="192"/>
      <c r="I4357" s="248"/>
      <c r="J4357" s="248"/>
      <c r="K4357" s="578"/>
      <c r="L4357" s="193"/>
      <c r="M4357" s="193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7"/>
    </row>
    <row r="4358" spans="1:27" ht="15.75" hidden="1" customHeight="1">
      <c r="A4358" s="818" t="str">
        <f>IF(B4358&lt;&gt;"",IF(AND(B4358&gt;=_TM1,B4358&lt;=_TM2,OR(TH!L4358="1111",TH!M4358="1111")),TH!D4358,""),"")</f>
        <v/>
      </c>
      <c r="B4358" s="36" t="str">
        <f t="shared" si="501"/>
        <v/>
      </c>
      <c r="C4358" s="190"/>
      <c r="D4358" s="190"/>
      <c r="E4358" s="190"/>
      <c r="F4358" s="191"/>
      <c r="G4358" s="824"/>
      <c r="H4358" s="192"/>
      <c r="I4358" s="248"/>
      <c r="J4358" s="248"/>
      <c r="K4358" s="578"/>
      <c r="L4358" s="193"/>
      <c r="M4358" s="193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7"/>
    </row>
    <row r="4359" spans="1:27" ht="15.75" hidden="1" customHeight="1">
      <c r="A4359" s="818" t="str">
        <f>IF(B4359&lt;&gt;"",IF(AND(B4359&gt;=_TM1,B4359&lt;=_TM2,OR(TH!L4359="1111",TH!M4359="1111")),TH!D4359,""),"")</f>
        <v/>
      </c>
      <c r="B4359" s="36" t="str">
        <f t="shared" si="501"/>
        <v/>
      </c>
      <c r="C4359" s="190"/>
      <c r="D4359" s="190"/>
      <c r="E4359" s="190"/>
      <c r="F4359" s="40"/>
      <c r="G4359" s="823"/>
      <c r="H4359" s="7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7"/>
    </row>
    <row r="4360" spans="1:27" ht="15.75" hidden="1" customHeight="1">
      <c r="A4360" s="818" t="str">
        <f>IF(B4360&lt;&gt;"",IF(AND(B4360&gt;=_TM1,B4360&lt;=_TM2,OR(TH!L4360="1111",TH!M4360="1111")),TH!D4360,""),"")</f>
        <v/>
      </c>
      <c r="B4360" s="36" t="str">
        <f t="shared" si="501"/>
        <v/>
      </c>
      <c r="C4360" s="190"/>
      <c r="D4360" s="190"/>
      <c r="E4360" s="190"/>
      <c r="F4360" s="40"/>
      <c r="G4360" s="823"/>
      <c r="H4360" s="7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7"/>
    </row>
    <row r="4361" spans="1:27" ht="15.75" hidden="1" customHeight="1">
      <c r="A4361" s="818" t="str">
        <f>IF(B4361&lt;&gt;"",IF(AND(B4361&gt;=_TM1,B4361&lt;=_TM2,OR(TH!L4361="1111",TH!M4361="1111")),TH!D4361,""),"")</f>
        <v/>
      </c>
      <c r="B4361" s="36" t="str">
        <f t="shared" si="501"/>
        <v/>
      </c>
      <c r="C4361" s="190"/>
      <c r="D4361" s="190"/>
      <c r="E4361" s="190"/>
      <c r="F4361" s="188"/>
      <c r="G4361" s="823"/>
      <c r="H4361" s="7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7"/>
    </row>
    <row r="4362" spans="1:27" ht="15.75" hidden="1" customHeight="1">
      <c r="A4362" s="818" t="str">
        <f>IF(B4362&lt;&gt;"",IF(AND(B4362&gt;=_TM1,B4362&lt;=_TM2,OR(TH!L4362="1111",TH!M4362="1111")),TH!D4362,""),"")</f>
        <v/>
      </c>
      <c r="B4362" s="36" t="str">
        <f t="shared" si="501"/>
        <v/>
      </c>
      <c r="C4362" s="190"/>
      <c r="D4362" s="190"/>
      <c r="E4362" s="190"/>
      <c r="F4362" s="40"/>
      <c r="G4362" s="823"/>
      <c r="H4362" s="7"/>
      <c r="I4362" s="248"/>
      <c r="J4362" s="248"/>
      <c r="K4362" s="578"/>
      <c r="L4362" s="39"/>
      <c r="M4362" s="39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7"/>
    </row>
    <row r="4363" spans="1:27" ht="15.75" hidden="1" customHeight="1">
      <c r="A4363" s="818" t="str">
        <f>IF(B4363&lt;&gt;"",IF(AND(B4363&gt;=_TM1,B4363&lt;=_TM2,OR(TH!L4363="1111",TH!M4363="1111")),TH!D4363,""),"")</f>
        <v/>
      </c>
      <c r="B4363" s="36" t="str">
        <f t="shared" si="501"/>
        <v/>
      </c>
      <c r="C4363" s="190"/>
      <c r="D4363" s="190"/>
      <c r="E4363" s="190"/>
      <c r="F4363" s="40"/>
      <c r="G4363" s="823"/>
      <c r="H4363" s="7"/>
      <c r="I4363" s="248"/>
      <c r="J4363" s="248"/>
      <c r="K4363" s="578"/>
      <c r="L4363" s="39"/>
      <c r="M4363" s="39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7"/>
    </row>
    <row r="4364" spans="1:27" ht="15.75" hidden="1" customHeight="1">
      <c r="A4364" s="818" t="str">
        <f>IF(B4364&lt;&gt;"",IF(AND(B4364&gt;=_TM1,B4364&lt;=_TM2,OR(TH!L4364="1111",TH!M4364="1111")),TH!D4364,""),"")</f>
        <v/>
      </c>
      <c r="B4364" s="36" t="str">
        <f t="shared" si="501"/>
        <v/>
      </c>
      <c r="C4364" s="190"/>
      <c r="D4364" s="190"/>
      <c r="E4364" s="190"/>
      <c r="F4364" s="40"/>
      <c r="G4364" s="823"/>
      <c r="H4364" s="7"/>
      <c r="I4364" s="248"/>
      <c r="J4364" s="248"/>
      <c r="K4364" s="578"/>
      <c r="L4364" s="39"/>
      <c r="M4364" s="39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7"/>
    </row>
    <row r="4365" spans="1:27" ht="15.75" hidden="1" customHeight="1">
      <c r="A4365" s="818" t="str">
        <f>IF(B4365&lt;&gt;"",IF(AND(B4365&gt;=_TM1,B4365&lt;=_TM2,OR(TH!L4365="1111",TH!M4365="1111")),TH!D4365,""),"")</f>
        <v/>
      </c>
      <c r="B4365" s="36" t="str">
        <f t="shared" si="501"/>
        <v/>
      </c>
      <c r="C4365" s="190"/>
      <c r="D4365" s="190"/>
      <c r="E4365" s="190"/>
      <c r="F4365" s="188"/>
      <c r="G4365" s="823"/>
      <c r="H4365" s="7"/>
      <c r="I4365" s="248"/>
      <c r="J4365" s="248"/>
      <c r="K4365" s="578"/>
      <c r="L4365" s="39"/>
      <c r="M4365" s="39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7"/>
    </row>
    <row r="4366" spans="1:27" ht="15.75" hidden="1" customHeight="1">
      <c r="A4366" s="818" t="str">
        <f>IF(B4366&lt;&gt;"",IF(AND(B4366&gt;=_TM1,B4366&lt;=_TM2,OR(TH!L4366="1111",TH!M4366="1111")),TH!D4366,""),"")</f>
        <v/>
      </c>
      <c r="B4366" s="36" t="str">
        <f t="shared" si="501"/>
        <v/>
      </c>
      <c r="C4366" s="190"/>
      <c r="D4366" s="190"/>
      <c r="E4366" s="190"/>
      <c r="F4366" s="40"/>
      <c r="G4366" s="823"/>
      <c r="H4366" s="7"/>
      <c r="I4366" s="248"/>
      <c r="J4366" s="248"/>
      <c r="K4366" s="578"/>
      <c r="L4366" s="39"/>
      <c r="M4366" s="3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7"/>
    </row>
    <row r="4367" spans="1:27" ht="15.75" hidden="1" customHeight="1">
      <c r="A4367" s="818" t="str">
        <f>IF(B4367&lt;&gt;"",IF(AND(B4367&gt;=_TM1,B4367&lt;=_TM2,OR(TH!L4367="1111",TH!M4367="1111")),TH!D4367,""),"")</f>
        <v/>
      </c>
      <c r="B4367" s="36" t="str">
        <f t="shared" si="501"/>
        <v/>
      </c>
      <c r="C4367" s="190"/>
      <c r="D4367" s="190"/>
      <c r="E4367" s="190"/>
      <c r="F4367" s="188"/>
      <c r="G4367" s="823"/>
      <c r="H4367" s="7"/>
      <c r="I4367" s="248"/>
      <c r="J4367" s="248"/>
      <c r="K4367" s="578"/>
      <c r="L4367" s="39"/>
      <c r="M4367" s="39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7"/>
    </row>
    <row r="4368" spans="1:27" ht="15.75" hidden="1" customHeight="1">
      <c r="A4368" s="818" t="str">
        <f>IF(B4368&lt;&gt;"",IF(AND(B4368&gt;=_TM1,B4368&lt;=_TM2,OR(TH!L4368="1111",TH!M4368="1111")),TH!D4368,""),"")</f>
        <v/>
      </c>
      <c r="B4368" s="36" t="str">
        <f t="shared" si="501"/>
        <v/>
      </c>
      <c r="C4368" s="190"/>
      <c r="D4368" s="37"/>
      <c r="E4368" s="190"/>
      <c r="F4368" s="40"/>
      <c r="G4368" s="823"/>
      <c r="H4368" s="7"/>
      <c r="I4368" s="248"/>
      <c r="J4368" s="248"/>
      <c r="K4368" s="578"/>
      <c r="L4368" s="39"/>
      <c r="M4368" s="39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7"/>
    </row>
    <row r="4369" spans="1:27" ht="15.75" hidden="1" customHeight="1">
      <c r="A4369" s="818" t="str">
        <f>IF(B4369&lt;&gt;"",IF(AND(B4369&gt;=_TM1,B4369&lt;=_TM2,OR(TH!L4369="1111",TH!M4369="1111")),TH!D4369,""),"")</f>
        <v/>
      </c>
      <c r="B4369" s="36" t="str">
        <f t="shared" si="501"/>
        <v/>
      </c>
      <c r="C4369" s="190"/>
      <c r="D4369" s="37"/>
      <c r="E4369" s="190"/>
      <c r="F4369" s="40"/>
      <c r="G4369" s="823"/>
      <c r="H4369" s="7"/>
      <c r="I4369" s="248"/>
      <c r="J4369" s="248"/>
      <c r="K4369" s="578"/>
      <c r="L4369" s="39"/>
      <c r="M4369" s="39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7"/>
    </row>
    <row r="4370" spans="1:27" ht="15.75" hidden="1" customHeight="1">
      <c r="A4370" s="818" t="str">
        <f>IF(B4370&lt;&gt;"",IF(AND(B4370&gt;=_TM1,B4370&lt;=_TM2,OR(TH!L4370="1111",TH!M4370="1111")),TH!D4370,""),"")</f>
        <v/>
      </c>
      <c r="B4370" s="36" t="str">
        <f t="shared" si="501"/>
        <v/>
      </c>
      <c r="C4370" s="190"/>
      <c r="D4370" s="37"/>
      <c r="E4370" s="190"/>
      <c r="F4370" s="40"/>
      <c r="G4370" s="823"/>
      <c r="H4370" s="7"/>
      <c r="I4370" s="248"/>
      <c r="J4370" s="248"/>
      <c r="K4370" s="578"/>
      <c r="L4370" s="39"/>
      <c r="M4370" s="39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7"/>
    </row>
    <row r="4371" spans="1:27" ht="15.75" hidden="1" customHeight="1">
      <c r="A4371" s="818" t="str">
        <f>IF(B4371&lt;&gt;"",IF(AND(B4371&gt;=_TM1,B4371&lt;=_TM2,OR(TH!L4371="1111",TH!M4371="1111")),TH!D4371,""),"")</f>
        <v/>
      </c>
      <c r="B4371" s="36" t="str">
        <f t="shared" si="501"/>
        <v/>
      </c>
      <c r="C4371" s="190"/>
      <c r="D4371" s="37"/>
      <c r="E4371" s="190"/>
      <c r="F4371" s="40"/>
      <c r="G4371" s="823"/>
      <c r="H4371" s="7"/>
      <c r="I4371" s="248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7"/>
    </row>
    <row r="4372" spans="1:27" ht="15.75" hidden="1" customHeight="1">
      <c r="A4372" s="818" t="str">
        <f>IF(B4372&lt;&gt;"",IF(AND(B4372&gt;=_TM1,B4372&lt;=_TM2,OR(TH!L4372="1111",TH!M4372="1111")),TH!D4372,""),"")</f>
        <v/>
      </c>
      <c r="B4372" s="36" t="str">
        <f t="shared" si="501"/>
        <v/>
      </c>
      <c r="C4372" s="190"/>
      <c r="D4372" s="37"/>
      <c r="E4372" s="190"/>
      <c r="F4372" s="40"/>
      <c r="G4372" s="823"/>
      <c r="H4372" s="7"/>
      <c r="I4372" s="248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7"/>
    </row>
    <row r="4373" spans="1:27" ht="15.75" hidden="1" customHeight="1">
      <c r="A4373" s="818" t="str">
        <f>IF(B4373&lt;&gt;"",IF(AND(B4373&gt;=_TM1,B4373&lt;=_TM2,OR(TH!L4373="1111",TH!M4373="1111")),TH!D4373,""),"")</f>
        <v/>
      </c>
      <c r="B4373" s="36" t="str">
        <f t="shared" si="501"/>
        <v/>
      </c>
      <c r="C4373" s="190"/>
      <c r="D4373" s="37"/>
      <c r="E4373" s="190"/>
      <c r="F4373" s="40"/>
      <c r="G4373" s="823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7"/>
    </row>
    <row r="4374" spans="1:27" ht="15.75" hidden="1" customHeight="1">
      <c r="A4374" s="818" t="str">
        <f>IF(B4374&lt;&gt;"",IF(AND(B4374&gt;=_TM1,B4374&lt;=_TM2,OR(TH!L4374="1111",TH!M4374="1111")),TH!D4374,""),"")</f>
        <v/>
      </c>
      <c r="B4374" s="36" t="str">
        <f t="shared" ref="B4374:B4437" si="502">IF(C4374&lt;&gt;"",MONTH(C4374),"")</f>
        <v/>
      </c>
      <c r="C4374" s="190"/>
      <c r="D4374" s="37"/>
      <c r="E4374" s="190"/>
      <c r="F4374" s="40"/>
      <c r="G4374" s="823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7"/>
    </row>
    <row r="4375" spans="1:27" ht="15.75" hidden="1" customHeight="1">
      <c r="A4375" s="818" t="str">
        <f>IF(B4375&lt;&gt;"",IF(AND(B4375&gt;=_TM1,B4375&lt;=_TM2,OR(TH!L4375="1111",TH!M4375="1111")),TH!D4375,""),"")</f>
        <v/>
      </c>
      <c r="B4375" s="36" t="str">
        <f t="shared" si="502"/>
        <v/>
      </c>
      <c r="C4375" s="190"/>
      <c r="D4375" s="37"/>
      <c r="E4375" s="190"/>
      <c r="F4375" s="40"/>
      <c r="G4375" s="823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7"/>
    </row>
    <row r="4376" spans="1:27" ht="15.75" hidden="1" customHeight="1">
      <c r="A4376" s="818" t="str">
        <f>IF(B4376&lt;&gt;"",IF(AND(B4376&gt;=_TM1,B4376&lt;=_TM2,OR(TH!L4376="1111",TH!M4376="1111")),TH!D4376,""),"")</f>
        <v/>
      </c>
      <c r="B4376" s="36" t="str">
        <f t="shared" si="502"/>
        <v/>
      </c>
      <c r="C4376" s="190"/>
      <c r="D4376" s="37"/>
      <c r="E4376" s="190"/>
      <c r="F4376" s="40"/>
      <c r="G4376" s="823"/>
      <c r="H4376" s="7"/>
      <c r="I4376" s="248"/>
      <c r="J4376" s="248"/>
      <c r="K4376" s="578"/>
      <c r="L4376" s="39"/>
      <c r="M4376" s="39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7"/>
    </row>
    <row r="4377" spans="1:27" ht="15.75" hidden="1" customHeight="1">
      <c r="A4377" s="818" t="str">
        <f>IF(B4377&lt;&gt;"",IF(AND(B4377&gt;=_TM1,B4377&lt;=_TM2,OR(TH!L4377="1111",TH!M4377="1111")),TH!D4377,""),"")</f>
        <v/>
      </c>
      <c r="B4377" s="36" t="str">
        <f t="shared" si="502"/>
        <v/>
      </c>
      <c r="C4377" s="190"/>
      <c r="D4377" s="37"/>
      <c r="E4377" s="190"/>
      <c r="F4377" s="40"/>
      <c r="G4377" s="823"/>
      <c r="H4377" s="7"/>
      <c r="I4377" s="248"/>
      <c r="J4377" s="248"/>
      <c r="K4377" s="578"/>
      <c r="L4377" s="39"/>
      <c r="M4377" s="39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7"/>
    </row>
    <row r="4378" spans="1:27" ht="15.75" hidden="1" customHeight="1">
      <c r="A4378" s="818" t="str">
        <f>IF(B4378&lt;&gt;"",IF(AND(B4378&gt;=_TM1,B4378&lt;=_TM2,OR(TH!L4378="1111",TH!M4378="1111")),TH!D4378,""),"")</f>
        <v/>
      </c>
      <c r="B4378" s="36" t="str">
        <f t="shared" si="502"/>
        <v/>
      </c>
      <c r="C4378" s="190"/>
      <c r="D4378" s="37"/>
      <c r="E4378" s="190"/>
      <c r="F4378" s="40"/>
      <c r="G4378" s="823"/>
      <c r="H4378" s="7"/>
      <c r="I4378" s="248"/>
      <c r="J4378" s="248"/>
      <c r="K4378" s="578"/>
      <c r="L4378" s="39"/>
      <c r="M4378" s="3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7"/>
    </row>
    <row r="4379" spans="1:27" ht="15.75" hidden="1" customHeight="1">
      <c r="A4379" s="818" t="str">
        <f>IF(B4379&lt;&gt;"",IF(AND(B4379&gt;=_TM1,B4379&lt;=_TM2,OR(TH!L4379="1111",TH!M4379="1111")),TH!D4379,""),"")</f>
        <v/>
      </c>
      <c r="B4379" s="36" t="str">
        <f t="shared" si="502"/>
        <v/>
      </c>
      <c r="C4379" s="190"/>
      <c r="D4379" s="37"/>
      <c r="E4379" s="190"/>
      <c r="F4379" s="40"/>
      <c r="G4379" s="823"/>
      <c r="H4379" s="7"/>
      <c r="I4379" s="248"/>
      <c r="J4379" s="248"/>
      <c r="K4379" s="578"/>
      <c r="L4379" s="39"/>
      <c r="M4379" s="39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7"/>
    </row>
    <row r="4380" spans="1:27" ht="15.75" hidden="1" customHeight="1">
      <c r="A4380" s="818" t="str">
        <f>IF(B4380&lt;&gt;"",IF(AND(B4380&gt;=_TM1,B4380&lt;=_TM2,OR(TH!L4380="1111",TH!M4380="1111")),TH!D4380,""),"")</f>
        <v/>
      </c>
      <c r="B4380" s="36" t="str">
        <f t="shared" si="502"/>
        <v/>
      </c>
      <c r="C4380" s="190"/>
      <c r="D4380" s="37"/>
      <c r="E4380" s="190"/>
      <c r="F4380" s="191"/>
      <c r="G4380" s="824"/>
      <c r="H4380" s="192"/>
      <c r="I4380" s="248"/>
      <c r="J4380" s="248"/>
      <c r="K4380" s="578"/>
      <c r="L4380" s="39"/>
      <c r="M4380" s="39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7"/>
    </row>
    <row r="4381" spans="1:27" ht="15.75" hidden="1" customHeight="1">
      <c r="A4381" s="818" t="str">
        <f>IF(B4381&lt;&gt;"",IF(AND(B4381&gt;=_TM1,B4381&lt;=_TM2,OR(TH!L4381="1111",TH!M4381="1111")),TH!D4381,""),"")</f>
        <v/>
      </c>
      <c r="B4381" s="36" t="str">
        <f t="shared" si="502"/>
        <v/>
      </c>
      <c r="C4381" s="190"/>
      <c r="D4381" s="37"/>
      <c r="E4381" s="190"/>
      <c r="F4381" s="191"/>
      <c r="G4381" s="824"/>
      <c r="H4381" s="192"/>
      <c r="I4381" s="248"/>
      <c r="J4381" s="248"/>
      <c r="K4381" s="578"/>
      <c r="L4381" s="39"/>
      <c r="M4381" s="39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7"/>
    </row>
    <row r="4382" spans="1:27" ht="15.75" hidden="1" customHeight="1">
      <c r="A4382" s="818" t="str">
        <f>IF(B4382&lt;&gt;"",IF(AND(B4382&gt;=_TM1,B4382&lt;=_TM2,OR(TH!L4382="1111",TH!M4382="1111")),TH!D4382,""),"")</f>
        <v/>
      </c>
      <c r="B4382" s="36" t="str">
        <f t="shared" si="502"/>
        <v/>
      </c>
      <c r="C4382" s="190"/>
      <c r="D4382" s="37"/>
      <c r="E4382" s="190"/>
      <c r="F4382" s="191"/>
      <c r="G4382" s="824"/>
      <c r="H4382" s="192"/>
      <c r="I4382" s="248"/>
      <c r="J4382" s="248"/>
      <c r="K4382" s="578"/>
      <c r="L4382" s="39"/>
      <c r="M4382" s="3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7"/>
    </row>
    <row r="4383" spans="1:27" ht="15.75" hidden="1" customHeight="1">
      <c r="A4383" s="818" t="str">
        <f>IF(B4383&lt;&gt;"",IF(AND(B4383&gt;=_TM1,B4383&lt;=_TM2,OR(TH!L4383="1111",TH!M4383="1111")),TH!D4383,""),"")</f>
        <v/>
      </c>
      <c r="B4383" s="36" t="str">
        <f t="shared" si="502"/>
        <v/>
      </c>
      <c r="C4383" s="190"/>
      <c r="D4383" s="37"/>
      <c r="E4383" s="190"/>
      <c r="F4383" s="191"/>
      <c r="G4383" s="824"/>
      <c r="H4383" s="192"/>
      <c r="I4383" s="248"/>
      <c r="J4383" s="248"/>
      <c r="K4383" s="578"/>
      <c r="L4383" s="39"/>
      <c r="M4383" s="3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7"/>
    </row>
    <row r="4384" spans="1:27" ht="15.75" hidden="1" customHeight="1">
      <c r="A4384" s="818" t="str">
        <f>IF(B4384&lt;&gt;"",IF(AND(B4384&gt;=_TM1,B4384&lt;=_TM2,OR(TH!L4384="1111",TH!M4384="1111")),TH!D4384,""),"")</f>
        <v/>
      </c>
      <c r="B4384" s="36" t="str">
        <f t="shared" si="502"/>
        <v/>
      </c>
      <c r="C4384" s="190"/>
      <c r="D4384" s="37"/>
      <c r="E4384" s="190"/>
      <c r="F4384" s="191"/>
      <c r="G4384" s="824"/>
      <c r="H4384" s="192"/>
      <c r="I4384" s="248"/>
      <c r="J4384" s="248"/>
      <c r="K4384" s="578"/>
      <c r="L4384" s="39"/>
      <c r="M4384" s="3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7"/>
    </row>
    <row r="4385" spans="1:29" ht="15.75" hidden="1" customHeight="1">
      <c r="A4385" s="818" t="str">
        <f>IF(B4385&lt;&gt;"",IF(AND(B4385&gt;=_TM1,B4385&lt;=_TM2,OR(TH!L4385="1111",TH!M4385="1111")),TH!D4385,""),"")</f>
        <v/>
      </c>
      <c r="B4385" s="36" t="str">
        <f t="shared" si="502"/>
        <v/>
      </c>
      <c r="C4385" s="190"/>
      <c r="D4385" s="37"/>
      <c r="E4385" s="190"/>
      <c r="F4385" s="191"/>
      <c r="G4385" s="824"/>
      <c r="H4385" s="192"/>
      <c r="I4385" s="248"/>
      <c r="J4385" s="248"/>
      <c r="K4385" s="578"/>
      <c r="L4385" s="39"/>
      <c r="M4385" s="39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7"/>
    </row>
    <row r="4386" spans="1:29" ht="15.75" hidden="1" customHeight="1">
      <c r="A4386" s="818" t="str">
        <f>IF(B4386&lt;&gt;"",IF(AND(B4386&gt;=_TM1,B4386&lt;=_TM2,OR(TH!L4386="1111",TH!M4386="1111")),TH!D4386,""),"")</f>
        <v/>
      </c>
      <c r="B4386" s="36" t="str">
        <f t="shared" si="502"/>
        <v/>
      </c>
      <c r="C4386" s="190"/>
      <c r="D4386" s="37"/>
      <c r="E4386" s="190"/>
      <c r="F4386" s="191"/>
      <c r="G4386" s="824"/>
      <c r="H4386" s="192"/>
      <c r="I4386" s="248"/>
      <c r="J4386" s="248"/>
      <c r="K4386" s="578"/>
      <c r="L4386" s="39"/>
      <c r="M4386" s="39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7"/>
    </row>
    <row r="4387" spans="1:29" ht="15.75" hidden="1" customHeight="1">
      <c r="A4387" s="818" t="str">
        <f>IF(B4387&lt;&gt;"",IF(AND(B4387&gt;=_TM1,B4387&lt;=_TM2,OR(TH!L4387="1111",TH!M4387="1111")),TH!D4387,""),"")</f>
        <v/>
      </c>
      <c r="B4387" s="36" t="str">
        <f t="shared" si="502"/>
        <v/>
      </c>
      <c r="C4387" s="190"/>
      <c r="D4387" s="37"/>
      <c r="E4387" s="190"/>
      <c r="F4387" s="191"/>
      <c r="G4387" s="824"/>
      <c r="H4387" s="192"/>
      <c r="I4387" s="248"/>
      <c r="J4387" s="248"/>
      <c r="K4387" s="578"/>
      <c r="L4387" s="39"/>
      <c r="M4387" s="39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7"/>
    </row>
    <row r="4388" spans="1:29" ht="15.75" hidden="1" customHeight="1">
      <c r="A4388" s="818" t="str">
        <f>IF(B4388&lt;&gt;"",IF(AND(B4388&gt;=_TM1,B4388&lt;=_TM2,OR(TH!L4388="1111",TH!M4388="1111")),TH!D4388,""),"")</f>
        <v/>
      </c>
      <c r="B4388" s="36" t="str">
        <f t="shared" si="502"/>
        <v/>
      </c>
      <c r="C4388" s="190"/>
      <c r="D4388" s="37"/>
      <c r="E4388" s="190"/>
      <c r="F4388" s="191"/>
      <c r="G4388" s="824"/>
      <c r="H4388" s="192"/>
      <c r="I4388" s="248"/>
      <c r="J4388" s="248"/>
      <c r="K4388" s="578"/>
      <c r="L4388" s="39"/>
      <c r="M4388" s="39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7"/>
    </row>
    <row r="4389" spans="1:29" ht="15.75" hidden="1" customHeight="1">
      <c r="A4389" s="818" t="str">
        <f>IF(B4389&lt;&gt;"",IF(AND(B4389&gt;=_TM1,B4389&lt;=_TM2,OR(TH!L4389="1111",TH!M4389="1111")),TH!D4389,""),"")</f>
        <v/>
      </c>
      <c r="B4389" s="36" t="str">
        <f t="shared" si="502"/>
        <v/>
      </c>
      <c r="C4389" s="190"/>
      <c r="D4389" s="37"/>
      <c r="E4389" s="190"/>
      <c r="F4389" s="191"/>
      <c r="G4389" s="824"/>
      <c r="H4389" s="192"/>
      <c r="I4389" s="248"/>
      <c r="J4389" s="248"/>
      <c r="K4389" s="578"/>
      <c r="L4389" s="39"/>
      <c r="M4389" s="39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7"/>
    </row>
    <row r="4390" spans="1:29" ht="15.75" hidden="1" customHeight="1">
      <c r="A4390" s="818" t="str">
        <f>IF(B4390&lt;&gt;"",IF(AND(B4390&gt;=_TM1,B4390&lt;=_TM2,OR(TH!L4390="1111",TH!M4390="1111")),TH!D4390,""),"")</f>
        <v/>
      </c>
      <c r="B4390" s="36" t="str">
        <f t="shared" si="502"/>
        <v/>
      </c>
      <c r="C4390" s="190"/>
      <c r="D4390" s="37"/>
      <c r="E4390" s="190"/>
      <c r="F4390" s="191"/>
      <c r="G4390" s="824"/>
      <c r="H4390" s="192"/>
      <c r="I4390" s="248"/>
      <c r="J4390" s="248"/>
      <c r="K4390" s="578"/>
      <c r="L4390" s="39"/>
      <c r="M4390" s="39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7"/>
    </row>
    <row r="4391" spans="1:29" ht="15.75" hidden="1" customHeight="1">
      <c r="A4391" s="818" t="str">
        <f>IF(B4391&lt;&gt;"",IF(AND(B4391&gt;=_TM1,B4391&lt;=_TM2,OR(TH!L4391="1111",TH!M4391="1111")),TH!D4391,""),"")</f>
        <v/>
      </c>
      <c r="B4391" s="36" t="str">
        <f t="shared" si="502"/>
        <v/>
      </c>
      <c r="C4391" s="190"/>
      <c r="D4391" s="37"/>
      <c r="E4391" s="190"/>
      <c r="F4391" s="191"/>
      <c r="G4391" s="824"/>
      <c r="H4391" s="192"/>
      <c r="I4391" s="248"/>
      <c r="J4391" s="248"/>
      <c r="K4391" s="578"/>
      <c r="L4391" s="39"/>
      <c r="M4391" s="39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7"/>
    </row>
    <row r="4392" spans="1:29" ht="15.75" hidden="1" customHeight="1">
      <c r="A4392" s="818" t="str">
        <f>IF(B4392&lt;&gt;"",IF(AND(B4392&gt;=_TM1,B4392&lt;=_TM2,OR(TH!L4392="1111",TH!M4392="1111")),TH!D4392,""),"")</f>
        <v/>
      </c>
      <c r="B4392" s="36" t="str">
        <f t="shared" si="502"/>
        <v/>
      </c>
      <c r="C4392" s="183"/>
      <c r="D4392" s="183"/>
      <c r="E4392" s="183"/>
      <c r="F4392" s="188"/>
      <c r="G4392" s="826"/>
      <c r="H4392" s="7"/>
      <c r="I4392" s="248"/>
      <c r="J4392" s="248"/>
      <c r="K4392" s="578"/>
      <c r="L4392" s="579"/>
      <c r="M4392" s="579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7"/>
    </row>
    <row r="4393" spans="1:29" ht="15.75" hidden="1" customHeight="1">
      <c r="A4393" s="818" t="str">
        <f>IF(B4393&lt;&gt;"",IF(AND(B4393&gt;=_TM1,B4393&lt;=_TM2,OR(TH!L4393="1111",TH!M4393="1111")),TH!D4393,""),"")</f>
        <v/>
      </c>
      <c r="B4393" s="36" t="str">
        <f t="shared" si="502"/>
        <v/>
      </c>
      <c r="C4393" s="190"/>
      <c r="D4393" s="183"/>
      <c r="E4393" s="183"/>
      <c r="F4393" s="188"/>
      <c r="G4393" s="824"/>
      <c r="H4393" s="7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7"/>
      <c r="AB4393" s="570"/>
      <c r="AC4393" s="570"/>
    </row>
    <row r="4394" spans="1:29" ht="15.75" hidden="1" customHeight="1">
      <c r="A4394" s="818" t="str">
        <f>IF(B4394&lt;&gt;"",IF(AND(B4394&gt;=_TM1,B4394&lt;=_TM2,OR(TH!L4394="1111",TH!M4394="1111")),TH!D4394,""),"")</f>
        <v/>
      </c>
      <c r="B4394" s="36" t="str">
        <f t="shared" si="502"/>
        <v/>
      </c>
      <c r="C4394" s="190"/>
      <c r="D4394" s="183"/>
      <c r="E4394" s="183"/>
      <c r="F4394" s="188"/>
      <c r="G4394" s="824"/>
      <c r="H4394" s="7"/>
      <c r="I4394" s="248"/>
      <c r="J4394" s="248"/>
      <c r="K4394" s="3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7"/>
      <c r="AB4394" s="570"/>
      <c r="AC4394" s="570"/>
    </row>
    <row r="4395" spans="1:29" ht="15.75" hidden="1" customHeight="1">
      <c r="A4395" s="818" t="str">
        <f>IF(B4395&lt;&gt;"",IF(AND(B4395&gt;=_TM1,B4395&lt;=_TM2,OR(TH!L4395="1111",TH!M4395="1111")),TH!D4395,""),"")</f>
        <v/>
      </c>
      <c r="B4395" s="36" t="str">
        <f t="shared" si="502"/>
        <v/>
      </c>
      <c r="C4395" s="190"/>
      <c r="D4395" s="190"/>
      <c r="E4395" s="183"/>
      <c r="F4395" s="191"/>
      <c r="G4395" s="824"/>
      <c r="H4395" s="757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7"/>
    </row>
    <row r="4396" spans="1:29" ht="15.75" hidden="1" customHeight="1">
      <c r="A4396" s="818" t="str">
        <f>IF(B4396&lt;&gt;"",IF(AND(B4396&gt;=_TM1,B4396&lt;=_TM2,OR(TH!L4396="1111",TH!M4396="1111")),TH!D4396,""),"")</f>
        <v/>
      </c>
      <c r="B4396" s="36" t="str">
        <f t="shared" si="502"/>
        <v/>
      </c>
      <c r="C4396" s="190"/>
      <c r="D4396" s="190"/>
      <c r="E4396" s="190"/>
      <c r="F4396" s="188"/>
      <c r="G4396" s="823"/>
      <c r="H4396" s="7"/>
      <c r="I4396" s="248"/>
      <c r="J4396" s="248"/>
      <c r="K4396" s="578"/>
      <c r="L4396" s="39"/>
      <c r="M4396" s="39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7"/>
    </row>
    <row r="4397" spans="1:29" ht="15.75" hidden="1" customHeight="1">
      <c r="A4397" s="818" t="str">
        <f>IF(B4397&lt;&gt;"",IF(AND(B4397&gt;=_TM1,B4397&lt;=_TM2,OR(TH!L4397="1111",TH!M4397="1111")),TH!D4397,""),"")</f>
        <v/>
      </c>
      <c r="B4397" s="36" t="str">
        <f t="shared" si="502"/>
        <v/>
      </c>
      <c r="C4397" s="190"/>
      <c r="D4397" s="190"/>
      <c r="E4397" s="190"/>
      <c r="F4397" s="188"/>
      <c r="G4397" s="823"/>
      <c r="H4397" s="7"/>
      <c r="I4397" s="248"/>
      <c r="J4397" s="248"/>
      <c r="K4397" s="578"/>
      <c r="L4397" s="39"/>
      <c r="M4397" s="39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7"/>
    </row>
    <row r="4398" spans="1:29" ht="15.75" hidden="1" customHeight="1">
      <c r="A4398" s="818" t="str">
        <f>IF(B4398&lt;&gt;"",IF(AND(B4398&gt;=_TM1,B4398&lt;=_TM2,OR(TH!L4398="1111",TH!M4398="1111")),TH!D4398,""),"")</f>
        <v/>
      </c>
      <c r="B4398" s="36" t="str">
        <f t="shared" si="502"/>
        <v/>
      </c>
      <c r="C4398" s="190"/>
      <c r="D4398" s="190"/>
      <c r="E4398" s="190"/>
      <c r="F4398" s="188"/>
      <c r="G4398" s="823"/>
      <c r="H4398" s="7"/>
      <c r="I4398" s="248"/>
      <c r="J4398" s="248"/>
      <c r="K4398" s="578"/>
      <c r="L4398" s="39"/>
      <c r="M4398" s="39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7"/>
    </row>
    <row r="4399" spans="1:29" ht="15.75" hidden="1" customHeight="1">
      <c r="A4399" s="818" t="str">
        <f>IF(B4399&lt;&gt;"",IF(AND(B4399&gt;=_TM1,B4399&lt;=_TM2,OR(TH!L4399="1111",TH!M4399="1111")),TH!D4399,""),"")</f>
        <v/>
      </c>
      <c r="B4399" s="36" t="str">
        <f t="shared" si="502"/>
        <v/>
      </c>
      <c r="C4399" s="190"/>
      <c r="D4399" s="190"/>
      <c r="E4399" s="190"/>
      <c r="F4399" s="40"/>
      <c r="G4399" s="823"/>
      <c r="H4399" s="7"/>
      <c r="I4399" s="248"/>
      <c r="J4399" s="248"/>
      <c r="K4399" s="578"/>
      <c r="L4399" s="39"/>
      <c r="M4399" s="39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7"/>
    </row>
    <row r="4400" spans="1:29" ht="15.75" hidden="1" customHeight="1">
      <c r="A4400" s="818" t="str">
        <f>IF(B4400&lt;&gt;"",IF(AND(B4400&gt;=_TM1,B4400&lt;=_TM2,OR(TH!L4400="1111",TH!M4400="1111")),TH!D4400,""),"")</f>
        <v/>
      </c>
      <c r="B4400" s="36" t="str">
        <f t="shared" si="502"/>
        <v/>
      </c>
      <c r="C4400" s="190"/>
      <c r="D4400" s="190"/>
      <c r="E4400" s="190"/>
      <c r="F4400" s="40"/>
      <c r="G4400" s="823"/>
      <c r="H4400" s="7"/>
      <c r="I4400" s="248"/>
      <c r="J4400" s="248"/>
      <c r="K4400" s="578"/>
      <c r="L4400" s="39"/>
      <c r="M4400" s="39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7"/>
    </row>
    <row r="4401" spans="1:27" ht="15.75" hidden="1" customHeight="1">
      <c r="A4401" s="818" t="str">
        <f>IF(B4401&lt;&gt;"",IF(AND(B4401&gt;=_TM1,B4401&lt;=_TM2,OR(TH!L4401="1111",TH!M4401="1111")),TH!D4401,""),"")</f>
        <v/>
      </c>
      <c r="B4401" s="36" t="str">
        <f t="shared" si="502"/>
        <v/>
      </c>
      <c r="C4401" s="190"/>
      <c r="D4401" s="190"/>
      <c r="E4401" s="190"/>
      <c r="F4401" s="40"/>
      <c r="G4401" s="823"/>
      <c r="H4401" s="7"/>
      <c r="I4401" s="248"/>
      <c r="J4401" s="248"/>
      <c r="K4401" s="578"/>
      <c r="L4401" s="39"/>
      <c r="M4401" s="39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7"/>
    </row>
    <row r="4402" spans="1:27" ht="15.75" hidden="1" customHeight="1">
      <c r="A4402" s="818" t="str">
        <f>IF(B4402&lt;&gt;"",IF(AND(B4402&gt;=_TM1,B4402&lt;=_TM2,OR(TH!L4402="1111",TH!M4402="1111")),TH!D4402,""),"")</f>
        <v/>
      </c>
      <c r="B4402" s="36" t="str">
        <f t="shared" si="502"/>
        <v/>
      </c>
      <c r="C4402" s="190"/>
      <c r="D4402" s="190"/>
      <c r="E4402" s="190"/>
      <c r="F4402" s="40"/>
      <c r="G4402" s="823"/>
      <c r="H4402" s="7"/>
      <c r="I4402" s="248"/>
      <c r="J4402" s="248"/>
      <c r="K4402" s="578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7"/>
    </row>
    <row r="4403" spans="1:27" ht="15.75" hidden="1" customHeight="1">
      <c r="A4403" s="818" t="str">
        <f>IF(B4403&lt;&gt;"",IF(AND(B4403&gt;=_TM1,B4403&lt;=_TM2,OR(TH!L4403="1111",TH!M4403="1111")),TH!D4403,""),"")</f>
        <v/>
      </c>
      <c r="B4403" s="36" t="str">
        <f t="shared" si="502"/>
        <v/>
      </c>
      <c r="C4403" s="190"/>
      <c r="D4403" s="190"/>
      <c r="E4403" s="190"/>
      <c r="F4403" s="40"/>
      <c r="G4403" s="823"/>
      <c r="H4403" s="7"/>
      <c r="I4403" s="248"/>
      <c r="J4403" s="248"/>
      <c r="K4403" s="578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7"/>
    </row>
    <row r="4404" spans="1:27" ht="15.75" hidden="1" customHeight="1">
      <c r="A4404" s="818" t="str">
        <f>IF(B4404&lt;&gt;"",IF(AND(B4404&gt;=_TM1,B4404&lt;=_TM2,OR(TH!L4404="1111",TH!M4404="1111")),TH!D4404,""),"")</f>
        <v/>
      </c>
      <c r="B4404" s="36" t="str">
        <f t="shared" si="502"/>
        <v/>
      </c>
      <c r="C4404" s="190"/>
      <c r="D4404" s="190"/>
      <c r="E4404" s="190"/>
      <c r="F4404" s="40"/>
      <c r="G4404" s="823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7"/>
    </row>
    <row r="4405" spans="1:27" ht="15.75" hidden="1" customHeight="1">
      <c r="A4405" s="818" t="str">
        <f>IF(B4405&lt;&gt;"",IF(AND(B4405&gt;=_TM1,B4405&lt;=_TM2,OR(TH!L4405="1111",TH!M4405="1111")),TH!D4405,""),"")</f>
        <v/>
      </c>
      <c r="B4405" s="36" t="str">
        <f t="shared" si="502"/>
        <v/>
      </c>
      <c r="C4405" s="190"/>
      <c r="D4405" s="190"/>
      <c r="E4405" s="190"/>
      <c r="F4405" s="188"/>
      <c r="G4405" s="823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7"/>
    </row>
    <row r="4406" spans="1:27" ht="15.75" hidden="1" customHeight="1">
      <c r="A4406" s="818" t="str">
        <f>IF(B4406&lt;&gt;"",IF(AND(B4406&gt;=_TM1,B4406&lt;=_TM2,OR(TH!L4406="1111",TH!M4406="1111")),TH!D4406,""),"")</f>
        <v/>
      </c>
      <c r="B4406" s="36" t="str">
        <f t="shared" si="502"/>
        <v/>
      </c>
      <c r="C4406" s="190"/>
      <c r="D4406" s="190"/>
      <c r="E4406" s="190"/>
      <c r="F4406" s="188"/>
      <c r="G4406" s="823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7"/>
    </row>
    <row r="4407" spans="1:27" ht="15.75" hidden="1" customHeight="1">
      <c r="A4407" s="818" t="str">
        <f>IF(B4407&lt;&gt;"",IF(AND(B4407&gt;=_TM1,B4407&lt;=_TM2,OR(TH!L4407="1111",TH!M4407="1111")),TH!D4407,""),"")</f>
        <v/>
      </c>
      <c r="B4407" s="36" t="str">
        <f t="shared" si="502"/>
        <v/>
      </c>
      <c r="C4407" s="190"/>
      <c r="D4407" s="190"/>
      <c r="E4407" s="190"/>
      <c r="F4407" s="188"/>
      <c r="G4407" s="823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7"/>
    </row>
    <row r="4408" spans="1:27" ht="15.75" hidden="1" customHeight="1">
      <c r="A4408" s="818" t="str">
        <f>IF(B4408&lt;&gt;"",IF(AND(B4408&gt;=_TM1,B4408&lt;=_TM2,OR(TH!L4408="1111",TH!M4408="1111")),TH!D4408,""),"")</f>
        <v/>
      </c>
      <c r="B4408" s="36" t="str">
        <f t="shared" si="502"/>
        <v/>
      </c>
      <c r="C4408" s="190"/>
      <c r="D4408" s="190"/>
      <c r="E4408" s="190"/>
      <c r="F4408" s="40"/>
      <c r="G4408" s="823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7"/>
    </row>
    <row r="4409" spans="1:27" ht="15.75" hidden="1" customHeight="1">
      <c r="A4409" s="818" t="str">
        <f>IF(B4409&lt;&gt;"",IF(AND(B4409&gt;=_TM1,B4409&lt;=_TM2,OR(TH!L4409="1111",TH!M4409="1111")),TH!D4409,""),"")</f>
        <v/>
      </c>
      <c r="B4409" s="36" t="str">
        <f t="shared" si="502"/>
        <v/>
      </c>
      <c r="C4409" s="190"/>
      <c r="D4409" s="190"/>
      <c r="E4409" s="190"/>
      <c r="F4409" s="40"/>
      <c r="G4409" s="823"/>
      <c r="H4409" s="7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7"/>
    </row>
    <row r="4410" spans="1:27" ht="15.75" hidden="1" customHeight="1">
      <c r="A4410" s="818" t="str">
        <f>IF(B4410&lt;&gt;"",IF(AND(B4410&gt;=_TM1,B4410&lt;=_TM2,OR(TH!L4410="1111",TH!M4410="1111")),TH!D4410,""),"")</f>
        <v/>
      </c>
      <c r="B4410" s="36" t="str">
        <f t="shared" si="502"/>
        <v/>
      </c>
      <c r="C4410" s="190"/>
      <c r="D4410" s="190"/>
      <c r="E4410" s="190"/>
      <c r="F4410" s="40"/>
      <c r="G4410" s="823"/>
      <c r="H4410" s="7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7"/>
    </row>
    <row r="4411" spans="1:27" ht="15.75" hidden="1" customHeight="1">
      <c r="A4411" s="818" t="str">
        <f>IF(B4411&lt;&gt;"",IF(AND(B4411&gt;=_TM1,B4411&lt;=_TM2,OR(TH!L4411="1111",TH!M4411="1111")),TH!D4411,""),"")</f>
        <v/>
      </c>
      <c r="B4411" s="36" t="str">
        <f t="shared" si="502"/>
        <v/>
      </c>
      <c r="C4411" s="190"/>
      <c r="D4411" s="190"/>
      <c r="E4411" s="190"/>
      <c r="F4411" s="40"/>
      <c r="G4411" s="823"/>
      <c r="H4411" s="7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7"/>
    </row>
    <row r="4412" spans="1:27" ht="15.75" hidden="1" customHeight="1">
      <c r="A4412" s="818" t="str">
        <f>IF(B4412&lt;&gt;"",IF(AND(B4412&gt;=_TM1,B4412&lt;=_TM2,OR(TH!L4412="1111",TH!M4412="1111")),TH!D4412,""),"")</f>
        <v/>
      </c>
      <c r="B4412" s="36" t="str">
        <f t="shared" si="502"/>
        <v/>
      </c>
      <c r="C4412" s="190"/>
      <c r="D4412" s="190"/>
      <c r="E4412" s="190"/>
      <c r="F4412" s="40"/>
      <c r="G4412" s="823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7"/>
    </row>
    <row r="4413" spans="1:27" ht="15.75" hidden="1" customHeight="1">
      <c r="A4413" s="818" t="str">
        <f>IF(B4413&lt;&gt;"",IF(AND(B4413&gt;=_TM1,B4413&lt;=_TM2,OR(TH!L4413="1111",TH!M4413="1111")),TH!D4413,""),"")</f>
        <v/>
      </c>
      <c r="B4413" s="36" t="str">
        <f t="shared" si="502"/>
        <v/>
      </c>
      <c r="C4413" s="190"/>
      <c r="D4413" s="190"/>
      <c r="E4413" s="190"/>
      <c r="F4413" s="40"/>
      <c r="G4413" s="823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7"/>
    </row>
    <row r="4414" spans="1:27" ht="15.75" hidden="1" customHeight="1">
      <c r="A4414" s="818" t="str">
        <f>IF(B4414&lt;&gt;"",IF(AND(B4414&gt;=_TM1,B4414&lt;=_TM2,OR(TH!L4414="1111",TH!M4414="1111")),TH!D4414,""),"")</f>
        <v/>
      </c>
      <c r="B4414" s="36" t="str">
        <f t="shared" si="502"/>
        <v/>
      </c>
      <c r="C4414" s="190"/>
      <c r="D4414" s="190"/>
      <c r="E4414" s="190"/>
      <c r="F4414" s="40"/>
      <c r="G4414" s="823"/>
      <c r="H4414" s="7"/>
      <c r="I4414" s="248"/>
      <c r="J4414" s="248"/>
      <c r="K4414" s="578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7"/>
    </row>
    <row r="4415" spans="1:27" ht="15.75" hidden="1" customHeight="1">
      <c r="A4415" s="818" t="str">
        <f>IF(B4415&lt;&gt;"",IF(AND(B4415&gt;=_TM1,B4415&lt;=_TM2,OR(TH!L4415="1111",TH!M4415="1111")),TH!D4415,""),"")</f>
        <v/>
      </c>
      <c r="B4415" s="36" t="str">
        <f t="shared" si="502"/>
        <v/>
      </c>
      <c r="C4415" s="190"/>
      <c r="D4415" s="190"/>
      <c r="E4415" s="190"/>
      <c r="F4415" s="40"/>
      <c r="G4415" s="823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7"/>
    </row>
    <row r="4416" spans="1:27" ht="15.75" hidden="1" customHeight="1">
      <c r="A4416" s="818" t="str">
        <f>IF(B4416&lt;&gt;"",IF(AND(B4416&gt;=_TM1,B4416&lt;=_TM2,OR(TH!L4416="1111",TH!M4416="1111")),TH!D4416,""),"")</f>
        <v/>
      </c>
      <c r="B4416" s="36" t="str">
        <f t="shared" si="502"/>
        <v/>
      </c>
      <c r="C4416" s="190"/>
      <c r="D4416" s="190"/>
      <c r="E4416" s="190"/>
      <c r="F4416" s="40"/>
      <c r="G4416" s="823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7"/>
    </row>
    <row r="4417" spans="1:27" ht="15.75" hidden="1" customHeight="1">
      <c r="A4417" s="818" t="str">
        <f>IF(B4417&lt;&gt;"",IF(AND(B4417&gt;=_TM1,B4417&lt;=_TM2,OR(TH!L4417="1111",TH!M4417="1111")),TH!D4417,""),"")</f>
        <v/>
      </c>
      <c r="B4417" s="36" t="str">
        <f t="shared" si="502"/>
        <v/>
      </c>
      <c r="C4417" s="190"/>
      <c r="D4417" s="190"/>
      <c r="E4417" s="190"/>
      <c r="F4417" s="40"/>
      <c r="G4417" s="823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7"/>
    </row>
    <row r="4418" spans="1:27" ht="15.75" hidden="1" customHeight="1">
      <c r="A4418" s="818" t="str">
        <f>IF(B4418&lt;&gt;"",IF(AND(B4418&gt;=_TM1,B4418&lt;=_TM2,OR(TH!L4418="1111",TH!M4418="1111")),TH!D4418,""),"")</f>
        <v/>
      </c>
      <c r="B4418" s="36" t="str">
        <f t="shared" si="502"/>
        <v/>
      </c>
      <c r="C4418" s="190"/>
      <c r="D4418" s="190"/>
      <c r="E4418" s="190"/>
      <c r="F4418" s="40"/>
      <c r="G4418" s="823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7"/>
    </row>
    <row r="4419" spans="1:27" ht="15.75" hidden="1" customHeight="1">
      <c r="A4419" s="818" t="str">
        <f>IF(B4419&lt;&gt;"",IF(AND(B4419&gt;=_TM1,B4419&lt;=_TM2,OR(TH!L4419="1111",TH!M4419="1111")),TH!D4419,""),"")</f>
        <v/>
      </c>
      <c r="B4419" s="36" t="str">
        <f t="shared" si="502"/>
        <v/>
      </c>
      <c r="C4419" s="190"/>
      <c r="D4419" s="190"/>
      <c r="E4419" s="190"/>
      <c r="F4419" s="40"/>
      <c r="G4419" s="823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7"/>
    </row>
    <row r="4420" spans="1:27" ht="15.75" hidden="1" customHeight="1">
      <c r="A4420" s="818" t="str">
        <f>IF(B4420&lt;&gt;"",IF(AND(B4420&gt;=_TM1,B4420&lt;=_TM2,OR(TH!L4420="1111",TH!M4420="1111")),TH!D4420,""),"")</f>
        <v/>
      </c>
      <c r="B4420" s="36" t="str">
        <f t="shared" si="502"/>
        <v/>
      </c>
      <c r="C4420" s="190"/>
      <c r="D4420" s="190"/>
      <c r="E4420" s="190"/>
      <c r="F4420" s="40"/>
      <c r="G4420" s="823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7"/>
    </row>
    <row r="4421" spans="1:27" ht="15.75" hidden="1" customHeight="1">
      <c r="A4421" s="818" t="str">
        <f>IF(B4421&lt;&gt;"",IF(AND(B4421&gt;=_TM1,B4421&lt;=_TM2,OR(TH!L4421="1111",TH!M4421="1111")),TH!D4421,""),"")</f>
        <v/>
      </c>
      <c r="B4421" s="36" t="str">
        <f t="shared" si="502"/>
        <v/>
      </c>
      <c r="C4421" s="190"/>
      <c r="D4421" s="190"/>
      <c r="E4421" s="190"/>
      <c r="F4421" s="40"/>
      <c r="G4421" s="823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7"/>
    </row>
    <row r="4422" spans="1:27" ht="15.75" hidden="1" customHeight="1">
      <c r="A4422" s="818" t="str">
        <f>IF(B4422&lt;&gt;"",IF(AND(B4422&gt;=_TM1,B4422&lt;=_TM2,OR(TH!L4422="1111",TH!M4422="1111")),TH!D4422,""),"")</f>
        <v/>
      </c>
      <c r="B4422" s="36" t="str">
        <f t="shared" si="502"/>
        <v/>
      </c>
      <c r="C4422" s="190"/>
      <c r="D4422" s="190"/>
      <c r="E4422" s="190"/>
      <c r="F4422" s="40"/>
      <c r="G4422" s="823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7"/>
    </row>
    <row r="4423" spans="1:27" ht="15.75" hidden="1" customHeight="1">
      <c r="A4423" s="818" t="str">
        <f>IF(B4423&lt;&gt;"",IF(AND(B4423&gt;=_TM1,B4423&lt;=_TM2,OR(TH!L4423="1111",TH!M4423="1111")),TH!D4423,""),"")</f>
        <v/>
      </c>
      <c r="B4423" s="36" t="str">
        <f t="shared" si="502"/>
        <v/>
      </c>
      <c r="C4423" s="190"/>
      <c r="D4423" s="190"/>
      <c r="E4423" s="190"/>
      <c r="F4423" s="40"/>
      <c r="G4423" s="823"/>
      <c r="H4423" s="7"/>
      <c r="I4423" s="248"/>
      <c r="J4423" s="248"/>
      <c r="K4423" s="578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7"/>
    </row>
    <row r="4424" spans="1:27" ht="15.75" hidden="1" customHeight="1">
      <c r="A4424" s="818" t="str">
        <f>IF(B4424&lt;&gt;"",IF(AND(B4424&gt;=_TM1,B4424&lt;=_TM2,OR(TH!L4424="1111",TH!M4424="1111")),TH!D4424,""),"")</f>
        <v/>
      </c>
      <c r="B4424" s="36" t="str">
        <f t="shared" si="502"/>
        <v/>
      </c>
      <c r="C4424" s="190"/>
      <c r="D4424" s="190"/>
      <c r="E4424" s="190"/>
      <c r="F4424" s="40"/>
      <c r="G4424" s="823"/>
      <c r="H4424" s="7"/>
      <c r="I4424" s="248"/>
      <c r="J4424" s="248"/>
      <c r="K4424" s="578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7"/>
    </row>
    <row r="4425" spans="1:27" ht="15.75" hidden="1" customHeight="1">
      <c r="A4425" s="818" t="str">
        <f>IF(B4425&lt;&gt;"",IF(AND(B4425&gt;=_TM1,B4425&lt;=_TM2,OR(TH!L4425="1111",TH!M4425="1111")),TH!D4425,""),"")</f>
        <v/>
      </c>
      <c r="B4425" s="36" t="str">
        <f t="shared" si="502"/>
        <v/>
      </c>
      <c r="C4425" s="190"/>
      <c r="D4425" s="190"/>
      <c r="E4425" s="190"/>
      <c r="F4425" s="191"/>
      <c r="G4425" s="824"/>
      <c r="H4425" s="192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7"/>
    </row>
    <row r="4426" spans="1:27" ht="15.75" hidden="1" customHeight="1">
      <c r="A4426" s="818" t="str">
        <f>IF(B4426&lt;&gt;"",IF(AND(B4426&gt;=_TM1,B4426&lt;=_TM2,OR(TH!L4426="1111",TH!M4426="1111")),TH!D4426,""),"")</f>
        <v/>
      </c>
      <c r="B4426" s="36" t="str">
        <f t="shared" si="502"/>
        <v/>
      </c>
      <c r="C4426" s="190"/>
      <c r="D4426" s="190"/>
      <c r="E4426" s="190"/>
      <c r="F4426" s="191"/>
      <c r="G4426" s="824"/>
      <c r="H4426" s="192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7"/>
    </row>
    <row r="4427" spans="1:27" ht="15.75" hidden="1" customHeight="1">
      <c r="A4427" s="818" t="str">
        <f>IF(B4427&lt;&gt;"",IF(AND(B4427&gt;=_TM1,B4427&lt;=_TM2,OR(TH!L4427="1111",TH!M4427="1111")),TH!D4427,""),"")</f>
        <v/>
      </c>
      <c r="B4427" s="36" t="str">
        <f t="shared" si="502"/>
        <v/>
      </c>
      <c r="C4427" s="190"/>
      <c r="D4427" s="190"/>
      <c r="E4427" s="190"/>
      <c r="F4427" s="191"/>
      <c r="G4427" s="824"/>
      <c r="H4427" s="192"/>
      <c r="I4427" s="248"/>
      <c r="J4427" s="248"/>
      <c r="K4427" s="578"/>
      <c r="L4427" s="193"/>
      <c r="M4427" s="193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7"/>
    </row>
    <row r="4428" spans="1:27" ht="15.75" hidden="1" customHeight="1">
      <c r="A4428" s="818" t="str">
        <f>IF(B4428&lt;&gt;"",IF(AND(B4428&gt;=_TM1,B4428&lt;=_TM2,OR(TH!L4428="1111",TH!M4428="1111")),TH!D4428,""),"")</f>
        <v/>
      </c>
      <c r="B4428" s="36" t="str">
        <f t="shared" si="502"/>
        <v/>
      </c>
      <c r="C4428" s="190"/>
      <c r="D4428" s="190"/>
      <c r="E4428" s="190"/>
      <c r="F4428" s="191"/>
      <c r="G4428" s="824"/>
      <c r="H4428" s="192"/>
      <c r="I4428" s="248"/>
      <c r="J4428" s="248"/>
      <c r="K4428" s="578"/>
      <c r="L4428" s="193"/>
      <c r="M4428" s="193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7"/>
    </row>
    <row r="4429" spans="1:27" ht="15.75" hidden="1" customHeight="1">
      <c r="A4429" s="818" t="str">
        <f>IF(B4429&lt;&gt;"",IF(AND(B4429&gt;=_TM1,B4429&lt;=_TM2,OR(TH!L4429="1111",TH!M4429="1111")),TH!D4429,""),"")</f>
        <v/>
      </c>
      <c r="B4429" s="36" t="str">
        <f t="shared" si="502"/>
        <v/>
      </c>
      <c r="C4429" s="190"/>
      <c r="D4429" s="190"/>
      <c r="E4429" s="190"/>
      <c r="F4429" s="191"/>
      <c r="G4429" s="824"/>
      <c r="H4429" s="192"/>
      <c r="I4429" s="248"/>
      <c r="J4429" s="248"/>
      <c r="K4429" s="578"/>
      <c r="L4429" s="193"/>
      <c r="M4429" s="193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7"/>
    </row>
    <row r="4430" spans="1:27" ht="15.75" hidden="1" customHeight="1">
      <c r="A4430" s="818" t="str">
        <f>IF(B4430&lt;&gt;"",IF(AND(B4430&gt;=_TM1,B4430&lt;=_TM2,OR(TH!L4430="1111",TH!M4430="1111")),TH!D4430,""),"")</f>
        <v/>
      </c>
      <c r="B4430" s="36" t="str">
        <f t="shared" si="502"/>
        <v/>
      </c>
      <c r="C4430" s="190"/>
      <c r="D4430" s="190"/>
      <c r="E4430" s="190"/>
      <c r="F4430" s="191"/>
      <c r="G4430" s="824"/>
      <c r="H4430" s="192"/>
      <c r="I4430" s="248"/>
      <c r="J4430" s="248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7"/>
    </row>
    <row r="4431" spans="1:27" ht="15.75" hidden="1" customHeight="1">
      <c r="A4431" s="818" t="str">
        <f>IF(B4431&lt;&gt;"",IF(AND(B4431&gt;=_TM1,B4431&lt;=_TM2,OR(TH!L4431="1111",TH!M4431="1111")),TH!D4431,""),"")</f>
        <v/>
      </c>
      <c r="B4431" s="36" t="str">
        <f t="shared" si="502"/>
        <v/>
      </c>
      <c r="C4431" s="190"/>
      <c r="D4431" s="190"/>
      <c r="E4431" s="190"/>
      <c r="F4431" s="191"/>
      <c r="G4431" s="824"/>
      <c r="H4431" s="192"/>
      <c r="I4431" s="248"/>
      <c r="J4431" s="248"/>
      <c r="K4431" s="57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7"/>
    </row>
    <row r="4432" spans="1:27" ht="15.75" hidden="1" customHeight="1">
      <c r="A4432" s="818" t="str">
        <f>IF(B4432&lt;&gt;"",IF(AND(B4432&gt;=_TM1,B4432&lt;=_TM2,OR(TH!L4432="1111",TH!M4432="1111")),TH!D4432,""),"")</f>
        <v/>
      </c>
      <c r="B4432" s="36" t="str">
        <f t="shared" si="502"/>
        <v/>
      </c>
      <c r="C4432" s="190"/>
      <c r="D4432" s="190"/>
      <c r="E4432" s="190"/>
      <c r="F4432" s="191"/>
      <c r="G4432" s="824"/>
      <c r="H4432" s="192"/>
      <c r="I4432" s="248"/>
      <c r="J4432" s="248"/>
      <c r="K4432" s="578"/>
      <c r="L4432" s="193"/>
      <c r="M4432" s="193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7"/>
    </row>
    <row r="4433" spans="1:27" ht="15.75" hidden="1" customHeight="1">
      <c r="A4433" s="818" t="str">
        <f>IF(B4433&lt;&gt;"",IF(AND(B4433&gt;=_TM1,B4433&lt;=_TM2,OR(TH!L4433="1111",TH!M4433="1111")),TH!D4433,""),"")</f>
        <v/>
      </c>
      <c r="B4433" s="36" t="str">
        <f t="shared" si="502"/>
        <v/>
      </c>
      <c r="C4433" s="190"/>
      <c r="D4433" s="190"/>
      <c r="E4433" s="190"/>
      <c r="F4433" s="191"/>
      <c r="G4433" s="824"/>
      <c r="H4433" s="192"/>
      <c r="I4433" s="248"/>
      <c r="J4433" s="248"/>
      <c r="K4433" s="578"/>
      <c r="L4433" s="193"/>
      <c r="M4433" s="193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7"/>
    </row>
    <row r="4434" spans="1:27" ht="15.75" hidden="1" customHeight="1">
      <c r="A4434" s="818" t="str">
        <f>IF(B4434&lt;&gt;"",IF(AND(B4434&gt;=_TM1,B4434&lt;=_TM2,OR(TH!L4434="1111",TH!M4434="1111")),TH!D4434,""),"")</f>
        <v/>
      </c>
      <c r="B4434" s="36" t="str">
        <f t="shared" si="502"/>
        <v/>
      </c>
      <c r="C4434" s="190"/>
      <c r="D4434" s="190"/>
      <c r="E4434" s="190"/>
      <c r="F4434" s="191"/>
      <c r="G4434" s="824"/>
      <c r="H4434" s="192"/>
      <c r="I4434" s="248"/>
      <c r="J4434" s="248"/>
      <c r="K4434" s="578"/>
      <c r="L4434" s="193"/>
      <c r="M4434" s="193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7"/>
    </row>
    <row r="4435" spans="1:27" ht="15.75" hidden="1" customHeight="1">
      <c r="A4435" s="818" t="str">
        <f>IF(B4435&lt;&gt;"",IF(AND(B4435&gt;=_TM1,B4435&lt;=_TM2,OR(TH!L4435="1111",TH!M4435="1111")),TH!D4435,""),"")</f>
        <v/>
      </c>
      <c r="B4435" s="36" t="str">
        <f t="shared" si="502"/>
        <v/>
      </c>
      <c r="C4435" s="190"/>
      <c r="D4435" s="190"/>
      <c r="E4435" s="190"/>
      <c r="F4435" s="191"/>
      <c r="G4435" s="824"/>
      <c r="H4435" s="192"/>
      <c r="I4435" s="248"/>
      <c r="J4435" s="248"/>
      <c r="K4435" s="578"/>
      <c r="L4435" s="193"/>
      <c r="M4435" s="193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7"/>
    </row>
    <row r="4436" spans="1:27" ht="15.75" hidden="1" customHeight="1">
      <c r="A4436" s="818" t="str">
        <f>IF(B4436&lt;&gt;"",IF(AND(B4436&gt;=_TM1,B4436&lt;=_TM2,OR(TH!L4436="1111",TH!M4436="1111")),TH!D4436,""),"")</f>
        <v/>
      </c>
      <c r="B4436" s="36" t="str">
        <f t="shared" si="502"/>
        <v/>
      </c>
      <c r="C4436" s="190"/>
      <c r="D4436" s="190"/>
      <c r="E4436" s="190"/>
      <c r="F4436" s="191"/>
      <c r="G4436" s="824"/>
      <c r="H4436" s="192"/>
      <c r="I4436" s="248"/>
      <c r="J4436" s="248"/>
      <c r="K4436" s="578"/>
      <c r="L4436" s="193"/>
      <c r="M4436" s="193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7"/>
    </row>
    <row r="4437" spans="1:27" ht="15.75" hidden="1" customHeight="1">
      <c r="A4437" s="818" t="str">
        <f>IF(B4437&lt;&gt;"",IF(AND(B4437&gt;=_TM1,B4437&lt;=_TM2,OR(TH!L4437="1111",TH!M4437="1111")),TH!D4437,""),"")</f>
        <v/>
      </c>
      <c r="B4437" s="36" t="str">
        <f t="shared" si="502"/>
        <v/>
      </c>
      <c r="C4437" s="190"/>
      <c r="D4437" s="190"/>
      <c r="E4437" s="190"/>
      <c r="F4437" s="191"/>
      <c r="G4437" s="824"/>
      <c r="H4437" s="192"/>
      <c r="I4437" s="248"/>
      <c r="J4437" s="248"/>
      <c r="K4437" s="578"/>
      <c r="L4437" s="193"/>
      <c r="M4437" s="193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7"/>
    </row>
    <row r="4438" spans="1:27" ht="15.75" hidden="1" customHeight="1">
      <c r="A4438" s="818" t="str">
        <f>IF(B4438&lt;&gt;"",IF(AND(B4438&gt;=_TM1,B4438&lt;=_TM2,OR(TH!L4438="1111",TH!M4438="1111")),TH!D4438,""),"")</f>
        <v/>
      </c>
      <c r="B4438" s="36" t="str">
        <f t="shared" ref="B4438:B4501" si="503">IF(C4438&lt;&gt;"",MONTH(C4438),"")</f>
        <v/>
      </c>
      <c r="C4438" s="190"/>
      <c r="D4438" s="190"/>
      <c r="E4438" s="190"/>
      <c r="F4438" s="191"/>
      <c r="G4438" s="824"/>
      <c r="H4438" s="192"/>
      <c r="I4438" s="248"/>
      <c r="J4438" s="248"/>
      <c r="K4438" s="578"/>
      <c r="L4438" s="193"/>
      <c r="M4438" s="193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7"/>
    </row>
    <row r="4439" spans="1:27" ht="15.75" hidden="1" customHeight="1">
      <c r="A4439" s="818" t="str">
        <f>IF(B4439&lt;&gt;"",IF(AND(B4439&gt;=_TM1,B4439&lt;=_TM2,OR(TH!L4439="1111",TH!M4439="1111")),TH!D4439,""),"")</f>
        <v/>
      </c>
      <c r="B4439" s="36" t="str">
        <f t="shared" si="503"/>
        <v/>
      </c>
      <c r="C4439" s="190"/>
      <c r="D4439" s="190"/>
      <c r="E4439" s="190"/>
      <c r="F4439" s="191"/>
      <c r="G4439" s="824"/>
      <c r="H4439" s="192"/>
      <c r="I4439" s="248"/>
      <c r="J4439" s="248"/>
      <c r="K4439" s="578"/>
      <c r="L4439" s="193"/>
      <c r="M4439" s="193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7"/>
    </row>
    <row r="4440" spans="1:27" ht="15.75" hidden="1" customHeight="1">
      <c r="A4440" s="818" t="str">
        <f>IF(B4440&lt;&gt;"",IF(AND(B4440&gt;=_TM1,B4440&lt;=_TM2,OR(TH!L4440="1111",TH!M4440="1111")),TH!D4440,""),"")</f>
        <v/>
      </c>
      <c r="B4440" s="36" t="str">
        <f t="shared" si="503"/>
        <v/>
      </c>
      <c r="C4440" s="190"/>
      <c r="D4440" s="190"/>
      <c r="E4440" s="190"/>
      <c r="F4440" s="191"/>
      <c r="G4440" s="824"/>
      <c r="H4440" s="192"/>
      <c r="I4440" s="248"/>
      <c r="J4440" s="248"/>
      <c r="K4440" s="578"/>
      <c r="L4440" s="193"/>
      <c r="M4440" s="193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7"/>
    </row>
    <row r="4441" spans="1:27" ht="15.75" hidden="1" customHeight="1">
      <c r="A4441" s="818" t="str">
        <f>IF(B4441&lt;&gt;"",IF(AND(B4441&gt;=_TM1,B4441&lt;=_TM2,OR(TH!L4441="1111",TH!M4441="1111")),TH!D4441,""),"")</f>
        <v/>
      </c>
      <c r="B4441" s="36" t="str">
        <f t="shared" si="503"/>
        <v/>
      </c>
      <c r="C4441" s="190"/>
      <c r="D4441" s="190"/>
      <c r="E4441" s="190"/>
      <c r="F4441" s="191"/>
      <c r="G4441" s="824"/>
      <c r="H4441" s="192"/>
      <c r="I4441" s="248"/>
      <c r="J4441" s="248"/>
      <c r="K4441" s="578"/>
      <c r="L4441" s="193"/>
      <c r="M4441" s="193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7"/>
    </row>
    <row r="4442" spans="1:27" ht="15.75" hidden="1" customHeight="1">
      <c r="A4442" s="818" t="str">
        <f>IF(B4442&lt;&gt;"",IF(AND(B4442&gt;=_TM1,B4442&lt;=_TM2,OR(TH!L4442="1111",TH!M4442="1111")),TH!D4442,""),"")</f>
        <v/>
      </c>
      <c r="B4442" s="36" t="str">
        <f t="shared" si="503"/>
        <v/>
      </c>
      <c r="C4442" s="190"/>
      <c r="D4442" s="190"/>
      <c r="E4442" s="190"/>
      <c r="F4442" s="191"/>
      <c r="G4442" s="824"/>
      <c r="H4442" s="192"/>
      <c r="I4442" s="248"/>
      <c r="J4442" s="248"/>
      <c r="K4442" s="578"/>
      <c r="L4442" s="193"/>
      <c r="M4442" s="193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7"/>
    </row>
    <row r="4443" spans="1:27" ht="15.75" hidden="1" customHeight="1">
      <c r="A4443" s="818" t="str">
        <f>IF(B4443&lt;&gt;"",IF(AND(B4443&gt;=_TM1,B4443&lt;=_TM2,OR(TH!L4443="1111",TH!M4443="1111")),TH!D4443,""),"")</f>
        <v/>
      </c>
      <c r="B4443" s="36" t="str">
        <f t="shared" si="503"/>
        <v/>
      </c>
      <c r="C4443" s="190"/>
      <c r="D4443" s="190"/>
      <c r="E4443" s="190"/>
      <c r="F4443" s="191"/>
      <c r="G4443" s="824"/>
      <c r="H4443" s="192"/>
      <c r="I4443" s="248"/>
      <c r="J4443" s="248"/>
      <c r="K4443" s="578"/>
      <c r="L4443" s="193"/>
      <c r="M4443" s="193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7"/>
    </row>
    <row r="4444" spans="1:27" ht="15.75" hidden="1" customHeight="1">
      <c r="A4444" s="818" t="str">
        <f>IF(B4444&lt;&gt;"",IF(AND(B4444&gt;=_TM1,B4444&lt;=_TM2,OR(TH!L4444="1111",TH!M4444="1111")),TH!D4444,""),"")</f>
        <v/>
      </c>
      <c r="B4444" s="36" t="str">
        <f t="shared" si="503"/>
        <v/>
      </c>
      <c r="C4444" s="190"/>
      <c r="D4444" s="190"/>
      <c r="E4444" s="190"/>
      <c r="F4444" s="191"/>
      <c r="G4444" s="824"/>
      <c r="H4444" s="192"/>
      <c r="I4444" s="248"/>
      <c r="J4444" s="248"/>
      <c r="K4444" s="578"/>
      <c r="L4444" s="193"/>
      <c r="M4444" s="193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7"/>
    </row>
    <row r="4445" spans="1:27" ht="15.75" hidden="1" customHeight="1">
      <c r="A4445" s="818" t="str">
        <f>IF(B4445&lt;&gt;"",IF(AND(B4445&gt;=_TM1,B4445&lt;=_TM2,OR(TH!L4445="1111",TH!M4445="1111")),TH!D4445,""),"")</f>
        <v/>
      </c>
      <c r="B4445" s="36" t="str">
        <f t="shared" si="503"/>
        <v/>
      </c>
      <c r="C4445" s="190"/>
      <c r="D4445" s="190"/>
      <c r="E4445" s="190"/>
      <c r="F4445" s="191"/>
      <c r="G4445" s="824"/>
      <c r="H4445" s="192"/>
      <c r="I4445" s="248"/>
      <c r="J4445" s="248"/>
      <c r="K4445" s="578"/>
      <c r="L4445" s="193"/>
      <c r="M4445" s="193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7"/>
    </row>
    <row r="4446" spans="1:27" ht="15.75" hidden="1" customHeight="1">
      <c r="A4446" s="818" t="str">
        <f>IF(B4446&lt;&gt;"",IF(AND(B4446&gt;=_TM1,B4446&lt;=_TM2,OR(TH!L4446="1111",TH!M4446="1111")),TH!D4446,""),"")</f>
        <v/>
      </c>
      <c r="B4446" s="36" t="str">
        <f t="shared" si="503"/>
        <v/>
      </c>
      <c r="C4446" s="190"/>
      <c r="D4446" s="190"/>
      <c r="E4446" s="190"/>
      <c r="F4446" s="191"/>
      <c r="G4446" s="824"/>
      <c r="H4446" s="192"/>
      <c r="I4446" s="248"/>
      <c r="J4446" s="248"/>
      <c r="K4446" s="578"/>
      <c r="L4446" s="193"/>
      <c r="M4446" s="193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7"/>
    </row>
    <row r="4447" spans="1:27" ht="15.75" hidden="1" customHeight="1">
      <c r="A4447" s="818" t="str">
        <f>IF(B4447&lt;&gt;"",IF(AND(B4447&gt;=_TM1,B4447&lt;=_TM2,OR(TH!L4447="1111",TH!M4447="1111")),TH!D4447,""),"")</f>
        <v/>
      </c>
      <c r="B4447" s="36" t="str">
        <f t="shared" si="503"/>
        <v/>
      </c>
      <c r="C4447" s="190"/>
      <c r="D4447" s="190"/>
      <c r="E4447" s="190"/>
      <c r="F4447" s="191"/>
      <c r="G4447" s="824"/>
      <c r="H4447" s="192"/>
      <c r="I4447" s="248"/>
      <c r="J4447" s="248"/>
      <c r="K4447" s="578"/>
      <c r="L4447" s="193"/>
      <c r="M4447" s="193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7"/>
    </row>
    <row r="4448" spans="1:27" ht="15.75" hidden="1" customHeight="1">
      <c r="A4448" s="818" t="str">
        <f>IF(B4448&lt;&gt;"",IF(AND(B4448&gt;=_TM1,B4448&lt;=_TM2,OR(TH!L4448="1111",TH!M4448="1111")),TH!D4448,""),"")</f>
        <v/>
      </c>
      <c r="B4448" s="36" t="str">
        <f t="shared" si="503"/>
        <v/>
      </c>
      <c r="C4448" s="190"/>
      <c r="D4448" s="190"/>
      <c r="E4448" s="190"/>
      <c r="F4448" s="191"/>
      <c r="G4448" s="824"/>
      <c r="H4448" s="192"/>
      <c r="I4448" s="248"/>
      <c r="J4448" s="248"/>
      <c r="K4448" s="578"/>
      <c r="L4448" s="193"/>
      <c r="M4448" s="193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7"/>
    </row>
    <row r="4449" spans="1:27" ht="15.75" hidden="1" customHeight="1">
      <c r="A4449" s="818" t="str">
        <f>IF(B4449&lt;&gt;"",IF(AND(B4449&gt;=_TM1,B4449&lt;=_TM2,OR(TH!L4449="1111",TH!M4449="1111")),TH!D4449,""),"")</f>
        <v/>
      </c>
      <c r="B4449" s="36" t="str">
        <f t="shared" si="503"/>
        <v/>
      </c>
      <c r="C4449" s="190"/>
      <c r="D4449" s="190"/>
      <c r="E4449" s="190"/>
      <c r="F4449" s="191"/>
      <c r="G4449" s="824"/>
      <c r="H4449" s="192"/>
      <c r="I4449" s="248"/>
      <c r="J4449" s="248"/>
      <c r="K4449" s="578"/>
      <c r="L4449" s="193"/>
      <c r="M4449" s="193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7"/>
    </row>
    <row r="4450" spans="1:27" ht="15.75" hidden="1" customHeight="1">
      <c r="A4450" s="818" t="str">
        <f>IF(B4450&lt;&gt;"",IF(AND(B4450&gt;=_TM1,B4450&lt;=_TM2,OR(TH!L4450="1111",TH!M4450="1111")),TH!D4450,""),"")</f>
        <v/>
      </c>
      <c r="B4450" s="36" t="str">
        <f t="shared" si="503"/>
        <v/>
      </c>
      <c r="C4450" s="190"/>
      <c r="D4450" s="190"/>
      <c r="E4450" s="190"/>
      <c r="F4450" s="191"/>
      <c r="G4450" s="824"/>
      <c r="H4450" s="192"/>
      <c r="I4450" s="248"/>
      <c r="J4450" s="248"/>
      <c r="K4450" s="578"/>
      <c r="L4450" s="193"/>
      <c r="M4450" s="193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7"/>
    </row>
    <row r="4451" spans="1:27" ht="15.75" hidden="1" customHeight="1">
      <c r="A4451" s="818" t="str">
        <f>IF(B4451&lt;&gt;"",IF(AND(B4451&gt;=_TM1,B4451&lt;=_TM2,OR(TH!L4451="1111",TH!M4451="1111")),TH!D4451,""),"")</f>
        <v/>
      </c>
      <c r="B4451" s="36" t="str">
        <f t="shared" si="503"/>
        <v/>
      </c>
      <c r="C4451" s="190"/>
      <c r="D4451" s="190"/>
      <c r="E4451" s="190"/>
      <c r="F4451" s="191"/>
      <c r="G4451" s="824"/>
      <c r="H4451" s="192"/>
      <c r="I4451" s="248"/>
      <c r="J4451" s="248"/>
      <c r="K4451" s="578"/>
      <c r="L4451" s="193"/>
      <c r="M4451" s="193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7"/>
    </row>
    <row r="4452" spans="1:27" ht="15.75" hidden="1" customHeight="1">
      <c r="A4452" s="818" t="str">
        <f>IF(B4452&lt;&gt;"",IF(AND(B4452&gt;=_TM1,B4452&lt;=_TM2,OR(TH!L4452="1111",TH!M4452="1111")),TH!D4452,""),"")</f>
        <v/>
      </c>
      <c r="B4452" s="36" t="str">
        <f t="shared" si="503"/>
        <v/>
      </c>
      <c r="C4452" s="190"/>
      <c r="D4452" s="190"/>
      <c r="E4452" s="190"/>
      <c r="F4452" s="191"/>
      <c r="G4452" s="824"/>
      <c r="H4452" s="192"/>
      <c r="I4452" s="248"/>
      <c r="J4452" s="248"/>
      <c r="K4452" s="578"/>
      <c r="L4452" s="193"/>
      <c r="M4452" s="193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7"/>
    </row>
    <row r="4453" spans="1:27" ht="15.75" hidden="1" customHeight="1">
      <c r="A4453" s="818" t="str">
        <f>IF(B4453&lt;&gt;"",IF(AND(B4453&gt;=_TM1,B4453&lt;=_TM2,OR(TH!L4453="1111",TH!M4453="1111")),TH!D4453,""),"")</f>
        <v/>
      </c>
      <c r="B4453" s="36" t="str">
        <f t="shared" si="503"/>
        <v/>
      </c>
      <c r="C4453" s="190"/>
      <c r="D4453" s="190"/>
      <c r="E4453" s="190"/>
      <c r="F4453" s="191"/>
      <c r="G4453" s="824"/>
      <c r="H4453" s="192"/>
      <c r="I4453" s="248"/>
      <c r="J4453" s="248"/>
      <c r="K4453" s="578"/>
      <c r="L4453" s="193"/>
      <c r="M4453" s="193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7"/>
    </row>
    <row r="4454" spans="1:27" ht="15.75" hidden="1" customHeight="1">
      <c r="A4454" s="818" t="str">
        <f>IF(B4454&lt;&gt;"",IF(AND(B4454&gt;=_TM1,B4454&lt;=_TM2,OR(TH!L4454="1111",TH!M4454="1111")),TH!D4454,""),"")</f>
        <v/>
      </c>
      <c r="B4454" s="36" t="str">
        <f t="shared" si="503"/>
        <v/>
      </c>
      <c r="C4454" s="190"/>
      <c r="D4454" s="190"/>
      <c r="E4454" s="190"/>
      <c r="F4454" s="191"/>
      <c r="G4454" s="824"/>
      <c r="H4454" s="192"/>
      <c r="I4454" s="248"/>
      <c r="J4454" s="248"/>
      <c r="K4454" s="578"/>
      <c r="L4454" s="193"/>
      <c r="M4454" s="193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7"/>
    </row>
    <row r="4455" spans="1:27" ht="15.75" hidden="1" customHeight="1">
      <c r="A4455" s="818" t="str">
        <f>IF(B4455&lt;&gt;"",IF(AND(B4455&gt;=_TM1,B4455&lt;=_TM2,OR(TH!L4455="1111",TH!M4455="1111")),TH!D4455,""),"")</f>
        <v/>
      </c>
      <c r="B4455" s="36" t="str">
        <f t="shared" si="503"/>
        <v/>
      </c>
      <c r="C4455" s="190"/>
      <c r="D4455" s="190"/>
      <c r="E4455" s="190"/>
      <c r="F4455" s="191"/>
      <c r="G4455" s="824"/>
      <c r="H4455" s="192"/>
      <c r="I4455" s="248"/>
      <c r="J4455" s="248"/>
      <c r="K4455" s="578"/>
      <c r="L4455" s="193"/>
      <c r="M4455" s="193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7"/>
    </row>
    <row r="4456" spans="1:27" ht="15.75" hidden="1" customHeight="1">
      <c r="A4456" s="818" t="str">
        <f>IF(B4456&lt;&gt;"",IF(AND(B4456&gt;=_TM1,B4456&lt;=_TM2,OR(TH!L4456="1111",TH!M4456="1111")),TH!D4456,""),"")</f>
        <v/>
      </c>
      <c r="B4456" s="36" t="str">
        <f t="shared" si="503"/>
        <v/>
      </c>
      <c r="C4456" s="190"/>
      <c r="D4456" s="190"/>
      <c r="E4456" s="190"/>
      <c r="F4456" s="191"/>
      <c r="G4456" s="824"/>
      <c r="H4456" s="192"/>
      <c r="I4456" s="248"/>
      <c r="J4456" s="248"/>
      <c r="K4456" s="578"/>
      <c r="L4456" s="193"/>
      <c r="M4456" s="193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7"/>
    </row>
    <row r="4457" spans="1:27" ht="15.75" hidden="1" customHeight="1">
      <c r="A4457" s="818" t="str">
        <f>IF(B4457&lt;&gt;"",IF(AND(B4457&gt;=_TM1,B4457&lt;=_TM2,OR(TH!L4457="1111",TH!M4457="1111")),TH!D4457,""),"")</f>
        <v/>
      </c>
      <c r="B4457" s="36" t="str">
        <f t="shared" si="503"/>
        <v/>
      </c>
      <c r="C4457" s="190"/>
      <c r="D4457" s="190"/>
      <c r="E4457" s="190"/>
      <c r="F4457" s="191"/>
      <c r="G4457" s="824"/>
      <c r="H4457" s="192"/>
      <c r="I4457" s="248"/>
      <c r="J4457" s="248"/>
      <c r="K4457" s="578"/>
      <c r="L4457" s="193"/>
      <c r="M4457" s="193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7"/>
    </row>
    <row r="4458" spans="1:27" ht="15.75" hidden="1" customHeight="1">
      <c r="A4458" s="818" t="str">
        <f>IF(B4458&lt;&gt;"",IF(AND(B4458&gt;=_TM1,B4458&lt;=_TM2,OR(TH!L4458="1111",TH!M4458="1111")),TH!D4458,""),"")</f>
        <v/>
      </c>
      <c r="B4458" s="36" t="str">
        <f t="shared" si="503"/>
        <v/>
      </c>
      <c r="C4458" s="190"/>
      <c r="D4458" s="190"/>
      <c r="E4458" s="190"/>
      <c r="F4458" s="191"/>
      <c r="G4458" s="824"/>
      <c r="H4458" s="192"/>
      <c r="I4458" s="248"/>
      <c r="J4458" s="248"/>
      <c r="K4458" s="578"/>
      <c r="L4458" s="193"/>
      <c r="M4458" s="193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7"/>
    </row>
    <row r="4459" spans="1:27" ht="15.75" hidden="1" customHeight="1">
      <c r="A4459" s="818" t="str">
        <f>IF(B4459&lt;&gt;"",IF(AND(B4459&gt;=_TM1,B4459&lt;=_TM2,OR(TH!L4459="1111",TH!M4459="1111")),TH!D4459,""),"")</f>
        <v/>
      </c>
      <c r="B4459" s="36" t="str">
        <f t="shared" si="503"/>
        <v/>
      </c>
      <c r="C4459" s="190"/>
      <c r="D4459" s="190"/>
      <c r="E4459" s="190"/>
      <c r="F4459" s="191"/>
      <c r="G4459" s="824"/>
      <c r="H4459" s="192"/>
      <c r="I4459" s="248"/>
      <c r="J4459" s="248"/>
      <c r="K4459" s="578"/>
      <c r="L4459" s="193"/>
      <c r="M4459" s="193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7"/>
    </row>
    <row r="4460" spans="1:27" ht="15.75" hidden="1" customHeight="1">
      <c r="A4460" s="818" t="str">
        <f>IF(B4460&lt;&gt;"",IF(AND(B4460&gt;=_TM1,B4460&lt;=_TM2,OR(TH!L4460="1111",TH!M4460="1111")),TH!D4460,""),"")</f>
        <v/>
      </c>
      <c r="B4460" s="36" t="str">
        <f t="shared" si="503"/>
        <v/>
      </c>
      <c r="C4460" s="190"/>
      <c r="D4460" s="190"/>
      <c r="E4460" s="190"/>
      <c r="F4460" s="191"/>
      <c r="G4460" s="824"/>
      <c r="H4460" s="192"/>
      <c r="I4460" s="248"/>
      <c r="J4460" s="248"/>
      <c r="K4460" s="57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7"/>
    </row>
    <row r="4461" spans="1:27" ht="15.75" hidden="1" customHeight="1">
      <c r="A4461" s="818" t="str">
        <f>IF(B4461&lt;&gt;"",IF(AND(B4461&gt;=_TM1,B4461&lt;=_TM2,OR(TH!L4461="1111",TH!M4461="1111")),TH!D4461,""),"")</f>
        <v/>
      </c>
      <c r="B4461" s="36" t="str">
        <f t="shared" si="503"/>
        <v/>
      </c>
      <c r="C4461" s="190"/>
      <c r="D4461" s="190"/>
      <c r="E4461" s="190"/>
      <c r="F4461" s="191"/>
      <c r="G4461" s="824"/>
      <c r="H4461" s="192"/>
      <c r="I4461" s="248"/>
      <c r="J4461" s="248"/>
      <c r="K4461" s="57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7"/>
    </row>
    <row r="4462" spans="1:27" ht="15.75" hidden="1" customHeight="1">
      <c r="A4462" s="818" t="str">
        <f>IF(B4462&lt;&gt;"",IF(AND(B4462&gt;=_TM1,B4462&lt;=_TM2,OR(TH!L4462="1111",TH!M4462="1111")),TH!D4462,""),"")</f>
        <v/>
      </c>
      <c r="B4462" s="36" t="str">
        <f t="shared" si="503"/>
        <v/>
      </c>
      <c r="C4462" s="190"/>
      <c r="D4462" s="190"/>
      <c r="E4462" s="190"/>
      <c r="F4462" s="191"/>
      <c r="G4462" s="824"/>
      <c r="H4462" s="192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7"/>
    </row>
    <row r="4463" spans="1:27" ht="15.75" hidden="1" customHeight="1">
      <c r="A4463" s="818" t="str">
        <f>IF(B4463&lt;&gt;"",IF(AND(B4463&gt;=_TM1,B4463&lt;=_TM2,OR(TH!L4463="1111",TH!M4463="1111")),TH!D4463,""),"")</f>
        <v/>
      </c>
      <c r="B4463" s="36" t="str">
        <f t="shared" si="503"/>
        <v/>
      </c>
      <c r="C4463" s="190"/>
      <c r="D4463" s="190"/>
      <c r="E4463" s="190"/>
      <c r="F4463" s="191"/>
      <c r="G4463" s="824"/>
      <c r="H4463" s="192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7"/>
    </row>
    <row r="4464" spans="1:27" ht="15.75" hidden="1" customHeight="1">
      <c r="A4464" s="818" t="str">
        <f>IF(B4464&lt;&gt;"",IF(AND(B4464&gt;=_TM1,B4464&lt;=_TM2,OR(TH!L4464="1111",TH!M4464="1111")),TH!D4464,""),"")</f>
        <v/>
      </c>
      <c r="B4464" s="36" t="str">
        <f t="shared" si="503"/>
        <v/>
      </c>
      <c r="C4464" s="190"/>
      <c r="D4464" s="190"/>
      <c r="E4464" s="190"/>
      <c r="F4464" s="191"/>
      <c r="G4464" s="824"/>
      <c r="H4464" s="192"/>
      <c r="I4464" s="248"/>
      <c r="J4464" s="248"/>
      <c r="K4464" s="578"/>
      <c r="L4464" s="193"/>
      <c r="M4464" s="193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7"/>
    </row>
    <row r="4465" spans="1:27" ht="15.75" hidden="1" customHeight="1">
      <c r="A4465" s="818" t="str">
        <f>IF(B4465&lt;&gt;"",IF(AND(B4465&gt;=_TM1,B4465&lt;=_TM2,OR(TH!L4465="1111",TH!M4465="1111")),TH!D4465,""),"")</f>
        <v/>
      </c>
      <c r="B4465" s="36" t="str">
        <f t="shared" si="503"/>
        <v/>
      </c>
      <c r="C4465" s="190"/>
      <c r="D4465" s="190"/>
      <c r="E4465" s="190"/>
      <c r="F4465" s="191"/>
      <c r="G4465" s="824"/>
      <c r="H4465" s="192"/>
      <c r="I4465" s="248"/>
      <c r="J4465" s="248"/>
      <c r="K4465" s="578"/>
      <c r="L4465" s="193"/>
      <c r="M4465" s="193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7"/>
    </row>
    <row r="4466" spans="1:27" ht="15.75" hidden="1" customHeight="1">
      <c r="A4466" s="818" t="str">
        <f>IF(B4466&lt;&gt;"",IF(AND(B4466&gt;=_TM1,B4466&lt;=_TM2,OR(TH!L4466="1111",TH!M4466="1111")),TH!D4466,""),"")</f>
        <v/>
      </c>
      <c r="B4466" s="36" t="str">
        <f t="shared" si="503"/>
        <v/>
      </c>
      <c r="C4466" s="190"/>
      <c r="D4466" s="190"/>
      <c r="E4466" s="190"/>
      <c r="F4466" s="191"/>
      <c r="G4466" s="824"/>
      <c r="H4466" s="192"/>
      <c r="I4466" s="248"/>
      <c r="J4466" s="248"/>
      <c r="K4466" s="578"/>
      <c r="L4466" s="193"/>
      <c r="M4466" s="193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7"/>
    </row>
    <row r="4467" spans="1:27" ht="15.75" hidden="1" customHeight="1">
      <c r="A4467" s="818" t="str">
        <f>IF(B4467&lt;&gt;"",IF(AND(B4467&gt;=_TM1,B4467&lt;=_TM2,OR(TH!L4467="1111",TH!M4467="1111")),TH!D4467,""),"")</f>
        <v/>
      </c>
      <c r="B4467" s="36" t="str">
        <f t="shared" si="503"/>
        <v/>
      </c>
      <c r="C4467" s="190"/>
      <c r="D4467" s="190"/>
      <c r="E4467" s="190"/>
      <c r="F4467" s="191"/>
      <c r="G4467" s="824"/>
      <c r="H4467" s="192"/>
      <c r="I4467" s="248"/>
      <c r="J4467" s="248"/>
      <c r="K4467" s="578"/>
      <c r="L4467" s="193"/>
      <c r="M4467" s="193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7"/>
    </row>
    <row r="4468" spans="1:27" ht="15.75" hidden="1" customHeight="1">
      <c r="A4468" s="818" t="str">
        <f>IF(B4468&lt;&gt;"",IF(AND(B4468&gt;=_TM1,B4468&lt;=_TM2,OR(TH!L4468="1111",TH!M4468="1111")),TH!D4468,""),"")</f>
        <v/>
      </c>
      <c r="B4468" s="36" t="str">
        <f t="shared" si="503"/>
        <v/>
      </c>
      <c r="C4468" s="190"/>
      <c r="D4468" s="37"/>
      <c r="E4468" s="190"/>
      <c r="F4468" s="40"/>
      <c r="G4468" s="823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7"/>
    </row>
    <row r="4469" spans="1:27" ht="15.75" hidden="1" customHeight="1">
      <c r="A4469" s="818" t="str">
        <f>IF(B4469&lt;&gt;"",IF(AND(B4469&gt;=_TM1,B4469&lt;=_TM2,OR(TH!L4469="1111",TH!M4469="1111")),TH!D4469,""),"")</f>
        <v/>
      </c>
      <c r="B4469" s="36" t="str">
        <f t="shared" si="503"/>
        <v/>
      </c>
      <c r="C4469" s="190"/>
      <c r="D4469" s="37"/>
      <c r="E4469" s="190"/>
      <c r="F4469" s="40"/>
      <c r="G4469" s="823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7"/>
    </row>
    <row r="4470" spans="1:27" ht="15.75" hidden="1" customHeight="1">
      <c r="A4470" s="818" t="str">
        <f>IF(B4470&lt;&gt;"",IF(AND(B4470&gt;=_TM1,B4470&lt;=_TM2,OR(TH!L4470="1111",TH!M4470="1111")),TH!D4470,""),"")</f>
        <v/>
      </c>
      <c r="B4470" s="36" t="str">
        <f t="shared" si="503"/>
        <v/>
      </c>
      <c r="C4470" s="190"/>
      <c r="D4470" s="37"/>
      <c r="E4470" s="190"/>
      <c r="F4470" s="40"/>
      <c r="G4470" s="823"/>
      <c r="H4470" s="7"/>
      <c r="I4470" s="248"/>
      <c r="J4470" s="248"/>
      <c r="K4470" s="578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7"/>
    </row>
    <row r="4471" spans="1:27" ht="15.75" hidden="1" customHeight="1">
      <c r="A4471" s="818" t="str">
        <f>IF(B4471&lt;&gt;"",IF(AND(B4471&gt;=_TM1,B4471&lt;=_TM2,OR(TH!L4471="1111",TH!M4471="1111")),TH!D4471,""),"")</f>
        <v/>
      </c>
      <c r="B4471" s="36" t="str">
        <f t="shared" si="503"/>
        <v/>
      </c>
      <c r="C4471" s="190"/>
      <c r="D4471" s="37"/>
      <c r="E4471" s="190"/>
      <c r="F4471" s="40"/>
      <c r="G4471" s="823"/>
      <c r="H4471" s="7"/>
      <c r="I4471" s="248"/>
      <c r="J4471" s="248"/>
      <c r="K4471" s="578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7"/>
    </row>
    <row r="4472" spans="1:27" ht="15.75" hidden="1" customHeight="1">
      <c r="A4472" s="818" t="str">
        <f>IF(B4472&lt;&gt;"",IF(AND(B4472&gt;=_TM1,B4472&lt;=_TM2,OR(TH!L4472="1111",TH!M4472="1111")),TH!D4472,""),"")</f>
        <v/>
      </c>
      <c r="B4472" s="36" t="str">
        <f t="shared" si="503"/>
        <v/>
      </c>
      <c r="C4472" s="190"/>
      <c r="D4472" s="37"/>
      <c r="E4472" s="190"/>
      <c r="F4472" s="40"/>
      <c r="G4472" s="823"/>
      <c r="H4472" s="7"/>
      <c r="I4472" s="248"/>
      <c r="J4472" s="248"/>
      <c r="K4472" s="578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7"/>
    </row>
    <row r="4473" spans="1:27" ht="15.75" hidden="1" customHeight="1">
      <c r="A4473" s="818" t="str">
        <f>IF(B4473&lt;&gt;"",IF(AND(B4473&gt;=_TM1,B4473&lt;=_TM2,OR(TH!L4473="1111",TH!M4473="1111")),TH!D4473,""),"")</f>
        <v/>
      </c>
      <c r="B4473" s="36" t="str">
        <f t="shared" si="503"/>
        <v/>
      </c>
      <c r="C4473" s="190"/>
      <c r="D4473" s="37"/>
      <c r="E4473" s="190"/>
      <c r="F4473" s="40"/>
      <c r="G4473" s="823"/>
      <c r="H4473" s="7"/>
      <c r="I4473" s="248"/>
      <c r="J4473" s="248"/>
      <c r="K4473" s="578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7"/>
    </row>
    <row r="4474" spans="1:27" ht="15.75" hidden="1" customHeight="1">
      <c r="A4474" s="818" t="str">
        <f>IF(B4474&lt;&gt;"",IF(AND(B4474&gt;=_TM1,B4474&lt;=_TM2,OR(TH!L4474="1111",TH!M4474="1111")),TH!D4474,""),"")</f>
        <v/>
      </c>
      <c r="B4474" s="36" t="str">
        <f t="shared" si="503"/>
        <v/>
      </c>
      <c r="C4474" s="190"/>
      <c r="D4474" s="37"/>
      <c r="E4474" s="190"/>
      <c r="F4474" s="40"/>
      <c r="G4474" s="823"/>
      <c r="H4474" s="7"/>
      <c r="I4474" s="248"/>
      <c r="J4474" s="248"/>
      <c r="K4474" s="578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7"/>
    </row>
    <row r="4475" spans="1:27" ht="15.75" hidden="1" customHeight="1">
      <c r="A4475" s="818" t="str">
        <f>IF(B4475&lt;&gt;"",IF(AND(B4475&gt;=_TM1,B4475&lt;=_TM2,OR(TH!L4475="1111",TH!M4475="1111")),TH!D4475,""),"")</f>
        <v/>
      </c>
      <c r="B4475" s="36" t="str">
        <f t="shared" si="503"/>
        <v/>
      </c>
      <c r="C4475" s="190"/>
      <c r="D4475" s="37"/>
      <c r="E4475" s="190"/>
      <c r="F4475" s="40"/>
      <c r="G4475" s="823"/>
      <c r="H4475" s="7"/>
      <c r="I4475" s="248"/>
      <c r="J4475" s="248"/>
      <c r="K4475" s="578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7"/>
    </row>
    <row r="4476" spans="1:27" ht="15.75" hidden="1" customHeight="1">
      <c r="A4476" s="818" t="str">
        <f>IF(B4476&lt;&gt;"",IF(AND(B4476&gt;=_TM1,B4476&lt;=_TM2,OR(TH!L4476="1111",TH!M4476="1111")),TH!D4476,""),"")</f>
        <v/>
      </c>
      <c r="B4476" s="36" t="str">
        <f t="shared" si="503"/>
        <v/>
      </c>
      <c r="C4476" s="190"/>
      <c r="D4476" s="37"/>
      <c r="E4476" s="190"/>
      <c r="F4476" s="40"/>
      <c r="G4476" s="823"/>
      <c r="H4476" s="7"/>
      <c r="I4476" s="248"/>
      <c r="J4476" s="248"/>
      <c r="K4476" s="578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7"/>
    </row>
    <row r="4477" spans="1:27" ht="15.75" hidden="1" customHeight="1">
      <c r="A4477" s="818" t="str">
        <f>IF(B4477&lt;&gt;"",IF(AND(B4477&gt;=_TM1,B4477&lt;=_TM2,OR(TH!L4477="1111",TH!M4477="1111")),TH!D4477,""),"")</f>
        <v/>
      </c>
      <c r="B4477" s="36" t="str">
        <f t="shared" si="503"/>
        <v/>
      </c>
      <c r="C4477" s="190"/>
      <c r="D4477" s="37"/>
      <c r="E4477" s="190"/>
      <c r="F4477" s="40"/>
      <c r="G4477" s="823"/>
      <c r="H4477" s="7"/>
      <c r="I4477" s="248"/>
      <c r="J4477" s="248"/>
      <c r="K4477" s="578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7"/>
    </row>
    <row r="4478" spans="1:27" ht="15.75" hidden="1" customHeight="1">
      <c r="A4478" s="818" t="str">
        <f>IF(B4478&lt;&gt;"",IF(AND(B4478&gt;=_TM1,B4478&lt;=_TM2,OR(TH!L4478="1111",TH!M4478="1111")),TH!D4478,""),"")</f>
        <v/>
      </c>
      <c r="B4478" s="36" t="str">
        <f t="shared" si="503"/>
        <v/>
      </c>
      <c r="C4478" s="190"/>
      <c r="D4478" s="37"/>
      <c r="E4478" s="190"/>
      <c r="F4478" s="40"/>
      <c r="G4478" s="823"/>
      <c r="H4478" s="7"/>
      <c r="I4478" s="248"/>
      <c r="J4478" s="248"/>
      <c r="K4478" s="578"/>
      <c r="L4478" s="39"/>
      <c r="M4478" s="39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7"/>
    </row>
    <row r="4479" spans="1:27" ht="15.75" hidden="1" customHeight="1">
      <c r="A4479" s="818" t="str">
        <f>IF(B4479&lt;&gt;"",IF(AND(B4479&gt;=_TM1,B4479&lt;=_TM2,OR(TH!L4479="1111",TH!M4479="1111")),TH!D4479,""),"")</f>
        <v/>
      </c>
      <c r="B4479" s="36" t="str">
        <f t="shared" si="503"/>
        <v/>
      </c>
      <c r="C4479" s="190"/>
      <c r="D4479" s="37"/>
      <c r="E4479" s="190"/>
      <c r="F4479" s="40"/>
      <c r="G4479" s="823"/>
      <c r="H4479" s="7"/>
      <c r="I4479" s="248"/>
      <c r="J4479" s="248"/>
      <c r="K4479" s="578"/>
      <c r="L4479" s="39"/>
      <c r="M4479" s="39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7"/>
    </row>
    <row r="4480" spans="1:27" ht="15.75" hidden="1" customHeight="1">
      <c r="A4480" s="818" t="str">
        <f>IF(B4480&lt;&gt;"",IF(AND(B4480&gt;=_TM1,B4480&lt;=_TM2,OR(TH!L4480="1111",TH!M4480="1111")),TH!D4480,""),"")</f>
        <v/>
      </c>
      <c r="B4480" s="36" t="str">
        <f t="shared" si="503"/>
        <v/>
      </c>
      <c r="C4480" s="190"/>
      <c r="D4480" s="37"/>
      <c r="E4480" s="190"/>
      <c r="F4480" s="40"/>
      <c r="G4480" s="823"/>
      <c r="H4480" s="7"/>
      <c r="I4480" s="248"/>
      <c r="J4480" s="248"/>
      <c r="K4480" s="578"/>
      <c r="L4480" s="39"/>
      <c r="M4480" s="39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7"/>
    </row>
    <row r="4481" spans="1:27" ht="15.75" hidden="1" customHeight="1">
      <c r="A4481" s="818" t="str">
        <f>IF(B4481&lt;&gt;"",IF(AND(B4481&gt;=_TM1,B4481&lt;=_TM2,OR(TH!L4481="1111",TH!M4481="1111")),TH!D4481,""),"")</f>
        <v/>
      </c>
      <c r="B4481" s="36" t="str">
        <f t="shared" si="503"/>
        <v/>
      </c>
      <c r="C4481" s="190"/>
      <c r="D4481" s="37"/>
      <c r="E4481" s="190"/>
      <c r="F4481" s="40"/>
      <c r="G4481" s="823"/>
      <c r="H4481" s="7"/>
      <c r="I4481" s="248"/>
      <c r="J4481" s="248"/>
      <c r="K4481" s="578"/>
      <c r="L4481" s="39"/>
      <c r="M4481" s="39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7"/>
    </row>
    <row r="4482" spans="1:27" ht="15.75" hidden="1" customHeight="1">
      <c r="A4482" s="818" t="str">
        <f>IF(B4482&lt;&gt;"",IF(AND(B4482&gt;=_TM1,B4482&lt;=_TM2,OR(TH!L4482="1111",TH!M4482="1111")),TH!D4482,""),"")</f>
        <v/>
      </c>
      <c r="B4482" s="36" t="str">
        <f t="shared" si="503"/>
        <v/>
      </c>
      <c r="C4482" s="190"/>
      <c r="D4482" s="37"/>
      <c r="E4482" s="190"/>
      <c r="F4482" s="40"/>
      <c r="G4482" s="823"/>
      <c r="H4482" s="7"/>
      <c r="I4482" s="248"/>
      <c r="J4482" s="248"/>
      <c r="K4482" s="578"/>
      <c r="L4482" s="39"/>
      <c r="M4482" s="39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7"/>
    </row>
    <row r="4483" spans="1:27" ht="15.75" hidden="1" customHeight="1">
      <c r="A4483" s="818" t="str">
        <f>IF(B4483&lt;&gt;"",IF(AND(B4483&gt;=_TM1,B4483&lt;=_TM2,OR(TH!L4483="1111",TH!M4483="1111")),TH!D4483,""),"")</f>
        <v/>
      </c>
      <c r="B4483" s="36" t="str">
        <f t="shared" si="503"/>
        <v/>
      </c>
      <c r="C4483" s="190"/>
      <c r="D4483" s="37"/>
      <c r="E4483" s="190"/>
      <c r="F4483" s="40"/>
      <c r="G4483" s="823"/>
      <c r="H4483" s="7"/>
      <c r="I4483" s="248"/>
      <c r="J4483" s="248"/>
      <c r="K4483" s="578"/>
      <c r="L4483" s="39"/>
      <c r="M4483" s="39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7"/>
    </row>
    <row r="4484" spans="1:27" ht="15.75" hidden="1" customHeight="1">
      <c r="A4484" s="818" t="str">
        <f>IF(B4484&lt;&gt;"",IF(AND(B4484&gt;=_TM1,B4484&lt;=_TM2,OR(TH!L4484="1111",TH!M4484="1111")),TH!D4484,""),"")</f>
        <v/>
      </c>
      <c r="B4484" s="36" t="str">
        <f t="shared" si="503"/>
        <v/>
      </c>
      <c r="C4484" s="190"/>
      <c r="D4484" s="37"/>
      <c r="E4484" s="190"/>
      <c r="F4484" s="40"/>
      <c r="G4484" s="823"/>
      <c r="H4484" s="7"/>
      <c r="I4484" s="248"/>
      <c r="J4484" s="248"/>
      <c r="K4484" s="57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7"/>
    </row>
    <row r="4485" spans="1:27" ht="15.75" hidden="1" customHeight="1">
      <c r="A4485" s="818" t="str">
        <f>IF(B4485&lt;&gt;"",IF(AND(B4485&gt;=_TM1,B4485&lt;=_TM2,OR(TH!L4485="1111",TH!M4485="1111")),TH!D4485,""),"")</f>
        <v/>
      </c>
      <c r="B4485" s="36" t="str">
        <f t="shared" si="503"/>
        <v/>
      </c>
      <c r="C4485" s="190"/>
      <c r="D4485" s="37"/>
      <c r="E4485" s="190"/>
      <c r="F4485" s="40"/>
      <c r="G4485" s="823"/>
      <c r="H4485" s="7"/>
      <c r="I4485" s="248"/>
      <c r="J4485" s="248"/>
      <c r="K4485" s="57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7"/>
    </row>
    <row r="4486" spans="1:27" ht="15.75" hidden="1" customHeight="1">
      <c r="A4486" s="818" t="str">
        <f>IF(B4486&lt;&gt;"",IF(AND(B4486&gt;=_TM1,B4486&lt;=_TM2,OR(TH!L4486="1111",TH!M4486="1111")),TH!D4486,""),"")</f>
        <v/>
      </c>
      <c r="B4486" s="36" t="str">
        <f t="shared" si="503"/>
        <v/>
      </c>
      <c r="C4486" s="190"/>
      <c r="D4486" s="37"/>
      <c r="E4486" s="190"/>
      <c r="F4486" s="40"/>
      <c r="G4486" s="823"/>
      <c r="H4486" s="7"/>
      <c r="I4486" s="248"/>
      <c r="J4486" s="248"/>
      <c r="K4486" s="57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7"/>
    </row>
    <row r="4487" spans="1:27" ht="15.75" hidden="1" customHeight="1">
      <c r="A4487" s="818" t="str">
        <f>IF(B4487&lt;&gt;"",IF(AND(B4487&gt;=_TM1,B4487&lt;=_TM2,OR(TH!L4487="1111",TH!M4487="1111")),TH!D4487,""),"")</f>
        <v/>
      </c>
      <c r="B4487" s="36" t="str">
        <f t="shared" si="503"/>
        <v/>
      </c>
      <c r="C4487" s="190"/>
      <c r="D4487" s="37"/>
      <c r="E4487" s="190"/>
      <c r="F4487" s="40"/>
      <c r="G4487" s="823"/>
      <c r="H4487" s="7"/>
      <c r="I4487" s="248"/>
      <c r="J4487" s="248"/>
      <c r="K4487" s="57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7"/>
    </row>
    <row r="4488" spans="1:27" ht="15.75" hidden="1" customHeight="1">
      <c r="A4488" s="818" t="str">
        <f>IF(B4488&lt;&gt;"",IF(AND(B4488&gt;=_TM1,B4488&lt;=_TM2,OR(TH!L4488="1111",TH!M4488="1111")),TH!D4488,""),"")</f>
        <v/>
      </c>
      <c r="B4488" s="36" t="str">
        <f t="shared" si="503"/>
        <v/>
      </c>
      <c r="C4488" s="190"/>
      <c r="D4488" s="37"/>
      <c r="E4488" s="190"/>
      <c r="F4488" s="40"/>
      <c r="G4488" s="823"/>
      <c r="H4488" s="7"/>
      <c r="I4488" s="248"/>
      <c r="J4488" s="248"/>
      <c r="K4488" s="57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7"/>
    </row>
    <row r="4489" spans="1:27" ht="15.75" hidden="1" customHeight="1">
      <c r="A4489" s="818" t="str">
        <f>IF(B4489&lt;&gt;"",IF(AND(B4489&gt;=_TM1,B4489&lt;=_TM2,OR(TH!L4489="1111",TH!M4489="1111")),TH!D4489,""),"")</f>
        <v/>
      </c>
      <c r="B4489" s="36" t="str">
        <f t="shared" si="503"/>
        <v/>
      </c>
      <c r="C4489" s="190"/>
      <c r="D4489" s="37"/>
      <c r="E4489" s="190"/>
      <c r="F4489" s="40"/>
      <c r="G4489" s="823"/>
      <c r="H4489" s="7"/>
      <c r="I4489" s="248"/>
      <c r="J4489" s="248"/>
      <c r="K4489" s="57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7"/>
    </row>
    <row r="4490" spans="1:27" ht="15.75" hidden="1" customHeight="1">
      <c r="A4490" s="818" t="str">
        <f>IF(B4490&lt;&gt;"",IF(AND(B4490&gt;=_TM1,B4490&lt;=_TM2,OR(TH!L4490="1111",TH!M4490="1111")),TH!D4490,""),"")</f>
        <v/>
      </c>
      <c r="B4490" s="36" t="str">
        <f t="shared" si="503"/>
        <v/>
      </c>
      <c r="C4490" s="190"/>
      <c r="D4490" s="37"/>
      <c r="E4490" s="190"/>
      <c r="F4490" s="40"/>
      <c r="G4490" s="823"/>
      <c r="H4490" s="7"/>
      <c r="I4490" s="248"/>
      <c r="J4490" s="248"/>
      <c r="K4490" s="578"/>
      <c r="L4490" s="39"/>
      <c r="M4490" s="39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7"/>
    </row>
    <row r="4491" spans="1:27" ht="15.75" hidden="1" customHeight="1">
      <c r="A4491" s="818" t="str">
        <f>IF(B4491&lt;&gt;"",IF(AND(B4491&gt;=_TM1,B4491&lt;=_TM2,OR(TH!L4491="1111",TH!M4491="1111")),TH!D4491,""),"")</f>
        <v/>
      </c>
      <c r="B4491" s="36" t="str">
        <f t="shared" si="503"/>
        <v/>
      </c>
      <c r="C4491" s="190"/>
      <c r="D4491" s="37"/>
      <c r="E4491" s="190"/>
      <c r="F4491" s="40"/>
      <c r="G4491" s="823"/>
      <c r="H4491" s="7"/>
      <c r="I4491" s="248"/>
      <c r="J4491" s="248"/>
      <c r="K4491" s="578"/>
      <c r="L4491" s="39"/>
      <c r="M4491" s="39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7"/>
    </row>
    <row r="4492" spans="1:27" ht="15.75" hidden="1" customHeight="1">
      <c r="A4492" s="818" t="str">
        <f>IF(B4492&lt;&gt;"",IF(AND(B4492&gt;=_TM1,B4492&lt;=_TM2,OR(TH!L4492="1111",TH!M4492="1111")),TH!D4492,""),"")</f>
        <v/>
      </c>
      <c r="B4492" s="36" t="str">
        <f t="shared" si="503"/>
        <v/>
      </c>
      <c r="C4492" s="190"/>
      <c r="D4492" s="37"/>
      <c r="E4492" s="190"/>
      <c r="F4492" s="40"/>
      <c r="G4492" s="823"/>
      <c r="H4492" s="7"/>
      <c r="I4492" s="248"/>
      <c r="J4492" s="248"/>
      <c r="K4492" s="578"/>
      <c r="L4492" s="39"/>
      <c r="M4492" s="39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7"/>
    </row>
    <row r="4493" spans="1:27" ht="15.75" hidden="1" customHeight="1">
      <c r="A4493" s="818" t="str">
        <f>IF(B4493&lt;&gt;"",IF(AND(B4493&gt;=_TM1,B4493&lt;=_TM2,OR(TH!L4493="1111",TH!M4493="1111")),TH!D4493,""),"")</f>
        <v/>
      </c>
      <c r="B4493" s="36" t="str">
        <f t="shared" si="503"/>
        <v/>
      </c>
      <c r="C4493" s="190"/>
      <c r="D4493" s="37"/>
      <c r="E4493" s="190"/>
      <c r="F4493" s="40"/>
      <c r="G4493" s="823"/>
      <c r="H4493" s="7"/>
      <c r="I4493" s="248"/>
      <c r="J4493" s="248"/>
      <c r="K4493" s="578"/>
      <c r="L4493" s="39"/>
      <c r="M4493" s="39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7"/>
    </row>
    <row r="4494" spans="1:27" ht="15.75" hidden="1" customHeight="1">
      <c r="A4494" s="818" t="str">
        <f>IF(B4494&lt;&gt;"",IF(AND(B4494&gt;=_TM1,B4494&lt;=_TM2,OR(TH!L4494="1111",TH!M4494="1111")),TH!D4494,""),"")</f>
        <v/>
      </c>
      <c r="B4494" s="36" t="str">
        <f t="shared" si="503"/>
        <v/>
      </c>
      <c r="C4494" s="190"/>
      <c r="D4494" s="37"/>
      <c r="E4494" s="190"/>
      <c r="F4494" s="40"/>
      <c r="G4494" s="823"/>
      <c r="H4494" s="7"/>
      <c r="I4494" s="248"/>
      <c r="J4494" s="248"/>
      <c r="K4494" s="578"/>
      <c r="L4494" s="39"/>
      <c r="M4494" s="39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7"/>
    </row>
    <row r="4495" spans="1:27" ht="15.75" hidden="1" customHeight="1">
      <c r="A4495" s="818" t="str">
        <f>IF(B4495&lt;&gt;"",IF(AND(B4495&gt;=_TM1,B4495&lt;=_TM2,OR(TH!L4495="1111",TH!M4495="1111")),TH!D4495,""),"")</f>
        <v/>
      </c>
      <c r="B4495" s="36" t="str">
        <f t="shared" si="503"/>
        <v/>
      </c>
      <c r="C4495" s="190"/>
      <c r="D4495" s="37"/>
      <c r="E4495" s="190"/>
      <c r="F4495" s="40"/>
      <c r="G4495" s="823"/>
      <c r="H4495" s="7"/>
      <c r="I4495" s="248"/>
      <c r="J4495" s="248"/>
      <c r="K4495" s="578"/>
      <c r="L4495" s="39"/>
      <c r="M4495" s="39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7"/>
    </row>
    <row r="4496" spans="1:27" ht="15.75" hidden="1" customHeight="1">
      <c r="A4496" s="818" t="str">
        <f>IF(B4496&lt;&gt;"",IF(AND(B4496&gt;=_TM1,B4496&lt;=_TM2,OR(TH!L4496="1111",TH!M4496="1111")),TH!D4496,""),"")</f>
        <v/>
      </c>
      <c r="B4496" s="36" t="str">
        <f t="shared" si="503"/>
        <v/>
      </c>
      <c r="C4496" s="190"/>
      <c r="D4496" s="37"/>
      <c r="E4496" s="190"/>
      <c r="F4496" s="40"/>
      <c r="G4496" s="823"/>
      <c r="H4496" s="7"/>
      <c r="I4496" s="248"/>
      <c r="J4496" s="248"/>
      <c r="K4496" s="578"/>
      <c r="L4496" s="39"/>
      <c r="M4496" s="39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7"/>
    </row>
    <row r="4497" spans="1:27" ht="15.75" hidden="1" customHeight="1">
      <c r="A4497" s="818" t="str">
        <f>IF(B4497&lt;&gt;"",IF(AND(B4497&gt;=_TM1,B4497&lt;=_TM2,OR(TH!L4497="1111",TH!M4497="1111")),TH!D4497,""),"")</f>
        <v/>
      </c>
      <c r="B4497" s="36" t="str">
        <f t="shared" si="503"/>
        <v/>
      </c>
      <c r="C4497" s="190"/>
      <c r="D4497" s="37"/>
      <c r="E4497" s="190"/>
      <c r="F4497" s="40"/>
      <c r="G4497" s="823"/>
      <c r="H4497" s="7"/>
      <c r="I4497" s="248"/>
      <c r="J4497" s="248"/>
      <c r="K4497" s="578"/>
      <c r="L4497" s="39"/>
      <c r="M4497" s="39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7"/>
    </row>
    <row r="4498" spans="1:27" ht="15.75" hidden="1" customHeight="1">
      <c r="A4498" s="818" t="str">
        <f>IF(B4498&lt;&gt;"",IF(AND(B4498&gt;=_TM1,B4498&lt;=_TM2,OR(TH!L4498="1111",TH!M4498="1111")),TH!D4498,""),"")</f>
        <v/>
      </c>
      <c r="B4498" s="36" t="str">
        <f t="shared" si="503"/>
        <v/>
      </c>
      <c r="C4498" s="190"/>
      <c r="D4498" s="37"/>
      <c r="E4498" s="190"/>
      <c r="F4498" s="40"/>
      <c r="G4498" s="823"/>
      <c r="H4498" s="7"/>
      <c r="I4498" s="248"/>
      <c r="J4498" s="248"/>
      <c r="K4498" s="578"/>
      <c r="L4498" s="39"/>
      <c r="M4498" s="39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7"/>
    </row>
    <row r="4499" spans="1:27" ht="15.75" hidden="1" customHeight="1">
      <c r="A4499" s="818" t="str">
        <f>IF(B4499&lt;&gt;"",IF(AND(B4499&gt;=_TM1,B4499&lt;=_TM2,OR(TH!L4499="1111",TH!M4499="1111")),TH!D4499,""),"")</f>
        <v/>
      </c>
      <c r="B4499" s="36" t="str">
        <f t="shared" si="503"/>
        <v/>
      </c>
      <c r="C4499" s="190"/>
      <c r="D4499" s="37"/>
      <c r="E4499" s="190"/>
      <c r="F4499" s="40"/>
      <c r="G4499" s="823"/>
      <c r="H4499" s="7"/>
      <c r="I4499" s="248"/>
      <c r="J4499" s="248"/>
      <c r="K4499" s="578"/>
      <c r="L4499" s="39"/>
      <c r="M4499" s="39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7"/>
    </row>
    <row r="4500" spans="1:27" ht="15.75" hidden="1" customHeight="1">
      <c r="A4500" s="818" t="str">
        <f>IF(B4500&lt;&gt;"",IF(AND(B4500&gt;=_TM1,B4500&lt;=_TM2,OR(TH!L4500="1111",TH!M4500="1111")),TH!D4500,""),"")</f>
        <v/>
      </c>
      <c r="B4500" s="36" t="str">
        <f t="shared" si="503"/>
        <v/>
      </c>
      <c r="C4500" s="190"/>
      <c r="D4500" s="37"/>
      <c r="E4500" s="190"/>
      <c r="F4500" s="40"/>
      <c r="G4500" s="823"/>
      <c r="H4500" s="7"/>
      <c r="I4500" s="248"/>
      <c r="J4500" s="248"/>
      <c r="K4500" s="578"/>
      <c r="L4500" s="39"/>
      <c r="M4500" s="39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7"/>
    </row>
    <row r="4501" spans="1:27" ht="15.75" hidden="1" customHeight="1">
      <c r="A4501" s="818" t="str">
        <f>IF(B4501&lt;&gt;"",IF(AND(B4501&gt;=_TM1,B4501&lt;=_TM2,OR(TH!L4501="1111",TH!M4501="1111")),TH!D4501,""),"")</f>
        <v/>
      </c>
      <c r="B4501" s="36" t="str">
        <f t="shared" si="503"/>
        <v/>
      </c>
      <c r="C4501" s="190"/>
      <c r="D4501" s="37"/>
      <c r="E4501" s="190"/>
      <c r="F4501" s="40"/>
      <c r="G4501" s="823"/>
      <c r="H4501" s="7"/>
      <c r="I4501" s="248"/>
      <c r="J4501" s="248"/>
      <c r="K4501" s="578"/>
      <c r="L4501" s="39"/>
      <c r="M4501" s="39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7"/>
    </row>
    <row r="4502" spans="1:27" ht="15.75" hidden="1" customHeight="1">
      <c r="A4502" s="818" t="str">
        <f>IF(B4502&lt;&gt;"",IF(AND(B4502&gt;=_TM1,B4502&lt;=_TM2,OR(TH!L4502="1111",TH!M4502="1111")),TH!D4502,""),"")</f>
        <v/>
      </c>
      <c r="B4502" s="36" t="str">
        <f t="shared" ref="B4502:B4549" si="504">IF(C4502&lt;&gt;"",MONTH(C4502),"")</f>
        <v/>
      </c>
      <c r="C4502" s="190"/>
      <c r="D4502" s="37"/>
      <c r="E4502" s="190"/>
      <c r="F4502" s="40"/>
      <c r="G4502" s="823"/>
      <c r="H4502" s="7"/>
      <c r="I4502" s="248"/>
      <c r="J4502" s="248"/>
      <c r="K4502" s="578"/>
      <c r="L4502" s="39"/>
      <c r="M4502" s="39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7"/>
    </row>
    <row r="4503" spans="1:27" ht="15.75" hidden="1" customHeight="1">
      <c r="A4503" s="818" t="str">
        <f>IF(B4503&lt;&gt;"",IF(AND(B4503&gt;=_TM1,B4503&lt;=_TM2,OR(TH!L4503="1111",TH!M4503="1111")),TH!D4503,""),"")</f>
        <v/>
      </c>
      <c r="B4503" s="36" t="str">
        <f t="shared" si="504"/>
        <v/>
      </c>
      <c r="C4503" s="190"/>
      <c r="D4503" s="37"/>
      <c r="E4503" s="190"/>
      <c r="F4503" s="40"/>
      <c r="G4503" s="823"/>
      <c r="H4503" s="7"/>
      <c r="I4503" s="248"/>
      <c r="J4503" s="248"/>
      <c r="K4503" s="578"/>
      <c r="L4503" s="39"/>
      <c r="M4503" s="39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7"/>
    </row>
    <row r="4504" spans="1:27" ht="15.75" hidden="1" customHeight="1">
      <c r="A4504" s="818" t="str">
        <f>IF(B4504&lt;&gt;"",IF(AND(B4504&gt;=_TM1,B4504&lt;=_TM2,OR(TH!L4504="1111",TH!M4504="1111")),TH!D4504,""),"")</f>
        <v/>
      </c>
      <c r="B4504" s="36" t="str">
        <f t="shared" si="504"/>
        <v/>
      </c>
      <c r="C4504" s="190"/>
      <c r="D4504" s="37"/>
      <c r="E4504" s="190"/>
      <c r="F4504" s="40"/>
      <c r="G4504" s="823"/>
      <c r="H4504" s="7"/>
      <c r="I4504" s="248"/>
      <c r="J4504" s="248"/>
      <c r="K4504" s="578"/>
      <c r="L4504" s="39"/>
      <c r="M4504" s="39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7"/>
    </row>
    <row r="4505" spans="1:27" ht="15.75" hidden="1" customHeight="1">
      <c r="A4505" s="818" t="str">
        <f>IF(B4505&lt;&gt;"",IF(AND(B4505&gt;=_TM1,B4505&lt;=_TM2,OR(TH!L4505="1111",TH!M4505="1111")),TH!D4505,""),"")</f>
        <v/>
      </c>
      <c r="B4505" s="36" t="str">
        <f t="shared" si="504"/>
        <v/>
      </c>
      <c r="C4505" s="190"/>
      <c r="D4505" s="37"/>
      <c r="E4505" s="190"/>
      <c r="F4505" s="40"/>
      <c r="G4505" s="823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7"/>
    </row>
    <row r="4506" spans="1:27" ht="15.75" hidden="1" customHeight="1">
      <c r="A4506" s="818" t="str">
        <f>IF(B4506&lt;&gt;"",IF(AND(B4506&gt;=_TM1,B4506&lt;=_TM2,OR(TH!L4506="1111",TH!M4506="1111")),TH!D4506,""),"")</f>
        <v/>
      </c>
      <c r="B4506" s="36" t="str">
        <f t="shared" si="504"/>
        <v/>
      </c>
      <c r="C4506" s="190"/>
      <c r="D4506" s="37"/>
      <c r="E4506" s="190"/>
      <c r="F4506" s="191"/>
      <c r="G4506" s="824"/>
      <c r="H4506" s="192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7"/>
    </row>
    <row r="4507" spans="1:27" ht="15.75" hidden="1" customHeight="1">
      <c r="A4507" s="818" t="str">
        <f>IF(B4507&lt;&gt;"",IF(AND(B4507&gt;=_TM1,B4507&lt;=_TM2,OR(TH!L4507="1111",TH!M4507="1111")),TH!D4507,""),"")</f>
        <v/>
      </c>
      <c r="B4507" s="36" t="str">
        <f t="shared" si="504"/>
        <v/>
      </c>
      <c r="C4507" s="190"/>
      <c r="D4507" s="37"/>
      <c r="E4507" s="190"/>
      <c r="F4507" s="191"/>
      <c r="G4507" s="824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7"/>
    </row>
    <row r="4508" spans="1:27" ht="15.75" hidden="1" customHeight="1">
      <c r="A4508" s="818" t="str">
        <f>IF(B4508&lt;&gt;"",IF(AND(B4508&gt;=_TM1,B4508&lt;=_TM2,OR(TH!L4508="1111",TH!M4508="1111")),TH!D4508,""),"")</f>
        <v/>
      </c>
      <c r="B4508" s="36" t="str">
        <f t="shared" si="504"/>
        <v/>
      </c>
      <c r="C4508" s="190"/>
      <c r="D4508" s="37"/>
      <c r="E4508" s="190"/>
      <c r="F4508" s="191"/>
      <c r="G4508" s="824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7"/>
    </row>
    <row r="4509" spans="1:27" ht="15.75" hidden="1" customHeight="1">
      <c r="A4509" s="818" t="str">
        <f>IF(B4509&lt;&gt;"",IF(AND(B4509&gt;=_TM1,B4509&lt;=_TM2,OR(TH!L4509="1111",TH!M4509="1111")),TH!D4509,""),"")</f>
        <v/>
      </c>
      <c r="B4509" s="36" t="str">
        <f t="shared" si="504"/>
        <v/>
      </c>
      <c r="C4509" s="190"/>
      <c r="D4509" s="37"/>
      <c r="E4509" s="190"/>
      <c r="F4509" s="191"/>
      <c r="G4509" s="824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7"/>
    </row>
    <row r="4510" spans="1:27" ht="15.75" hidden="1" customHeight="1">
      <c r="A4510" s="818" t="str">
        <f>IF(B4510&lt;&gt;"",IF(AND(B4510&gt;=_TM1,B4510&lt;=_TM2,OR(TH!L4510="1111",TH!M4510="1111")),TH!D4510,""),"")</f>
        <v/>
      </c>
      <c r="B4510" s="36" t="str">
        <f t="shared" si="504"/>
        <v/>
      </c>
      <c r="C4510" s="190"/>
      <c r="D4510" s="37"/>
      <c r="E4510" s="190"/>
      <c r="F4510" s="191"/>
      <c r="G4510" s="824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7"/>
    </row>
    <row r="4511" spans="1:27" ht="15.75" hidden="1" customHeight="1">
      <c r="A4511" s="818" t="str">
        <f>IF(B4511&lt;&gt;"",IF(AND(B4511&gt;=_TM1,B4511&lt;=_TM2,OR(TH!L4511="1111",TH!M4511="1111")),TH!D4511,""),"")</f>
        <v/>
      </c>
      <c r="B4511" s="36" t="str">
        <f t="shared" si="504"/>
        <v/>
      </c>
      <c r="C4511" s="190"/>
      <c r="D4511" s="37"/>
      <c r="E4511" s="190"/>
      <c r="F4511" s="191"/>
      <c r="G4511" s="824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7"/>
    </row>
    <row r="4512" spans="1:27" ht="15.75" hidden="1" customHeight="1">
      <c r="A4512" s="818" t="str">
        <f>IF(B4512&lt;&gt;"",IF(AND(B4512&gt;=_TM1,B4512&lt;=_TM2,OR(TH!L4512="1111",TH!M4512="1111")),TH!D4512,""),"")</f>
        <v/>
      </c>
      <c r="B4512" s="36" t="str">
        <f t="shared" si="504"/>
        <v/>
      </c>
      <c r="C4512" s="190"/>
      <c r="D4512" s="37"/>
      <c r="E4512" s="190"/>
      <c r="F4512" s="191"/>
      <c r="G4512" s="824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7"/>
    </row>
    <row r="4513" spans="1:27" ht="15.75" hidden="1" customHeight="1">
      <c r="A4513" s="818" t="str">
        <f>IF(B4513&lt;&gt;"",IF(AND(B4513&gt;=_TM1,B4513&lt;=_TM2,OR(TH!L4513="1111",TH!M4513="1111")),TH!D4513,""),"")</f>
        <v/>
      </c>
      <c r="B4513" s="36" t="str">
        <f t="shared" si="504"/>
        <v/>
      </c>
      <c r="C4513" s="190"/>
      <c r="D4513" s="37"/>
      <c r="E4513" s="190"/>
      <c r="F4513" s="191"/>
      <c r="G4513" s="824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7"/>
    </row>
    <row r="4514" spans="1:27" ht="15.75" hidden="1" customHeight="1">
      <c r="A4514" s="818" t="str">
        <f>IF(B4514&lt;&gt;"",IF(AND(B4514&gt;=_TM1,B4514&lt;=_TM2,OR(TH!L4514="1111",TH!M4514="1111")),TH!D4514,""),"")</f>
        <v/>
      </c>
      <c r="B4514" s="36" t="str">
        <f t="shared" si="504"/>
        <v/>
      </c>
      <c r="C4514" s="190"/>
      <c r="D4514" s="37"/>
      <c r="E4514" s="190"/>
      <c r="F4514" s="191"/>
      <c r="G4514" s="824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7"/>
    </row>
    <row r="4515" spans="1:27" ht="15.75" hidden="1" customHeight="1">
      <c r="A4515" s="818" t="str">
        <f>IF(B4515&lt;&gt;"",IF(AND(B4515&gt;=_TM1,B4515&lt;=_TM2,OR(TH!L4515="1111",TH!M4515="1111")),TH!D4515,""),"")</f>
        <v/>
      </c>
      <c r="B4515" s="36" t="str">
        <f t="shared" si="504"/>
        <v/>
      </c>
      <c r="C4515" s="190"/>
      <c r="D4515" s="37"/>
      <c r="E4515" s="190"/>
      <c r="F4515" s="191"/>
      <c r="G4515" s="824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7"/>
    </row>
    <row r="4516" spans="1:27" ht="15.75" hidden="1" customHeight="1">
      <c r="A4516" s="818" t="str">
        <f>IF(B4516&lt;&gt;"",IF(AND(B4516&gt;=_TM1,B4516&lt;=_TM2,OR(TH!L4516="1111",TH!M4516="1111")),TH!D4516,""),"")</f>
        <v/>
      </c>
      <c r="B4516" s="36" t="str">
        <f t="shared" si="504"/>
        <v/>
      </c>
      <c r="C4516" s="190"/>
      <c r="D4516" s="37"/>
      <c r="E4516" s="190"/>
      <c r="F4516" s="191"/>
      <c r="G4516" s="824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7"/>
    </row>
    <row r="4517" spans="1:27" ht="15.75" hidden="1" customHeight="1">
      <c r="A4517" s="818" t="str">
        <f>IF(B4517&lt;&gt;"",IF(AND(B4517&gt;=_TM1,B4517&lt;=_TM2,OR(TH!L4517="1111",TH!M4517="1111")),TH!D4517,""),"")</f>
        <v/>
      </c>
      <c r="B4517" s="36" t="str">
        <f t="shared" si="504"/>
        <v/>
      </c>
      <c r="C4517" s="190"/>
      <c r="D4517" s="37"/>
      <c r="E4517" s="190"/>
      <c r="F4517" s="191"/>
      <c r="G4517" s="824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7"/>
    </row>
    <row r="4518" spans="1:27" ht="15.75" hidden="1" customHeight="1">
      <c r="A4518" s="818" t="str">
        <f>IF(B4518&lt;&gt;"",IF(AND(B4518&gt;=_TM1,B4518&lt;=_TM2,OR(TH!L4518="1111",TH!M4518="1111")),TH!D4518,""),"")</f>
        <v/>
      </c>
      <c r="B4518" s="36" t="str">
        <f t="shared" si="504"/>
        <v/>
      </c>
      <c r="C4518" s="190"/>
      <c r="D4518" s="37"/>
      <c r="E4518" s="190"/>
      <c r="F4518" s="191"/>
      <c r="G4518" s="824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7"/>
    </row>
    <row r="4519" spans="1:27" ht="15.75" hidden="1" customHeight="1">
      <c r="A4519" s="818" t="str">
        <f>IF(B4519&lt;&gt;"",IF(AND(B4519&gt;=_TM1,B4519&lt;=_TM2,OR(TH!L4519="1111",TH!M4519="1111")),TH!D4519,""),"")</f>
        <v/>
      </c>
      <c r="B4519" s="36" t="str">
        <f t="shared" si="504"/>
        <v/>
      </c>
      <c r="C4519" s="190"/>
      <c r="D4519" s="37"/>
      <c r="E4519" s="190"/>
      <c r="F4519" s="191"/>
      <c r="G4519" s="824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7"/>
    </row>
    <row r="4520" spans="1:27" ht="15.75" hidden="1" customHeight="1">
      <c r="A4520" s="818" t="str">
        <f>IF(B4520&lt;&gt;"",IF(AND(B4520&gt;=_TM1,B4520&lt;=_TM2,OR(TH!L4520="1111",TH!M4520="1111")),TH!D4520,""),"")</f>
        <v/>
      </c>
      <c r="B4520" s="36" t="str">
        <f t="shared" si="504"/>
        <v/>
      </c>
      <c r="C4520" s="190"/>
      <c r="D4520" s="37"/>
      <c r="E4520" s="190"/>
      <c r="F4520" s="191"/>
      <c r="G4520" s="824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7"/>
    </row>
    <row r="4521" spans="1:27" ht="15.75" hidden="1" customHeight="1">
      <c r="A4521" s="818" t="str">
        <f>IF(B4521&lt;&gt;"",IF(AND(B4521&gt;=_TM1,B4521&lt;=_TM2,OR(TH!L4521="1111",TH!M4521="1111")),TH!D4521,""),"")</f>
        <v/>
      </c>
      <c r="B4521" s="36" t="str">
        <f t="shared" si="504"/>
        <v/>
      </c>
      <c r="C4521" s="190"/>
      <c r="D4521" s="37"/>
      <c r="E4521" s="190"/>
      <c r="F4521" s="191"/>
      <c r="G4521" s="824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7"/>
    </row>
    <row r="4522" spans="1:27" ht="15.75" hidden="1" customHeight="1">
      <c r="A4522" s="818" t="str">
        <f>IF(B4522&lt;&gt;"",IF(AND(B4522&gt;=_TM1,B4522&lt;=_TM2,OR(TH!L4522="1111",TH!M4522="1111")),TH!D4522,""),"")</f>
        <v/>
      </c>
      <c r="B4522" s="36" t="str">
        <f t="shared" si="504"/>
        <v/>
      </c>
      <c r="C4522" s="190"/>
      <c r="D4522" s="37"/>
      <c r="E4522" s="190"/>
      <c r="F4522" s="191"/>
      <c r="G4522" s="824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7"/>
    </row>
    <row r="4523" spans="1:27" ht="15.75" hidden="1" customHeight="1">
      <c r="A4523" s="818" t="str">
        <f>IF(B4523&lt;&gt;"",IF(AND(B4523&gt;=_TM1,B4523&lt;=_TM2,OR(TH!L4523="1111",TH!M4523="1111")),TH!D4523,""),"")</f>
        <v/>
      </c>
      <c r="B4523" s="36" t="str">
        <f t="shared" si="504"/>
        <v/>
      </c>
      <c r="C4523" s="190"/>
      <c r="D4523" s="37"/>
      <c r="E4523" s="190"/>
      <c r="F4523" s="191"/>
      <c r="G4523" s="824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7"/>
    </row>
    <row r="4524" spans="1:27" ht="15.75" hidden="1" customHeight="1">
      <c r="A4524" s="818" t="str">
        <f>IF(B4524&lt;&gt;"",IF(AND(B4524&gt;=_TM1,B4524&lt;=_TM2,OR(TH!L4524="1111",TH!M4524="1111")),TH!D4524,""),"")</f>
        <v/>
      </c>
      <c r="B4524" s="36" t="str">
        <f t="shared" si="504"/>
        <v/>
      </c>
      <c r="C4524" s="190"/>
      <c r="D4524" s="37"/>
      <c r="E4524" s="190"/>
      <c r="F4524" s="191"/>
      <c r="G4524" s="824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7"/>
    </row>
    <row r="4525" spans="1:27" ht="15.75" hidden="1" customHeight="1">
      <c r="A4525" s="818" t="str">
        <f>IF(B4525&lt;&gt;"",IF(AND(B4525&gt;=_TM1,B4525&lt;=_TM2,OR(TH!L4525="1111",TH!M4525="1111")),TH!D4525,""),"")</f>
        <v/>
      </c>
      <c r="B4525" s="36" t="str">
        <f t="shared" si="504"/>
        <v/>
      </c>
      <c r="C4525" s="190"/>
      <c r="D4525" s="37"/>
      <c r="E4525" s="190"/>
      <c r="F4525" s="191"/>
      <c r="G4525" s="824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7"/>
    </row>
    <row r="4526" spans="1:27" ht="15.75" hidden="1" customHeight="1">
      <c r="A4526" s="818" t="str">
        <f>IF(B4526&lt;&gt;"",IF(AND(B4526&gt;=_TM1,B4526&lt;=_TM2,OR(TH!L4526="1111",TH!M4526="1111")),TH!D4526,""),"")</f>
        <v/>
      </c>
      <c r="B4526" s="36" t="str">
        <f t="shared" si="504"/>
        <v/>
      </c>
      <c r="C4526" s="190"/>
      <c r="D4526" s="37"/>
      <c r="E4526" s="190"/>
      <c r="F4526" s="191"/>
      <c r="G4526" s="824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7"/>
    </row>
    <row r="4527" spans="1:27" ht="15.75" hidden="1" customHeight="1">
      <c r="A4527" s="818" t="str">
        <f>IF(B4527&lt;&gt;"",IF(AND(B4527&gt;=_TM1,B4527&lt;=_TM2,OR(TH!L4527="1111",TH!M4527="1111")),TH!D4527,""),"")</f>
        <v/>
      </c>
      <c r="B4527" s="36" t="str">
        <f t="shared" si="504"/>
        <v/>
      </c>
      <c r="C4527" s="190"/>
      <c r="D4527" s="37"/>
      <c r="E4527" s="190"/>
      <c r="F4527" s="191"/>
      <c r="G4527" s="824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7"/>
    </row>
    <row r="4528" spans="1:27" ht="15.75" hidden="1" customHeight="1">
      <c r="A4528" s="818" t="str">
        <f>IF(B4528&lt;&gt;"",IF(AND(B4528&gt;=_TM1,B4528&lt;=_TM2,OR(TH!L4528="1111",TH!M4528="1111")),TH!D4528,""),"")</f>
        <v/>
      </c>
      <c r="B4528" s="36" t="str">
        <f t="shared" si="504"/>
        <v/>
      </c>
      <c r="C4528" s="190"/>
      <c r="D4528" s="37"/>
      <c r="E4528" s="190"/>
      <c r="F4528" s="191"/>
      <c r="G4528" s="824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7"/>
    </row>
    <row r="4529" spans="1:27" ht="15.75" hidden="1" customHeight="1">
      <c r="A4529" s="818" t="str">
        <f>IF(B4529&lt;&gt;"",IF(AND(B4529&gt;=_TM1,B4529&lt;=_TM2,OR(TH!L4529="1111",TH!M4529="1111")),TH!D4529,""),"")</f>
        <v/>
      </c>
      <c r="B4529" s="36" t="str">
        <f t="shared" si="504"/>
        <v/>
      </c>
      <c r="C4529" s="190"/>
      <c r="D4529" s="37"/>
      <c r="E4529" s="190"/>
      <c r="F4529" s="191"/>
      <c r="G4529" s="824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7"/>
    </row>
    <row r="4530" spans="1:27" ht="15.75" hidden="1" customHeight="1">
      <c r="A4530" s="818" t="str">
        <f>IF(B4530&lt;&gt;"",IF(AND(B4530&gt;=_TM1,B4530&lt;=_TM2,OR(TH!L4530="1111",TH!M4530="1111")),TH!D4530,""),"")</f>
        <v/>
      </c>
      <c r="B4530" s="36" t="str">
        <f t="shared" si="504"/>
        <v/>
      </c>
      <c r="C4530" s="190"/>
      <c r="D4530" s="37"/>
      <c r="E4530" s="190"/>
      <c r="F4530" s="191"/>
      <c r="G4530" s="824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7"/>
    </row>
    <row r="4531" spans="1:27" ht="15.75" hidden="1" customHeight="1">
      <c r="A4531" s="818" t="str">
        <f>IF(B4531&lt;&gt;"",IF(AND(B4531&gt;=_TM1,B4531&lt;=_TM2,OR(TH!L4531="1111",TH!M4531="1111")),TH!D4531,""),"")</f>
        <v/>
      </c>
      <c r="B4531" s="36" t="str">
        <f t="shared" si="504"/>
        <v/>
      </c>
      <c r="C4531" s="190"/>
      <c r="D4531" s="37"/>
      <c r="E4531" s="190"/>
      <c r="F4531" s="191"/>
      <c r="G4531" s="824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7"/>
    </row>
    <row r="4532" spans="1:27" ht="15.75" hidden="1" customHeight="1">
      <c r="A4532" s="818" t="str">
        <f>IF(B4532&lt;&gt;"",IF(AND(B4532&gt;=_TM1,B4532&lt;=_TM2,OR(TH!L4532="1111",TH!M4532="1111")),TH!D4532,""),"")</f>
        <v/>
      </c>
      <c r="B4532" s="36" t="str">
        <f t="shared" si="504"/>
        <v/>
      </c>
      <c r="C4532" s="190"/>
      <c r="D4532" s="37"/>
      <c r="E4532" s="190"/>
      <c r="F4532" s="191"/>
      <c r="G4532" s="824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7"/>
    </row>
    <row r="4533" spans="1:27" ht="15.75" hidden="1" customHeight="1">
      <c r="A4533" s="818" t="str">
        <f>IF(B4533&lt;&gt;"",IF(AND(B4533&gt;=_TM1,B4533&lt;=_TM2,OR(TH!L4533="1111",TH!M4533="1111")),TH!D4533,""),"")</f>
        <v/>
      </c>
      <c r="B4533" s="36" t="str">
        <f t="shared" si="504"/>
        <v/>
      </c>
      <c r="C4533" s="190"/>
      <c r="D4533" s="37"/>
      <c r="E4533" s="190"/>
      <c r="F4533" s="191"/>
      <c r="G4533" s="824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7"/>
    </row>
    <row r="4534" spans="1:27" ht="15.75" hidden="1" customHeight="1">
      <c r="A4534" s="818" t="str">
        <f>IF(B4534&lt;&gt;"",IF(AND(B4534&gt;=_TM1,B4534&lt;=_TM2,OR(TH!L4534="1111",TH!M4534="1111")),TH!D4534,""),"")</f>
        <v/>
      </c>
      <c r="B4534" s="36" t="str">
        <f t="shared" si="504"/>
        <v/>
      </c>
      <c r="C4534" s="190"/>
      <c r="D4534" s="37"/>
      <c r="E4534" s="190"/>
      <c r="F4534" s="191"/>
      <c r="G4534" s="824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7"/>
    </row>
    <row r="4535" spans="1:27" ht="15.75" hidden="1" customHeight="1">
      <c r="A4535" s="818" t="str">
        <f>IF(B4535&lt;&gt;"",IF(AND(B4535&gt;=_TM1,B4535&lt;=_TM2,OR(TH!L4535="1111",TH!M4535="1111")),TH!D4535,""),"")</f>
        <v/>
      </c>
      <c r="B4535" s="36" t="str">
        <f t="shared" si="504"/>
        <v/>
      </c>
      <c r="C4535" s="190"/>
      <c r="D4535" s="37"/>
      <c r="E4535" s="190"/>
      <c r="F4535" s="191"/>
      <c r="G4535" s="824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7"/>
    </row>
    <row r="4536" spans="1:27" ht="15.75" hidden="1" customHeight="1">
      <c r="A4536" s="818" t="str">
        <f>IF(B4536&lt;&gt;"",IF(AND(B4536&gt;=_TM1,B4536&lt;=_TM2,OR(TH!L4536="1111",TH!M4536="1111")),TH!D4536,""),"")</f>
        <v/>
      </c>
      <c r="B4536" s="36" t="str">
        <f t="shared" si="504"/>
        <v/>
      </c>
      <c r="C4536" s="190"/>
      <c r="D4536" s="37"/>
      <c r="E4536" s="190"/>
      <c r="F4536" s="191"/>
      <c r="G4536" s="824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7"/>
    </row>
    <row r="4537" spans="1:27" ht="15.75" hidden="1" customHeight="1">
      <c r="A4537" s="818" t="str">
        <f>IF(B4537&lt;&gt;"",IF(AND(B4537&gt;=_TM1,B4537&lt;=_TM2,OR(TH!L4537="1111",TH!M4537="1111")),TH!D4537,""),"")</f>
        <v/>
      </c>
      <c r="B4537" s="36" t="str">
        <f t="shared" si="504"/>
        <v/>
      </c>
      <c r="C4537" s="190"/>
      <c r="D4537" s="37"/>
      <c r="E4537" s="190"/>
      <c r="F4537" s="191"/>
      <c r="G4537" s="824"/>
      <c r="H4537" s="192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7"/>
    </row>
    <row r="4538" spans="1:27" ht="15.75" hidden="1" customHeight="1">
      <c r="A4538" s="818" t="str">
        <f>IF(B4538&lt;&gt;"",IF(AND(B4538&gt;=_TM1,B4538&lt;=_TM2,OR(TH!L4538="1111",TH!M4538="1111")),TH!D4538,""),"")</f>
        <v/>
      </c>
      <c r="B4538" s="36" t="str">
        <f t="shared" si="504"/>
        <v/>
      </c>
      <c r="C4538" s="190"/>
      <c r="D4538" s="37"/>
      <c r="E4538" s="190"/>
      <c r="F4538" s="191"/>
      <c r="G4538" s="824"/>
      <c r="H4538" s="192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7"/>
    </row>
    <row r="4539" spans="1:27" ht="15.75" hidden="1" customHeight="1">
      <c r="A4539" s="818" t="str">
        <f>IF(B4539&lt;&gt;"",IF(AND(B4539&gt;=_TM1,B4539&lt;=_TM2,OR(TH!L4539="1111",TH!M4539="1111")),TH!D4539,""),"")</f>
        <v/>
      </c>
      <c r="B4539" s="36" t="str">
        <f t="shared" si="504"/>
        <v/>
      </c>
      <c r="C4539" s="190"/>
      <c r="D4539" s="37"/>
      <c r="E4539" s="190"/>
      <c r="F4539" s="191"/>
      <c r="G4539" s="824"/>
      <c r="H4539" s="192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7"/>
    </row>
    <row r="4540" spans="1:27" ht="15.75" hidden="1" customHeight="1">
      <c r="A4540" s="818" t="str">
        <f>IF(B4540&lt;&gt;"",IF(AND(B4540&gt;=_TM1,B4540&lt;=_TM2,OR(TH!L4540="1111",TH!M4540="1111")),TH!D4540,""),"")</f>
        <v/>
      </c>
      <c r="B4540" s="36" t="str">
        <f t="shared" si="504"/>
        <v/>
      </c>
      <c r="C4540" s="190"/>
      <c r="D4540" s="37"/>
      <c r="E4540" s="190"/>
      <c r="F4540" s="191"/>
      <c r="G4540" s="824"/>
      <c r="H4540" s="192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7"/>
    </row>
    <row r="4541" spans="1:27" ht="15.75" hidden="1" customHeight="1">
      <c r="A4541" s="818" t="str">
        <f>IF(B4541&lt;&gt;"",IF(AND(B4541&gt;=_TM1,B4541&lt;=_TM2,OR(TH!L4541="1111",TH!M4541="1111")),TH!D4541,""),"")</f>
        <v/>
      </c>
      <c r="B4541" s="36" t="str">
        <f t="shared" si="504"/>
        <v/>
      </c>
      <c r="C4541" s="190"/>
      <c r="D4541" s="37"/>
      <c r="E4541" s="190"/>
      <c r="F4541" s="191"/>
      <c r="G4541" s="824"/>
      <c r="H4541" s="192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7"/>
    </row>
    <row r="4542" spans="1:27" ht="15.75" hidden="1" customHeight="1">
      <c r="A4542" s="818" t="str">
        <f>IF(B4542&lt;&gt;"",IF(AND(B4542&gt;=_TM1,B4542&lt;=_TM2,OR(TH!L4542="1111",TH!M4542="1111")),TH!D4542,""),"")</f>
        <v/>
      </c>
      <c r="B4542" s="36" t="str">
        <f t="shared" si="504"/>
        <v/>
      </c>
      <c r="C4542" s="190"/>
      <c r="D4542" s="37"/>
      <c r="E4542" s="190"/>
      <c r="F4542" s="191"/>
      <c r="G4542" s="824"/>
      <c r="H4542" s="192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7"/>
    </row>
    <row r="4543" spans="1:27" ht="15.75" hidden="1" customHeight="1">
      <c r="A4543" s="818" t="str">
        <f>IF(B4543&lt;&gt;"",IF(AND(B4543&gt;=_TM1,B4543&lt;=_TM2,OR(TH!L4543="1111",TH!M4543="1111")),TH!D4543,""),"")</f>
        <v/>
      </c>
      <c r="B4543" s="36" t="str">
        <f t="shared" si="504"/>
        <v/>
      </c>
      <c r="C4543" s="190"/>
      <c r="D4543" s="37"/>
      <c r="E4543" s="190"/>
      <c r="F4543" s="191"/>
      <c r="G4543" s="824"/>
      <c r="H4543" s="192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7"/>
    </row>
    <row r="4544" spans="1:27" ht="15.75" hidden="1" customHeight="1">
      <c r="A4544" s="818" t="str">
        <f>IF(B4544&lt;&gt;"",IF(AND(B4544&gt;=_TM1,B4544&lt;=_TM2,OR(TH!L4544="1111",TH!M4544="1111")),TH!D4544,""),"")</f>
        <v/>
      </c>
      <c r="B4544" s="36" t="str">
        <f t="shared" si="504"/>
        <v/>
      </c>
      <c r="C4544" s="183"/>
      <c r="D4544" s="183"/>
      <c r="E4544" s="190"/>
      <c r="F4544" s="188"/>
      <c r="G4544" s="826"/>
      <c r="H4544" s="7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7"/>
    </row>
    <row r="4545" spans="1:27" ht="15.75" hidden="1" customHeight="1">
      <c r="A4545" s="818" t="str">
        <f>IF(B4545&lt;&gt;"",IF(AND(B4545&gt;=_TM1,B4545&lt;=_TM2,OR(TH!L4545="1111",TH!M4545="1111")),TH!D4545,""),"")</f>
        <v/>
      </c>
      <c r="B4545" s="36" t="str">
        <f t="shared" si="504"/>
        <v/>
      </c>
      <c r="C4545" s="183"/>
      <c r="D4545" s="183"/>
      <c r="E4545" s="190"/>
      <c r="F4545" s="188"/>
      <c r="G4545" s="826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7"/>
    </row>
    <row r="4546" spans="1:27" ht="15.75" hidden="1" customHeight="1">
      <c r="A4546" s="818" t="str">
        <f>IF(B4546&lt;&gt;"",IF(AND(B4546&gt;=_TM1,B4546&lt;=_TM2,OR(TH!L4546="1111",TH!M4546="1111")),TH!D4546,""),"")</f>
        <v/>
      </c>
      <c r="B4546" s="36" t="str">
        <f t="shared" si="504"/>
        <v/>
      </c>
      <c r="C4546" s="183"/>
      <c r="D4546" s="183"/>
      <c r="E4546" s="190"/>
      <c r="F4546" s="188"/>
      <c r="G4546" s="826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7"/>
    </row>
    <row r="4547" spans="1:27" ht="15.75" hidden="1" customHeight="1">
      <c r="A4547" s="818" t="str">
        <f>IF(B4547&lt;&gt;"",IF(AND(B4547&gt;=_TM1,B4547&lt;=_TM2,OR(TH!L4547="1111",TH!M4547="1111")),TH!D4547,""),"")</f>
        <v/>
      </c>
      <c r="B4547" s="36" t="str">
        <f t="shared" si="504"/>
        <v/>
      </c>
      <c r="C4547" s="190"/>
      <c r="D4547" s="190"/>
      <c r="E4547" s="190"/>
      <c r="F4547" s="191"/>
      <c r="G4547" s="824"/>
      <c r="H4547" s="192"/>
      <c r="I4547" s="248"/>
      <c r="J4547" s="248"/>
      <c r="K4547" s="578"/>
      <c r="L4547" s="193"/>
      <c r="M4547" s="193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7"/>
    </row>
    <row r="4548" spans="1:27" ht="15.75" hidden="1" customHeight="1">
      <c r="A4548" s="818" t="str">
        <f>IF(B4548&lt;&gt;"",IF(AND(B4548&gt;=_TM1,B4548&lt;=_TM2,OR(TH!L4548="1111",TH!M4548="1111")),TH!D4548,""),"")</f>
        <v/>
      </c>
      <c r="B4548" s="36" t="str">
        <f t="shared" si="504"/>
        <v/>
      </c>
      <c r="C4548" s="190"/>
      <c r="D4548" s="190"/>
      <c r="E4548" s="190"/>
      <c r="F4548" s="191"/>
      <c r="G4548" s="824"/>
      <c r="H4548" s="192"/>
      <c r="I4548" s="248"/>
      <c r="J4548" s="248"/>
      <c r="K4548" s="578"/>
      <c r="L4548" s="193"/>
      <c r="M4548" s="193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7"/>
    </row>
    <row r="4549" spans="1:27" ht="15.75" hidden="1" customHeight="1">
      <c r="A4549" s="818" t="str">
        <f>IF(B4549&lt;&gt;"",IF(AND(B4549&gt;=_TM1,B4549&lt;=_TM2,OR(TH!L4549="1111",TH!M4549="1111")),TH!D4549,""),"")</f>
        <v/>
      </c>
      <c r="B4549" s="36" t="str">
        <f t="shared" si="504"/>
        <v/>
      </c>
      <c r="C4549" s="190"/>
      <c r="D4549" s="190"/>
      <c r="E4549" s="190"/>
      <c r="F4549" s="191"/>
      <c r="G4549" s="824"/>
      <c r="H4549" s="192"/>
      <c r="I4549" s="248"/>
      <c r="J4549" s="248"/>
      <c r="K4549" s="38"/>
      <c r="L4549" s="193"/>
      <c r="M4549" s="193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7"/>
    </row>
    <row r="4550" spans="1:27" ht="15.75" hidden="1" customHeight="1">
      <c r="A4550" s="818" t="str">
        <f>IF(B4550&lt;&gt;"",IF(AND(B4550&gt;=_TM1,B4550&lt;=_TM2,OR(TH!L4550="1111",TH!M4550="1111")),TH!D4550,""),"")</f>
        <v/>
      </c>
      <c r="B4550" s="36" t="str">
        <f t="shared" ref="B4550:B4555" si="505">IF(C4550&lt;&gt;"",MONTH(C4550),"")</f>
        <v/>
      </c>
      <c r="C4550" s="190"/>
      <c r="D4550" s="37"/>
      <c r="E4550" s="190"/>
      <c r="F4550" s="191"/>
      <c r="G4550" s="823"/>
      <c r="H4550" s="44"/>
      <c r="I4550" s="248"/>
      <c r="J4550" s="248"/>
      <c r="K4550" s="3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7"/>
    </row>
    <row r="4551" spans="1:27" ht="15.75" hidden="1" customHeight="1">
      <c r="A4551" s="818" t="str">
        <f>IF(B4551&lt;&gt;"",IF(AND(B4551&gt;=_TM1,B4551&lt;=_TM2,OR(TH!L4551="1111",TH!M4551="1111")),TH!D4551,""),"")</f>
        <v/>
      </c>
      <c r="B4551" s="36" t="str">
        <f t="shared" si="505"/>
        <v/>
      </c>
      <c r="C4551" s="37"/>
      <c r="D4551" s="37"/>
      <c r="E4551" s="37"/>
      <c r="F4551" s="40"/>
      <c r="G4551" s="823"/>
      <c r="H4551" s="44"/>
      <c r="I4551" s="248"/>
      <c r="J4551" s="248"/>
      <c r="K4551" s="3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7"/>
    </row>
    <row r="4552" spans="1:27" ht="15.75" hidden="1" customHeight="1">
      <c r="A4552" s="818" t="str">
        <f>IF(B4552&lt;&gt;"",IF(AND(B4552&gt;=_TM1,B4552&lt;=_TM2,OR(TH!L4552="1111",TH!M4552="1111")),TH!D4552,""),"")</f>
        <v/>
      </c>
      <c r="B4552" s="36" t="str">
        <f t="shared" si="505"/>
        <v/>
      </c>
      <c r="C4552" s="37"/>
      <c r="D4552" s="37"/>
      <c r="E4552" s="37"/>
      <c r="F4552" s="40"/>
      <c r="G4552" s="823"/>
      <c r="H4552" s="44"/>
      <c r="I4552" s="248"/>
      <c r="J4552" s="248"/>
      <c r="K4552" s="3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7"/>
    </row>
    <row r="4553" spans="1:27" ht="15.75" hidden="1" customHeight="1">
      <c r="A4553" s="818" t="str">
        <f>IF(B4553&lt;&gt;"",IF(AND(B4553&gt;=_TM1,B4553&lt;=_TM2,OR(TH!L4553="1111",TH!M4553="1111")),TH!D4553,""),"")</f>
        <v/>
      </c>
      <c r="B4553" s="36" t="str">
        <f t="shared" si="505"/>
        <v/>
      </c>
      <c r="C4553" s="37"/>
      <c r="D4553" s="37"/>
      <c r="E4553" s="37"/>
      <c r="F4553" s="40"/>
      <c r="G4553" s="823"/>
      <c r="H4553" s="44"/>
      <c r="I4553" s="248"/>
      <c r="J4553" s="248"/>
      <c r="K4553" s="3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7"/>
    </row>
    <row r="4554" spans="1:27" ht="15.75" hidden="1" customHeight="1">
      <c r="A4554" s="818" t="str">
        <f>IF(B4554&lt;&gt;"",IF(AND(B4554&gt;=_TM1,B4554&lt;=_TM2,OR(TH!L4554="1111",TH!M4554="1111")),TH!D4554,""),"")</f>
        <v/>
      </c>
      <c r="B4554" s="36" t="str">
        <f t="shared" si="505"/>
        <v/>
      </c>
      <c r="C4554" s="37"/>
      <c r="D4554" s="37"/>
      <c r="E4554" s="37"/>
      <c r="F4554" s="40"/>
      <c r="G4554" s="823"/>
      <c r="H4554" s="44"/>
      <c r="I4554" s="248"/>
      <c r="J4554" s="248"/>
      <c r="K4554" s="3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7"/>
    </row>
    <row r="4555" spans="1:27" ht="15.75" hidden="1" customHeight="1">
      <c r="A4555" s="818" t="str">
        <f>IF(B4555&lt;&gt;"",IF(AND(B4555&gt;=_TM1,B4555&lt;=_TM2,OR(TH!L4555="1111",TH!M4555="1111")),TH!D4555,""),"")</f>
        <v/>
      </c>
      <c r="B4555" s="36" t="str">
        <f t="shared" si="505"/>
        <v/>
      </c>
      <c r="C4555" s="37"/>
      <c r="D4555" s="37"/>
      <c r="E4555" s="37"/>
      <c r="F4555" s="40"/>
      <c r="G4555" s="823"/>
      <c r="H4555" s="44"/>
      <c r="I4555" s="248"/>
      <c r="J4555" s="248"/>
      <c r="K4555" s="3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7"/>
    </row>
    <row r="4557" spans="1:27">
      <c r="J4557" s="776"/>
    </row>
    <row r="4565" spans="11:11">
      <c r="K4565" s="463">
        <f>SUBTOTAL(9,K10:K4555)</f>
        <v>133842224</v>
      </c>
    </row>
  </sheetData>
  <autoFilter ref="A9:AD4555">
    <filterColumn colId="11">
      <filters>
        <filter val="642"/>
      </filters>
    </filterColumn>
  </autoFilter>
  <sortState ref="A523:AE1557">
    <sortCondition ref="C523:C155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56" t="s">
        <v>325</v>
      </c>
      <c r="G1" s="956"/>
      <c r="H1" s="956"/>
      <c r="I1" s="956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55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5"/>
      <c r="H2" s="955"/>
      <c r="I2" s="955"/>
    </row>
    <row r="3" spans="1:14">
      <c r="F3" s="955"/>
      <c r="G3" s="955"/>
      <c r="H3" s="955"/>
      <c r="I3" s="955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59" t="s">
        <v>123</v>
      </c>
      <c r="I7" s="959"/>
      <c r="J7" s="606"/>
      <c r="K7" s="606"/>
      <c r="M7" s="958" t="s">
        <v>318</v>
      </c>
      <c r="N7" s="958"/>
    </row>
    <row r="8" spans="1:14" s="788" customFormat="1" ht="23.25" customHeight="1" thickBot="1">
      <c r="A8" s="960" t="s">
        <v>327</v>
      </c>
      <c r="B8" s="962" t="s">
        <v>1</v>
      </c>
      <c r="C8" s="963"/>
      <c r="D8" s="964" t="s">
        <v>0</v>
      </c>
      <c r="E8" s="960" t="s">
        <v>328</v>
      </c>
      <c r="F8" s="957" t="s">
        <v>94</v>
      </c>
      <c r="G8" s="957"/>
      <c r="H8" s="962" t="s">
        <v>21</v>
      </c>
      <c r="I8" s="963"/>
      <c r="J8" s="787"/>
      <c r="K8" s="787"/>
      <c r="M8" s="789">
        <f>IF(K9="Quý I",1,IF(K9="Quý II",4,IF(K9="Quý III",7,IF(K9="Quý IV",10,""))))</f>
        <v>7</v>
      </c>
      <c r="N8" s="789">
        <f>IF(K9="Quý I",3,IF(K9="Quý II",6,IF(K9="Quý III",9,IF(K9="Quý IV",12,""))))</f>
        <v>9</v>
      </c>
    </row>
    <row r="9" spans="1:14" s="788" customFormat="1" ht="28.5" customHeight="1" thickBot="1">
      <c r="A9" s="961"/>
      <c r="B9" s="790" t="s">
        <v>15</v>
      </c>
      <c r="C9" s="790" t="s">
        <v>32</v>
      </c>
      <c r="D9" s="965"/>
      <c r="E9" s="961"/>
      <c r="F9" s="791" t="s">
        <v>22</v>
      </c>
      <c r="G9" s="791" t="s">
        <v>23</v>
      </c>
      <c r="H9" s="790" t="s">
        <v>329</v>
      </c>
      <c r="I9" s="790" t="s">
        <v>23</v>
      </c>
      <c r="K9" s="700" t="s">
        <v>397</v>
      </c>
    </row>
    <row r="10" spans="1:14" s="788" customFormat="1" ht="21" customHeight="1">
      <c r="A10" s="792"/>
      <c r="B10" s="792"/>
      <c r="C10" s="792"/>
      <c r="D10" s="793" t="s">
        <v>332</v>
      </c>
      <c r="E10" s="794"/>
      <c r="F10" s="792"/>
      <c r="G10" s="792"/>
      <c r="H10" s="795">
        <f>SUMIF(_M,"&lt;"&amp;$M$8,TH)</f>
        <v>16043700805.9</v>
      </c>
      <c r="I10" s="795">
        <f>SUMIF(_M,"&lt;"&amp;$M$8,TH)</f>
        <v>16043700805.9</v>
      </c>
    </row>
    <row r="11" spans="1:14" s="788" customFormat="1" ht="21" customHeight="1">
      <c r="A11" s="796">
        <f ca="1">IF(ROWS($1:1)&gt;COUNT(Dong6),"",OFFSET(TH!C$1,SMALL(Dong6,ROWS($1:1)),))</f>
        <v>42552</v>
      </c>
      <c r="B11" s="797" t="str">
        <f ca="1">IF(ROWS($1:1)&gt;COUNT(Dong6),"",OFFSET(TH!D$1,SMALL(Dong6,ROWS($1:1)),))</f>
        <v>GBC</v>
      </c>
      <c r="C11" s="796">
        <f ca="1">IF(ROWS($1:1)&gt;COUNT(Dong6),"",OFFSET(TH!E$1,SMALL(Dong6,ROWS($1:1)),))</f>
        <v>42552</v>
      </c>
      <c r="D11" s="798" t="str">
        <f ca="1">IF(ROWS($1:1)&gt;COUNT(Dong6),"",OFFSET(TH!F$1,SMALL(Dong6,ROWS($1:1)),))</f>
        <v>Nộp tiền mặt vào tài khoản</v>
      </c>
      <c r="E11" s="797">
        <f t="shared" ref="E11:E40" ca="1" si="0">IF(D11&lt;&gt;"",ROW()-10,"")</f>
        <v>1</v>
      </c>
      <c r="F11" s="799" t="str">
        <f ca="1">IF(ROWS($1:1)&gt;COUNT(Dong6),"",OFFSET(TH!L$1,SMALL(Dong6,ROWS($1:1)),))</f>
        <v>1121</v>
      </c>
      <c r="G11" s="799" t="str">
        <f ca="1">IF(ROWS($1:1)&gt;COUNT(Dong6),"",OFFSET(TH!M$1,SMALL(Dong6,ROWS($1:1)),))</f>
        <v>1111</v>
      </c>
      <c r="H11" s="685">
        <f ca="1">IF(ROWS($1:1)&gt;COUNT(Dong6),"",OFFSET(TH!K$1,SMALL(Dong6,ROWS($1:1)),))</f>
        <v>4470000</v>
      </c>
      <c r="I11" s="685">
        <f ca="1">IF(ROWS($1:1)&gt;COUNT(Dong6),"",OFFSET(TH!K$1,SMALL(Dong6,ROWS($1:1)),))</f>
        <v>4470000</v>
      </c>
    </row>
    <row r="12" spans="1:14" s="788" customFormat="1" ht="21" customHeight="1">
      <c r="A12" s="796">
        <f ca="1">IF(ROWS($1:2)&gt;COUNT(Dong6),"",OFFSET(TH!C$1,SMALL(Dong6,ROWS($1:2)),))</f>
        <v>42557</v>
      </c>
      <c r="B12" s="797" t="str">
        <f ca="1">IF(ROWS($1:2)&gt;COUNT(Dong6),"",OFFSET(TH!D$1,SMALL(Dong6,ROWS($1:2)),))</f>
        <v>GBC</v>
      </c>
      <c r="C12" s="796">
        <f ca="1">IF(ROWS($1:2)&gt;COUNT(Dong6),"",OFFSET(TH!E$1,SMALL(Dong6,ROWS($1:2)),))</f>
        <v>42557</v>
      </c>
      <c r="D12" s="798" t="str">
        <f ca="1">IF(ROWS($1:2)&gt;COUNT(Dong6),"",OFFSET(TH!F$1,SMALL(Dong6,ROWS($1:2)),))</f>
        <v>Nộp tiền mặt vào tài khoản</v>
      </c>
      <c r="E12" s="797">
        <f t="shared" ca="1" si="0"/>
        <v>2</v>
      </c>
      <c r="F12" s="799" t="str">
        <f ca="1">IF(ROWS($1:2)&gt;COUNT(Dong6),"",OFFSET(TH!L$1,SMALL(Dong6,ROWS($1:2)),))</f>
        <v>1121</v>
      </c>
      <c r="G12" s="799" t="str">
        <f ca="1">IF(ROWS($1:2)&gt;COUNT(Dong6),"",OFFSET(TH!M$1,SMALL(Dong6,ROWS($1:2)),))</f>
        <v>1111</v>
      </c>
      <c r="H12" s="685">
        <f ca="1">IF(ROWS($1:2)&gt;COUNT(Dong6),"",OFFSET(TH!K$1,SMALL(Dong6,ROWS($1:2)),))</f>
        <v>454380000</v>
      </c>
      <c r="I12" s="685">
        <f ca="1">IF(ROWS($1:2)&gt;COUNT(Dong6),"",OFFSET(TH!K$1,SMALL(Dong6,ROWS($1:2)),))</f>
        <v>454380000</v>
      </c>
    </row>
    <row r="13" spans="1:14" s="788" customFormat="1" ht="21" customHeight="1">
      <c r="A13" s="796">
        <f ca="1">IF(ROWS($1:3)&gt;COUNT(Dong6),"",OFFSET(TH!C$1,SMALL(Dong6,ROWS($1:3)),))</f>
        <v>42557</v>
      </c>
      <c r="B13" s="797" t="str">
        <f ca="1">IF(ROWS($1:3)&gt;COUNT(Dong6),"",OFFSET(TH!D$1,SMALL(Dong6,ROWS($1:3)),))</f>
        <v>GBC</v>
      </c>
      <c r="C13" s="796">
        <f ca="1">IF(ROWS($1:3)&gt;COUNT(Dong6),"",OFFSET(TH!E$1,SMALL(Dong6,ROWS($1:3)),))</f>
        <v>42557</v>
      </c>
      <c r="D13" s="798" t="str">
        <f ca="1">IF(ROWS($1:3)&gt;COUNT(Dong6),"",OFFSET(TH!F$1,SMALL(Dong6,ROWS($1:3)),))</f>
        <v>Nộp tiền mặt vào tài khoản</v>
      </c>
      <c r="E13" s="797">
        <f t="shared" ca="1" si="0"/>
        <v>3</v>
      </c>
      <c r="F13" s="799" t="str">
        <f ca="1">IF(ROWS($1:3)&gt;COUNT(Dong6),"",OFFSET(TH!L$1,SMALL(Dong6,ROWS($1:3)),))</f>
        <v>1121</v>
      </c>
      <c r="G13" s="799" t="str">
        <f ca="1">IF(ROWS($1:3)&gt;COUNT(Dong6),"",OFFSET(TH!M$1,SMALL(Dong6,ROWS($1:3)),))</f>
        <v>1111</v>
      </c>
      <c r="H13" s="685">
        <f ca="1">IF(ROWS($1:3)&gt;COUNT(Dong6),"",OFFSET(TH!K$1,SMALL(Dong6,ROWS($1:3)),))</f>
        <v>170000</v>
      </c>
      <c r="I13" s="685">
        <f ca="1">IF(ROWS($1:3)&gt;COUNT(Dong6),"",OFFSET(TH!K$1,SMALL(Dong6,ROWS($1:3)),))</f>
        <v>170000</v>
      </c>
    </row>
    <row r="14" spans="1:14" s="788" customFormat="1" ht="21" customHeight="1">
      <c r="A14" s="796">
        <f ca="1">IF(ROWS($1:4)&gt;COUNT(Dong6),"",OFFSET(TH!C$1,SMALL(Dong6,ROWS($1:4)),))</f>
        <v>42559</v>
      </c>
      <c r="B14" s="797" t="str">
        <f ca="1">IF(ROWS($1:4)&gt;COUNT(Dong6),"",OFFSET(TH!D$1,SMALL(Dong6,ROWS($1:4)),))</f>
        <v>GBC</v>
      </c>
      <c r="C14" s="796">
        <f ca="1">IF(ROWS($1:4)&gt;COUNT(Dong6),"",OFFSET(TH!E$1,SMALL(Dong6,ROWS($1:4)),))</f>
        <v>42559</v>
      </c>
      <c r="D14" s="798" t="str">
        <f ca="1">IF(ROWS($1:4)&gt;COUNT(Dong6),"",OFFSET(TH!F$1,SMALL(Dong6,ROWS($1:4)),))</f>
        <v>Thu tiền hàng</v>
      </c>
      <c r="E14" s="797">
        <f t="shared" ca="1" si="0"/>
        <v>4</v>
      </c>
      <c r="F14" s="799" t="str">
        <f ca="1">IF(ROWS($1:4)&gt;COUNT(Dong6),"",OFFSET(TH!L$1,SMALL(Dong6,ROWS($1:4)),))</f>
        <v>1121</v>
      </c>
      <c r="G14" s="799" t="str">
        <f ca="1">IF(ROWS($1:4)&gt;COUNT(Dong6),"",OFFSET(TH!M$1,SMALL(Dong6,ROWS($1:4)),))</f>
        <v>131</v>
      </c>
      <c r="H14" s="685">
        <f ca="1">IF(ROWS($1:4)&gt;COUNT(Dong6),"",OFFSET(TH!K$1,SMALL(Dong6,ROWS($1:4)),))</f>
        <v>37182884</v>
      </c>
      <c r="I14" s="685">
        <f ca="1">IF(ROWS($1:4)&gt;COUNT(Dong6),"",OFFSET(TH!K$1,SMALL(Dong6,ROWS($1:4)),))</f>
        <v>37182884</v>
      </c>
    </row>
    <row r="15" spans="1:14" s="788" customFormat="1" ht="21" customHeight="1">
      <c r="A15" s="796">
        <f ca="1">IF(ROWS($1:5)&gt;COUNT(Dong6),"",OFFSET(TH!C$1,SMALL(Dong6,ROWS($1:5)),))</f>
        <v>42563</v>
      </c>
      <c r="B15" s="797" t="str">
        <f ca="1">IF(ROWS($1:5)&gt;COUNT(Dong6),"",OFFSET(TH!D$1,SMALL(Dong6,ROWS($1:5)),))</f>
        <v>GBC</v>
      </c>
      <c r="C15" s="796">
        <f ca="1">IF(ROWS($1:5)&gt;COUNT(Dong6),"",OFFSET(TH!E$1,SMALL(Dong6,ROWS($1:5)),))</f>
        <v>42563</v>
      </c>
      <c r="D15" s="798" t="str">
        <f ca="1">IF(ROWS($1:5)&gt;COUNT(Dong6),"",OFFSET(TH!F$1,SMALL(Dong6,ROWS($1:5)),))</f>
        <v>Thu tiền hàng</v>
      </c>
      <c r="E15" s="797">
        <f t="shared" ca="1" si="0"/>
        <v>5</v>
      </c>
      <c r="F15" s="799" t="str">
        <f ca="1">IF(ROWS($1:5)&gt;COUNT(Dong6),"",OFFSET(TH!L$1,SMALL(Dong6,ROWS($1:5)),))</f>
        <v>1121</v>
      </c>
      <c r="G15" s="799" t="str">
        <f ca="1">IF(ROWS($1:5)&gt;COUNT(Dong6),"",OFFSET(TH!M$1,SMALL(Dong6,ROWS($1:5)),))</f>
        <v>131</v>
      </c>
      <c r="H15" s="685">
        <f ca="1">IF(ROWS($1:5)&gt;COUNT(Dong6),"",OFFSET(TH!K$1,SMALL(Dong6,ROWS($1:5)),))</f>
        <v>10043000</v>
      </c>
      <c r="I15" s="685">
        <f ca="1">IF(ROWS($1:5)&gt;COUNT(Dong6),"",OFFSET(TH!K$1,SMALL(Dong6,ROWS($1:5)),))</f>
        <v>10043000</v>
      </c>
    </row>
    <row r="16" spans="1:14" s="788" customFormat="1" ht="21" customHeight="1">
      <c r="A16" s="796">
        <f ca="1">IF(ROWS($1:6)&gt;COUNT(Dong6),"",OFFSET(TH!C$1,SMALL(Dong6,ROWS($1:6)),))</f>
        <v>42563</v>
      </c>
      <c r="B16" s="797" t="str">
        <f ca="1">IF(ROWS($1:6)&gt;COUNT(Dong6),"",OFFSET(TH!D$1,SMALL(Dong6,ROWS($1:6)),))</f>
        <v>GBC</v>
      </c>
      <c r="C16" s="796">
        <f ca="1">IF(ROWS($1:6)&gt;COUNT(Dong6),"",OFFSET(TH!E$1,SMALL(Dong6,ROWS($1:6)),))</f>
        <v>42563</v>
      </c>
      <c r="D16" s="798" t="str">
        <f ca="1">IF(ROWS($1:6)&gt;COUNT(Dong6),"",OFFSET(TH!F$1,SMALL(Dong6,ROWS($1:6)),))</f>
        <v>Thu tiền hàng</v>
      </c>
      <c r="E16" s="797">
        <f t="shared" ca="1" si="0"/>
        <v>6</v>
      </c>
      <c r="F16" s="799" t="str">
        <f ca="1">IF(ROWS($1:6)&gt;COUNT(Dong6),"",OFFSET(TH!L$1,SMALL(Dong6,ROWS($1:6)),))</f>
        <v>1121</v>
      </c>
      <c r="G16" s="799" t="str">
        <f ca="1">IF(ROWS($1:6)&gt;COUNT(Dong6),"",OFFSET(TH!M$1,SMALL(Dong6,ROWS($1:6)),))</f>
        <v>131</v>
      </c>
      <c r="H16" s="685">
        <f ca="1">IF(ROWS($1:6)&gt;COUNT(Dong6),"",OFFSET(TH!K$1,SMALL(Dong6,ROWS($1:6)),))</f>
        <v>11550000</v>
      </c>
      <c r="I16" s="685">
        <f ca="1">IF(ROWS($1:6)&gt;COUNT(Dong6),"",OFFSET(TH!K$1,SMALL(Dong6,ROWS($1:6)),))</f>
        <v>11550000</v>
      </c>
    </row>
    <row r="17" spans="1:9" s="788" customFormat="1" ht="21" customHeight="1">
      <c r="A17" s="796">
        <f ca="1">IF(ROWS($1:7)&gt;COUNT(Dong6),"",OFFSET(TH!C$1,SMALL(Dong6,ROWS($1:7)),))</f>
        <v>42566</v>
      </c>
      <c r="B17" s="797" t="str">
        <f ca="1">IF(ROWS($1:7)&gt;COUNT(Dong6),"",OFFSET(TH!D$1,SMALL(Dong6,ROWS($1:7)),))</f>
        <v>GBC</v>
      </c>
      <c r="C17" s="796">
        <f ca="1">IF(ROWS($1:7)&gt;COUNT(Dong6),"",OFFSET(TH!E$1,SMALL(Dong6,ROWS($1:7)),))</f>
        <v>42566</v>
      </c>
      <c r="D17" s="798" t="str">
        <f ca="1">IF(ROWS($1:7)&gt;COUNT(Dong6),"",OFFSET(TH!F$1,SMALL(Dong6,ROWS($1:7)),))</f>
        <v>Nộp tiền mặt vào tài khoản</v>
      </c>
      <c r="E17" s="797">
        <f t="shared" ca="1" si="0"/>
        <v>7</v>
      </c>
      <c r="F17" s="799" t="str">
        <f ca="1">IF(ROWS($1:7)&gt;COUNT(Dong6),"",OFFSET(TH!L$1,SMALL(Dong6,ROWS($1:7)),))</f>
        <v>1121</v>
      </c>
      <c r="G17" s="799" t="str">
        <f ca="1">IF(ROWS($1:7)&gt;COUNT(Dong6),"",OFFSET(TH!M$1,SMALL(Dong6,ROWS($1:7)),))</f>
        <v>1111</v>
      </c>
      <c r="H17" s="685">
        <f ca="1">IF(ROWS($1:7)&gt;COUNT(Dong6),"",OFFSET(TH!K$1,SMALL(Dong6,ROWS($1:7)),))</f>
        <v>4700000</v>
      </c>
      <c r="I17" s="685">
        <f ca="1">IF(ROWS($1:7)&gt;COUNT(Dong6),"",OFFSET(TH!K$1,SMALL(Dong6,ROWS($1:7)),))</f>
        <v>4700000</v>
      </c>
    </row>
    <row r="18" spans="1:9" s="788" customFormat="1" ht="21" customHeight="1">
      <c r="A18" s="796">
        <f ca="1">IF(ROWS($1:8)&gt;COUNT(Dong6),"",OFFSET(TH!C$1,SMALL(Dong6,ROWS($1:8)),))</f>
        <v>42569</v>
      </c>
      <c r="B18" s="797" t="str">
        <f ca="1">IF(ROWS($1:8)&gt;COUNT(Dong6),"",OFFSET(TH!D$1,SMALL(Dong6,ROWS($1:8)),))</f>
        <v>GBC</v>
      </c>
      <c r="C18" s="796">
        <f ca="1">IF(ROWS($1:8)&gt;COUNT(Dong6),"",OFFSET(TH!E$1,SMALL(Dong6,ROWS($1:8)),))</f>
        <v>42569</v>
      </c>
      <c r="D18" s="798" t="str">
        <f ca="1">IF(ROWS($1:8)&gt;COUNT(Dong6),"",OFFSET(TH!F$1,SMALL(Dong6,ROWS($1:8)),))</f>
        <v>Nộp tiền mặt vào tài khoản</v>
      </c>
      <c r="E18" s="797">
        <f t="shared" ca="1" si="0"/>
        <v>8</v>
      </c>
      <c r="F18" s="799" t="str">
        <f ca="1">IF(ROWS($1:8)&gt;COUNT(Dong6),"",OFFSET(TH!L$1,SMALL(Dong6,ROWS($1:8)),))</f>
        <v>1121</v>
      </c>
      <c r="G18" s="799" t="str">
        <f ca="1">IF(ROWS($1:8)&gt;COUNT(Dong6),"",OFFSET(TH!M$1,SMALL(Dong6,ROWS($1:8)),))</f>
        <v>1111</v>
      </c>
      <c r="H18" s="685">
        <f ca="1">IF(ROWS($1:8)&gt;COUNT(Dong6),"",OFFSET(TH!K$1,SMALL(Dong6,ROWS($1:8)),))</f>
        <v>1300000</v>
      </c>
      <c r="I18" s="685">
        <f ca="1">IF(ROWS($1:8)&gt;COUNT(Dong6),"",OFFSET(TH!K$1,SMALL(Dong6,ROWS($1:8)),))</f>
        <v>1300000</v>
      </c>
    </row>
    <row r="19" spans="1:9" s="788" customFormat="1" ht="21" customHeight="1">
      <c r="A19" s="796">
        <f ca="1">IF(ROWS($1:9)&gt;COUNT(Dong6),"",OFFSET(TH!C$1,SMALL(Dong6,ROWS($1:9)),))</f>
        <v>42552</v>
      </c>
      <c r="B19" s="797" t="str">
        <f ca="1">IF(ROWS($1:9)&gt;COUNT(Dong6),"",OFFSET(TH!D$1,SMALL(Dong6,ROWS($1:9)),))</f>
        <v>GBN</v>
      </c>
      <c r="C19" s="796">
        <f ca="1">IF(ROWS($1:9)&gt;COUNT(Dong6),"",OFFSET(TH!E$1,SMALL(Dong6,ROWS($1:9)),))</f>
        <v>42552</v>
      </c>
      <c r="D19" s="798" t="str">
        <f ca="1">IF(ROWS($1:9)&gt;COUNT(Dong6),"",OFFSET(TH!F$1,SMALL(Dong6,ROWS($1:9)),))</f>
        <v>Thanh toán tiền hàng</v>
      </c>
      <c r="E19" s="797">
        <f t="shared" ca="1" si="0"/>
        <v>9</v>
      </c>
      <c r="F19" s="799" t="str">
        <f ca="1">IF(ROWS($1:9)&gt;COUNT(Dong6),"",OFFSET(TH!L$1,SMALL(Dong6,ROWS($1:9)),))</f>
        <v>331</v>
      </c>
      <c r="G19" s="799" t="str">
        <f ca="1">IF(ROWS($1:9)&gt;COUNT(Dong6),"",OFFSET(TH!M$1,SMALL(Dong6,ROWS($1:9)),))</f>
        <v>1121</v>
      </c>
      <c r="H19" s="685">
        <f ca="1">IF(ROWS($1:9)&gt;COUNT(Dong6),"",OFFSET(TH!K$1,SMALL(Dong6,ROWS($1:9)),))</f>
        <v>4482632</v>
      </c>
      <c r="I19" s="685">
        <f ca="1">IF(ROWS($1:9)&gt;COUNT(Dong6),"",OFFSET(TH!K$1,SMALL(Dong6,ROWS($1:9)),))</f>
        <v>4482632</v>
      </c>
    </row>
    <row r="20" spans="1:9" s="788" customFormat="1" ht="21" customHeight="1">
      <c r="A20" s="796">
        <f ca="1">IF(ROWS($1:10)&gt;COUNT(Dong6),"",OFFSET(TH!C$1,SMALL(Dong6,ROWS($1:10)),))</f>
        <v>42552</v>
      </c>
      <c r="B20" s="797" t="str">
        <f ca="1">IF(ROWS($1:10)&gt;COUNT(Dong6),"",OFFSET(TH!D$1,SMALL(Dong6,ROWS($1:10)),))</f>
        <v>GBN</v>
      </c>
      <c r="C20" s="796">
        <f ca="1">IF(ROWS($1:10)&gt;COUNT(Dong6),"",OFFSET(TH!E$1,SMALL(Dong6,ROWS($1:10)),))</f>
        <v>42552</v>
      </c>
      <c r="D20" s="798" t="str">
        <f ca="1">IF(ROWS($1:10)&gt;COUNT(Dong6),"",OFFSET(TH!F$1,SMALL(Dong6,ROWS($1:10)),))</f>
        <v>Phí sử dụng tiền mặt trong ngày</v>
      </c>
      <c r="E20" s="797">
        <f t="shared" ca="1" si="0"/>
        <v>10</v>
      </c>
      <c r="F20" s="799" t="str">
        <f ca="1">IF(ROWS($1:10)&gt;COUNT(Dong6),"",OFFSET(TH!L$1,SMALL(Dong6,ROWS($1:10)),))</f>
        <v>642</v>
      </c>
      <c r="G20" s="799" t="str">
        <f ca="1">IF(ROWS($1:10)&gt;COUNT(Dong6),"",OFFSET(TH!M$1,SMALL(Dong6,ROWS($1:10)),))</f>
        <v>1121</v>
      </c>
      <c r="H20" s="685">
        <f ca="1">IF(ROWS($1:10)&gt;COUNT(Dong6),"",OFFSET(TH!K$1,SMALL(Dong6,ROWS($1:10)),))</f>
        <v>20000</v>
      </c>
      <c r="I20" s="685">
        <f ca="1">IF(ROWS($1:10)&gt;COUNT(Dong6),"",OFFSET(TH!K$1,SMALL(Dong6,ROWS($1:10)),))</f>
        <v>20000</v>
      </c>
    </row>
    <row r="21" spans="1:9" s="788" customFormat="1" ht="21" customHeight="1">
      <c r="A21" s="796">
        <f ca="1">IF(ROWS($1:11)&gt;COUNT(Dong6),"",OFFSET(TH!C$1,SMALL(Dong6,ROWS($1:11)),))</f>
        <v>42552</v>
      </c>
      <c r="B21" s="797" t="str">
        <f ca="1">IF(ROWS($1:11)&gt;COUNT(Dong6),"",OFFSET(TH!D$1,SMALL(Dong6,ROWS($1:11)),))</f>
        <v>GBN</v>
      </c>
      <c r="C21" s="796">
        <f ca="1">IF(ROWS($1:11)&gt;COUNT(Dong6),"",OFFSET(TH!E$1,SMALL(Dong6,ROWS($1:11)),))</f>
        <v>42552</v>
      </c>
      <c r="D21" s="798" t="str">
        <f ca="1">IF(ROWS($1:11)&gt;COUNT(Dong6),"",OFFSET(TH!F$1,SMALL(Dong6,ROWS($1:11)),))</f>
        <v>VAT Phí sử dụng tiền mặt trong ngày</v>
      </c>
      <c r="E21" s="797">
        <f t="shared" ca="1" si="0"/>
        <v>11</v>
      </c>
      <c r="F21" s="799" t="str">
        <f ca="1">IF(ROWS($1:11)&gt;COUNT(Dong6),"",OFFSET(TH!L$1,SMALL(Dong6,ROWS($1:11)),))</f>
        <v>1331</v>
      </c>
      <c r="G21" s="799" t="str">
        <f ca="1">IF(ROWS($1:11)&gt;COUNT(Dong6),"",OFFSET(TH!M$1,SMALL(Dong6,ROWS($1:11)),))</f>
        <v>1121</v>
      </c>
      <c r="H21" s="685">
        <f ca="1">IF(ROWS($1:11)&gt;COUNT(Dong6),"",OFFSET(TH!K$1,SMALL(Dong6,ROWS($1:11)),))</f>
        <v>2000</v>
      </c>
      <c r="I21" s="685">
        <f ca="1">IF(ROWS($1:11)&gt;COUNT(Dong6),"",OFFSET(TH!K$1,SMALL(Dong6,ROWS($1:11)),))</f>
        <v>2000</v>
      </c>
    </row>
    <row r="22" spans="1:9" s="788" customFormat="1" ht="21" customHeight="1">
      <c r="A22" s="796">
        <f ca="1">IF(ROWS($1:12)&gt;COUNT(Dong6),"",OFFSET(TH!C$1,SMALL(Dong6,ROWS($1:12)),))</f>
        <v>42557</v>
      </c>
      <c r="B22" s="797" t="str">
        <f ca="1">IF(ROWS($1:12)&gt;COUNT(Dong6),"",OFFSET(TH!D$1,SMALL(Dong6,ROWS($1:12)),))</f>
        <v>GBN</v>
      </c>
      <c r="C22" s="796">
        <f ca="1">IF(ROWS($1:12)&gt;COUNT(Dong6),"",OFFSET(TH!E$1,SMALL(Dong6,ROWS($1:12)),))</f>
        <v>42557</v>
      </c>
      <c r="D22" s="798" t="str">
        <f ca="1">IF(ROWS($1:12)&gt;COUNT(Dong6),"",OFFSET(TH!F$1,SMALL(Dong6,ROWS($1:12)),))</f>
        <v>Thanh toán tiền hàng</v>
      </c>
      <c r="E22" s="797">
        <f t="shared" ca="1" si="0"/>
        <v>12</v>
      </c>
      <c r="F22" s="799" t="str">
        <f ca="1">IF(ROWS($1:12)&gt;COUNT(Dong6),"",OFFSET(TH!L$1,SMALL(Dong6,ROWS($1:12)),))</f>
        <v>331</v>
      </c>
      <c r="G22" s="799" t="str">
        <f ca="1">IF(ROWS($1:12)&gt;COUNT(Dong6),"",OFFSET(TH!M$1,SMALL(Dong6,ROWS($1:12)),))</f>
        <v>1121</v>
      </c>
      <c r="H22" s="685">
        <f ca="1">IF(ROWS($1:12)&gt;COUNT(Dong6),"",OFFSET(TH!K$1,SMALL(Dong6,ROWS($1:12)),))</f>
        <v>454383524</v>
      </c>
      <c r="I22" s="685">
        <f ca="1">IF(ROWS($1:12)&gt;COUNT(Dong6),"",OFFSET(TH!K$1,SMALL(Dong6,ROWS($1:12)),))</f>
        <v>454383524</v>
      </c>
    </row>
    <row r="23" spans="1:9" s="788" customFormat="1" ht="21" customHeight="1">
      <c r="A23" s="796">
        <f ca="1">IF(ROWS($1:13)&gt;COUNT(Dong6),"",OFFSET(TH!C$1,SMALL(Dong6,ROWS($1:13)),))</f>
        <v>42557</v>
      </c>
      <c r="B23" s="797" t="str">
        <f ca="1">IF(ROWS($1:13)&gt;COUNT(Dong6),"",OFFSET(TH!D$1,SMALL(Dong6,ROWS($1:13)),))</f>
        <v>GBN</v>
      </c>
      <c r="C23" s="796">
        <f ca="1">IF(ROWS($1:13)&gt;COUNT(Dong6),"",OFFSET(TH!E$1,SMALL(Dong6,ROWS($1:13)),))</f>
        <v>42557</v>
      </c>
      <c r="D23" s="798" t="str">
        <f ca="1">IF(ROWS($1:13)&gt;COUNT(Dong6),"",OFFSET(TH!F$1,SMALL(Dong6,ROWS($1:13)),))</f>
        <v>Phí nộp tiền mặt</v>
      </c>
      <c r="E23" s="797">
        <f t="shared" ca="1" si="0"/>
        <v>13</v>
      </c>
      <c r="F23" s="799" t="str">
        <f ca="1">IF(ROWS($1:13)&gt;COUNT(Dong6),"",OFFSET(TH!L$1,SMALL(Dong6,ROWS($1:13)),))</f>
        <v>642</v>
      </c>
      <c r="G23" s="799" t="str">
        <f ca="1">IF(ROWS($1:13)&gt;COUNT(Dong6),"",OFFSET(TH!M$1,SMALL(Dong6,ROWS($1:13)),))</f>
        <v>1121</v>
      </c>
      <c r="H23" s="685">
        <f ca="1">IF(ROWS($1:13)&gt;COUNT(Dong6),"",OFFSET(TH!K$1,SMALL(Dong6,ROWS($1:13)),))</f>
        <v>156310</v>
      </c>
      <c r="I23" s="685">
        <f ca="1">IF(ROWS($1:13)&gt;COUNT(Dong6),"",OFFSET(TH!K$1,SMALL(Dong6,ROWS($1:13)),))</f>
        <v>156310</v>
      </c>
    </row>
    <row r="24" spans="1:9" s="788" customFormat="1" ht="21" customHeight="1">
      <c r="A24" s="796">
        <f ca="1">IF(ROWS($1:14)&gt;COUNT(Dong6),"",OFFSET(TH!C$1,SMALL(Dong6,ROWS($1:14)),))</f>
        <v>42557</v>
      </c>
      <c r="B24" s="797" t="str">
        <f ca="1">IF(ROWS($1:14)&gt;COUNT(Dong6),"",OFFSET(TH!D$1,SMALL(Dong6,ROWS($1:14)),))</f>
        <v>GBN</v>
      </c>
      <c r="C24" s="796">
        <f ca="1">IF(ROWS($1:14)&gt;COUNT(Dong6),"",OFFSET(TH!E$1,SMALL(Dong6,ROWS($1:14)),))</f>
        <v>42557</v>
      </c>
      <c r="D24" s="798" t="str">
        <f ca="1">IF(ROWS($1:14)&gt;COUNT(Dong6),"",OFFSET(TH!F$1,SMALL(Dong6,ROWS($1:14)),))</f>
        <v>VAT Phí nộp tiền mặt</v>
      </c>
      <c r="E24" s="797">
        <f t="shared" ca="1" si="0"/>
        <v>14</v>
      </c>
      <c r="F24" s="799" t="str">
        <f ca="1">IF(ROWS($1:14)&gt;COUNT(Dong6),"",OFFSET(TH!L$1,SMALL(Dong6,ROWS($1:14)),))</f>
        <v>1331</v>
      </c>
      <c r="G24" s="799" t="str">
        <f ca="1">IF(ROWS($1:14)&gt;COUNT(Dong6),"",OFFSET(TH!M$1,SMALL(Dong6,ROWS($1:14)),))</f>
        <v>1121</v>
      </c>
      <c r="H24" s="685">
        <f ca="1">IF(ROWS($1:14)&gt;COUNT(Dong6),"",OFFSET(TH!K$1,SMALL(Dong6,ROWS($1:14)),))</f>
        <v>15631</v>
      </c>
      <c r="I24" s="685">
        <f ca="1">IF(ROWS($1:14)&gt;COUNT(Dong6),"",OFFSET(TH!K$1,SMALL(Dong6,ROWS($1:14)),))</f>
        <v>15631</v>
      </c>
    </row>
    <row r="25" spans="1:9" s="788" customFormat="1" ht="21" customHeight="1">
      <c r="A25" s="796">
        <f ca="1">IF(ROWS($1:15)&gt;COUNT(Dong6),"",OFFSET(TH!C$1,SMALL(Dong6,ROWS($1:15)),))</f>
        <v>42559</v>
      </c>
      <c r="B25" s="797" t="str">
        <f ca="1">IF(ROWS($1:15)&gt;COUNT(Dong6),"",OFFSET(TH!D$1,SMALL(Dong6,ROWS($1:15)),))</f>
        <v>GBN</v>
      </c>
      <c r="C25" s="796">
        <f ca="1">IF(ROWS($1:15)&gt;COUNT(Dong6),"",OFFSET(TH!E$1,SMALL(Dong6,ROWS($1:15)),))</f>
        <v>42559</v>
      </c>
      <c r="D25" s="798" t="str">
        <f ca="1">IF(ROWS($1:15)&gt;COUNT(Dong6),"",OFFSET(TH!F$1,SMALL(Dong6,ROWS($1:15)),))</f>
        <v>Rút tiền mặt nộp quỹ</v>
      </c>
      <c r="E25" s="797">
        <f t="shared" ca="1" si="0"/>
        <v>15</v>
      </c>
      <c r="F25" s="799" t="str">
        <f ca="1">IF(ROWS($1:15)&gt;COUNT(Dong6),"",OFFSET(TH!L$1,SMALL(Dong6,ROWS($1:15)),))</f>
        <v>1111</v>
      </c>
      <c r="G25" s="799" t="str">
        <f ca="1">IF(ROWS($1:15)&gt;COUNT(Dong6),"",OFFSET(TH!M$1,SMALL(Dong6,ROWS($1:15)),))</f>
        <v>1121</v>
      </c>
      <c r="H25" s="685">
        <f ca="1">IF(ROWS($1:15)&gt;COUNT(Dong6),"",OFFSET(TH!K$1,SMALL(Dong6,ROWS($1:15)),))</f>
        <v>37180000</v>
      </c>
      <c r="I25" s="685">
        <f ca="1">IF(ROWS($1:15)&gt;COUNT(Dong6),"",OFFSET(TH!K$1,SMALL(Dong6,ROWS($1:15)),))</f>
        <v>37180000</v>
      </c>
    </row>
    <row r="26" spans="1:9" s="788" customFormat="1" ht="21" customHeight="1">
      <c r="A26" s="796">
        <f ca="1">IF(ROWS($1:16)&gt;COUNT(Dong6),"",OFFSET(TH!C$1,SMALL(Dong6,ROWS($1:16)),))</f>
        <v>42563</v>
      </c>
      <c r="B26" s="797" t="str">
        <f ca="1">IF(ROWS($1:16)&gt;COUNT(Dong6),"",OFFSET(TH!D$1,SMALL(Dong6,ROWS($1:16)),))</f>
        <v>GBN</v>
      </c>
      <c r="C26" s="796">
        <f ca="1">IF(ROWS($1:16)&gt;COUNT(Dong6),"",OFFSET(TH!E$1,SMALL(Dong6,ROWS($1:16)),))</f>
        <v>42563</v>
      </c>
      <c r="D26" s="798" t="str">
        <f ca="1">IF(ROWS($1:16)&gt;COUNT(Dong6),"",OFFSET(TH!F$1,SMALL(Dong6,ROWS($1:16)),))</f>
        <v>Rút tiền mặt nộp quỹ</v>
      </c>
      <c r="E26" s="797">
        <f t="shared" ca="1" si="0"/>
        <v>16</v>
      </c>
      <c r="F26" s="799" t="str">
        <f ca="1">IF(ROWS($1:16)&gt;COUNT(Dong6),"",OFFSET(TH!L$1,SMALL(Dong6,ROWS($1:16)),))</f>
        <v>1111</v>
      </c>
      <c r="G26" s="799" t="str">
        <f ca="1">IF(ROWS($1:16)&gt;COUNT(Dong6),"",OFFSET(TH!M$1,SMALL(Dong6,ROWS($1:16)),))</f>
        <v>1121</v>
      </c>
      <c r="H26" s="685">
        <f ca="1">IF(ROWS($1:16)&gt;COUNT(Dong6),"",OFFSET(TH!K$1,SMALL(Dong6,ROWS($1:16)),))</f>
        <v>10000000</v>
      </c>
      <c r="I26" s="685">
        <f ca="1">IF(ROWS($1:16)&gt;COUNT(Dong6),"",OFFSET(TH!K$1,SMALL(Dong6,ROWS($1:16)),))</f>
        <v>10000000</v>
      </c>
    </row>
    <row r="27" spans="1:9" s="788" customFormat="1" ht="21" customHeight="1">
      <c r="A27" s="796">
        <f ca="1">IF(ROWS($1:17)&gt;COUNT(Dong6),"",OFFSET(TH!C$1,SMALL(Dong6,ROWS($1:17)),))</f>
        <v>42564</v>
      </c>
      <c r="B27" s="797" t="str">
        <f ca="1">IF(ROWS($1:17)&gt;COUNT(Dong6),"",OFFSET(TH!D$1,SMALL(Dong6,ROWS($1:17)),))</f>
        <v>GBN</v>
      </c>
      <c r="C27" s="796">
        <f ca="1">IF(ROWS($1:17)&gt;COUNT(Dong6),"",OFFSET(TH!E$1,SMALL(Dong6,ROWS($1:17)),))</f>
        <v>42564</v>
      </c>
      <c r="D27" s="798" t="str">
        <f ca="1">IF(ROWS($1:17)&gt;COUNT(Dong6),"",OFFSET(TH!F$1,SMALL(Dong6,ROWS($1:17)),))</f>
        <v>Rút tiền mặt nộp quỹ</v>
      </c>
      <c r="E27" s="797">
        <f t="shared" ca="1" si="0"/>
        <v>17</v>
      </c>
      <c r="F27" s="799" t="str">
        <f ca="1">IF(ROWS($1:17)&gt;COUNT(Dong6),"",OFFSET(TH!L$1,SMALL(Dong6,ROWS($1:17)),))</f>
        <v>1111</v>
      </c>
      <c r="G27" s="799" t="str">
        <f ca="1">IF(ROWS($1:17)&gt;COUNT(Dong6),"",OFFSET(TH!M$1,SMALL(Dong6,ROWS($1:17)),))</f>
        <v>1121</v>
      </c>
      <c r="H27" s="685">
        <f ca="1">IF(ROWS($1:17)&gt;COUNT(Dong6),"",OFFSET(TH!K$1,SMALL(Dong6,ROWS($1:17)),))</f>
        <v>11500000</v>
      </c>
      <c r="I27" s="685">
        <f ca="1">IF(ROWS($1:17)&gt;COUNT(Dong6),"",OFFSET(TH!K$1,SMALL(Dong6,ROWS($1:17)),))</f>
        <v>11500000</v>
      </c>
    </row>
    <row r="28" spans="1:9" s="788" customFormat="1" ht="21" customHeight="1">
      <c r="A28" s="796">
        <f ca="1">IF(ROWS($1:18)&gt;COUNT(Dong6),"",OFFSET(TH!C$1,SMALL(Dong6,ROWS($1:18)),))</f>
        <v>42566</v>
      </c>
      <c r="B28" s="797" t="str">
        <f ca="1">IF(ROWS($1:18)&gt;COUNT(Dong6),"",OFFSET(TH!D$1,SMALL(Dong6,ROWS($1:18)),))</f>
        <v>GBN</v>
      </c>
      <c r="C28" s="796">
        <f ca="1">IF(ROWS($1:18)&gt;COUNT(Dong6),"",OFFSET(TH!E$1,SMALL(Dong6,ROWS($1:18)),))</f>
        <v>42566</v>
      </c>
      <c r="D28" s="798" t="str">
        <f ca="1">IF(ROWS($1:18)&gt;COUNT(Dong6),"",OFFSET(TH!F$1,SMALL(Dong6,ROWS($1:18)),))</f>
        <v>Đóng BHXH tháng 6/2016</v>
      </c>
      <c r="E28" s="797">
        <f t="shared" ca="1" si="0"/>
        <v>18</v>
      </c>
      <c r="F28" s="799" t="str">
        <f ca="1">IF(ROWS($1:18)&gt;COUNT(Dong6),"",OFFSET(TH!L$1,SMALL(Dong6,ROWS($1:18)),))</f>
        <v>3383</v>
      </c>
      <c r="G28" s="799" t="str">
        <f ca="1">IF(ROWS($1:18)&gt;COUNT(Dong6),"",OFFSET(TH!M$1,SMALL(Dong6,ROWS($1:18)),))</f>
        <v>1121</v>
      </c>
      <c r="H28" s="685">
        <f ca="1">IF(ROWS($1:18)&gt;COUNT(Dong6),"",OFFSET(TH!K$1,SMALL(Dong6,ROWS($1:18)),))</f>
        <v>4720250</v>
      </c>
      <c r="I28" s="685">
        <f ca="1">IF(ROWS($1:18)&gt;COUNT(Dong6),"",OFFSET(TH!K$1,SMALL(Dong6,ROWS($1:18)),))</f>
        <v>4720250</v>
      </c>
    </row>
    <row r="29" spans="1:9" s="788" customFormat="1" ht="21" customHeight="1">
      <c r="A29" s="796">
        <f ca="1">IF(ROWS($1:19)&gt;COUNT(Dong6),"",OFFSET(TH!C$1,SMALL(Dong6,ROWS($1:19)),))</f>
        <v>42569</v>
      </c>
      <c r="B29" s="797" t="str">
        <f ca="1">IF(ROWS($1:19)&gt;COUNT(Dong6),"",OFFSET(TH!D$1,SMALL(Dong6,ROWS($1:19)),))</f>
        <v>GBN</v>
      </c>
      <c r="C29" s="796">
        <f ca="1">IF(ROWS($1:19)&gt;COUNT(Dong6),"",OFFSET(TH!E$1,SMALL(Dong6,ROWS($1:19)),))</f>
        <v>42569</v>
      </c>
      <c r="D29" s="798" t="str">
        <f ca="1">IF(ROWS($1:19)&gt;COUNT(Dong6),"",OFFSET(TH!F$1,SMALL(Dong6,ROWS($1:19)),))</f>
        <v>Thanh toán tiền hàng</v>
      </c>
      <c r="E29" s="797">
        <f t="shared" ca="1" si="0"/>
        <v>19</v>
      </c>
      <c r="F29" s="799" t="str">
        <f ca="1">IF(ROWS($1:19)&gt;COUNT(Dong6),"",OFFSET(TH!L$1,SMALL(Dong6,ROWS($1:19)),))</f>
        <v>331</v>
      </c>
      <c r="G29" s="799" t="str">
        <f ca="1">IF(ROWS($1:19)&gt;COUNT(Dong6),"",OFFSET(TH!M$1,SMALL(Dong6,ROWS($1:19)),))</f>
        <v>1121</v>
      </c>
      <c r="H29" s="685">
        <f ca="1">IF(ROWS($1:19)&gt;COUNT(Dong6),"",OFFSET(TH!K$1,SMALL(Dong6,ROWS($1:19)),))</f>
        <v>13688769</v>
      </c>
      <c r="I29" s="685">
        <f ca="1">IF(ROWS($1:19)&gt;COUNT(Dong6),"",OFFSET(TH!K$1,SMALL(Dong6,ROWS($1:19)),))</f>
        <v>13688769</v>
      </c>
    </row>
    <row r="30" spans="1:9" s="788" customFormat="1" ht="21" customHeight="1">
      <c r="A30" s="796">
        <f ca="1">IF(ROWS($1:20)&gt;COUNT(Dong6),"",OFFSET(TH!C$1,SMALL(Dong6,ROWS($1:20)),))</f>
        <v>42569</v>
      </c>
      <c r="B30" s="797" t="str">
        <f ca="1">IF(ROWS($1:20)&gt;COUNT(Dong6),"",OFFSET(TH!D$1,SMALL(Dong6,ROWS($1:20)),))</f>
        <v>GBN</v>
      </c>
      <c r="C30" s="796">
        <f ca="1">IF(ROWS($1:20)&gt;COUNT(Dong6),"",OFFSET(TH!E$1,SMALL(Dong6,ROWS($1:20)),))</f>
        <v>42569</v>
      </c>
      <c r="D30" s="798" t="str">
        <f ca="1">IF(ROWS($1:20)&gt;COUNT(Dong6),"",OFFSET(TH!F$1,SMALL(Dong6,ROWS($1:20)),))</f>
        <v>Phí sử dụng tiền mặt trong ngày</v>
      </c>
      <c r="E30" s="797">
        <f t="shared" ca="1" si="0"/>
        <v>20</v>
      </c>
      <c r="F30" s="799" t="str">
        <f ca="1">IF(ROWS($1:20)&gt;COUNT(Dong6),"",OFFSET(TH!L$1,SMALL(Dong6,ROWS($1:20)),))</f>
        <v>642</v>
      </c>
      <c r="G30" s="799" t="str">
        <f ca="1">IF(ROWS($1:20)&gt;COUNT(Dong6),"",OFFSET(TH!M$1,SMALL(Dong6,ROWS($1:20)),))</f>
        <v>1121</v>
      </c>
      <c r="H30" s="685">
        <f ca="1">IF(ROWS($1:20)&gt;COUNT(Dong6),"",OFFSET(TH!K$1,SMALL(Dong6,ROWS($1:20)),))</f>
        <v>20000</v>
      </c>
      <c r="I30" s="685">
        <f ca="1">IF(ROWS($1:20)&gt;COUNT(Dong6),"",OFFSET(TH!K$1,SMALL(Dong6,ROWS($1:20)),))</f>
        <v>20000</v>
      </c>
    </row>
    <row r="31" spans="1:9" s="788" customFormat="1" ht="21" customHeight="1">
      <c r="A31" s="796">
        <f ca="1">IF(ROWS($1:21)&gt;COUNT(Dong6),"",OFFSET(TH!C$1,SMALL(Dong6,ROWS($1:21)),))</f>
        <v>42569</v>
      </c>
      <c r="B31" s="797" t="str">
        <f ca="1">IF(ROWS($1:21)&gt;COUNT(Dong6),"",OFFSET(TH!D$1,SMALL(Dong6,ROWS($1:21)),))</f>
        <v>GBN</v>
      </c>
      <c r="C31" s="796">
        <f ca="1">IF(ROWS($1:21)&gt;COUNT(Dong6),"",OFFSET(TH!E$1,SMALL(Dong6,ROWS($1:21)),))</f>
        <v>42569</v>
      </c>
      <c r="D31" s="798" t="str">
        <f ca="1">IF(ROWS($1:21)&gt;COUNT(Dong6),"",OFFSET(TH!F$1,SMALL(Dong6,ROWS($1:21)),))</f>
        <v>VAT Phí sử dụng tiền mặt trong ngày</v>
      </c>
      <c r="E31" s="797">
        <f t="shared" ca="1" si="0"/>
        <v>21</v>
      </c>
      <c r="F31" s="799" t="str">
        <f ca="1">IF(ROWS($1:21)&gt;COUNT(Dong6),"",OFFSET(TH!L$1,SMALL(Dong6,ROWS($1:21)),))</f>
        <v>1331</v>
      </c>
      <c r="G31" s="799" t="str">
        <f ca="1">IF(ROWS($1:21)&gt;COUNT(Dong6),"",OFFSET(TH!M$1,SMALL(Dong6,ROWS($1:21)),))</f>
        <v>1121</v>
      </c>
      <c r="H31" s="685">
        <f ca="1">IF(ROWS($1:21)&gt;COUNT(Dong6),"",OFFSET(TH!K$1,SMALL(Dong6,ROWS($1:21)),))</f>
        <v>2000</v>
      </c>
      <c r="I31" s="685">
        <f ca="1">IF(ROWS($1:21)&gt;COUNT(Dong6),"",OFFSET(TH!K$1,SMALL(Dong6,ROWS($1:21)),))</f>
        <v>2000</v>
      </c>
    </row>
    <row r="32" spans="1:9" s="788" customFormat="1" ht="21" customHeight="1">
      <c r="A32" s="796">
        <f ca="1">IF(ROWS($1:22)&gt;COUNT(Dong6),"",OFFSET(TH!C$1,SMALL(Dong6,ROWS($1:22)),))</f>
        <v>42569</v>
      </c>
      <c r="B32" s="797" t="str">
        <f ca="1">IF(ROWS($1:22)&gt;COUNT(Dong6),"",OFFSET(TH!D$1,SMALL(Dong6,ROWS($1:22)),))</f>
        <v>GBC</v>
      </c>
      <c r="C32" s="796">
        <f ca="1">IF(ROWS($1:22)&gt;COUNT(Dong6),"",OFFSET(TH!E$1,SMALL(Dong6,ROWS($1:22)),))</f>
        <v>42569</v>
      </c>
      <c r="D32" s="798" t="str">
        <f ca="1">IF(ROWS($1:22)&gt;COUNT(Dong6),"",OFFSET(TH!F$1,SMALL(Dong6,ROWS($1:22)),))</f>
        <v>Thu tiền hàng</v>
      </c>
      <c r="E32" s="797">
        <f t="shared" ca="1" si="0"/>
        <v>22</v>
      </c>
      <c r="F32" s="799" t="str">
        <f ca="1">IF(ROWS($1:22)&gt;COUNT(Dong6),"",OFFSET(TH!L$1,SMALL(Dong6,ROWS($1:22)),))</f>
        <v>1121</v>
      </c>
      <c r="G32" s="799" t="str">
        <f ca="1">IF(ROWS($1:22)&gt;COUNT(Dong6),"",OFFSET(TH!M$1,SMALL(Dong6,ROWS($1:22)),))</f>
        <v>131</v>
      </c>
      <c r="H32" s="685">
        <f ca="1">IF(ROWS($1:22)&gt;COUNT(Dong6),"",OFFSET(TH!K$1,SMALL(Dong6,ROWS($1:22)),))</f>
        <v>12418590</v>
      </c>
      <c r="I32" s="685">
        <f ca="1">IF(ROWS($1:22)&gt;COUNT(Dong6),"",OFFSET(TH!K$1,SMALL(Dong6,ROWS($1:22)),))</f>
        <v>12418590</v>
      </c>
    </row>
    <row r="33" spans="1:9" s="788" customFormat="1" ht="21" customHeight="1">
      <c r="A33" s="796">
        <f ca="1">IF(ROWS($1:23)&gt;COUNT(Dong6),"",OFFSET(TH!C$1,SMALL(Dong6,ROWS($1:23)),))</f>
        <v>42572</v>
      </c>
      <c r="B33" s="797" t="str">
        <f ca="1">IF(ROWS($1:23)&gt;COUNT(Dong6),"",OFFSET(TH!D$1,SMALL(Dong6,ROWS($1:23)),))</f>
        <v>GBC</v>
      </c>
      <c r="C33" s="796">
        <f ca="1">IF(ROWS($1:23)&gt;COUNT(Dong6),"",OFFSET(TH!E$1,SMALL(Dong6,ROWS($1:23)),))</f>
        <v>42572</v>
      </c>
      <c r="D33" s="798" t="str">
        <f ca="1">IF(ROWS($1:23)&gt;COUNT(Dong6),"",OFFSET(TH!F$1,SMALL(Dong6,ROWS($1:23)),))</f>
        <v>Nộp tiền mặt vào tài khoản</v>
      </c>
      <c r="E33" s="797">
        <f t="shared" ca="1" si="0"/>
        <v>23</v>
      </c>
      <c r="F33" s="799" t="str">
        <f ca="1">IF(ROWS($1:23)&gt;COUNT(Dong6),"",OFFSET(TH!L$1,SMALL(Dong6,ROWS($1:23)),))</f>
        <v>1121</v>
      </c>
      <c r="G33" s="799" t="str">
        <f ca="1">IF(ROWS($1:23)&gt;COUNT(Dong6),"",OFFSET(TH!M$1,SMALL(Dong6,ROWS($1:23)),))</f>
        <v>1111</v>
      </c>
      <c r="H33" s="685">
        <f ca="1">IF(ROWS($1:23)&gt;COUNT(Dong6),"",OFFSET(TH!K$1,SMALL(Dong6,ROWS($1:23)),))</f>
        <v>20000000</v>
      </c>
      <c r="I33" s="685">
        <f ca="1">IF(ROWS($1:23)&gt;COUNT(Dong6),"",OFFSET(TH!K$1,SMALL(Dong6,ROWS($1:23)),))</f>
        <v>20000000</v>
      </c>
    </row>
    <row r="34" spans="1:9" s="788" customFormat="1" ht="21" customHeight="1">
      <c r="A34" s="796">
        <f ca="1">IF(ROWS($1:24)&gt;COUNT(Dong6),"",OFFSET(TH!C$1,SMALL(Dong6,ROWS($1:24)),))</f>
        <v>42573</v>
      </c>
      <c r="B34" s="797" t="str">
        <f ca="1">IF(ROWS($1:24)&gt;COUNT(Dong6),"",OFFSET(TH!D$1,SMALL(Dong6,ROWS($1:24)),))</f>
        <v>GBC</v>
      </c>
      <c r="C34" s="796">
        <f ca="1">IF(ROWS($1:24)&gt;COUNT(Dong6),"",OFFSET(TH!E$1,SMALL(Dong6,ROWS($1:24)),))</f>
        <v>42573</v>
      </c>
      <c r="D34" s="798" t="str">
        <f ca="1">IF(ROWS($1:24)&gt;COUNT(Dong6),"",OFFSET(TH!F$1,SMALL(Dong6,ROWS($1:24)),))</f>
        <v>Thu tiền hàng</v>
      </c>
      <c r="E34" s="797">
        <f t="shared" ca="1" si="0"/>
        <v>24</v>
      </c>
      <c r="F34" s="799" t="str">
        <f ca="1">IF(ROWS($1:24)&gt;COUNT(Dong6),"",OFFSET(TH!L$1,SMALL(Dong6,ROWS($1:24)),))</f>
        <v>1121</v>
      </c>
      <c r="G34" s="799" t="str">
        <f ca="1">IF(ROWS($1:24)&gt;COUNT(Dong6),"",OFFSET(TH!M$1,SMALL(Dong6,ROWS($1:24)),))</f>
        <v>131</v>
      </c>
      <c r="H34" s="685">
        <f ca="1">IF(ROWS($1:24)&gt;COUNT(Dong6),"",OFFSET(TH!K$1,SMALL(Dong6,ROWS($1:24)),))</f>
        <v>130855512</v>
      </c>
      <c r="I34" s="685">
        <f ca="1">IF(ROWS($1:24)&gt;COUNT(Dong6),"",OFFSET(TH!K$1,SMALL(Dong6,ROWS($1:24)),))</f>
        <v>130855512</v>
      </c>
    </row>
    <row r="35" spans="1:9" s="788" customFormat="1" ht="21" customHeight="1">
      <c r="A35" s="796">
        <f ca="1">IF(ROWS($1:25)&gt;COUNT(Dong6),"",OFFSET(TH!C$1,SMALL(Dong6,ROWS($1:25)),))</f>
        <v>42577</v>
      </c>
      <c r="B35" s="797" t="str">
        <f ca="1">IF(ROWS($1:25)&gt;COUNT(Dong6),"",OFFSET(TH!D$1,SMALL(Dong6,ROWS($1:25)),))</f>
        <v>GBC</v>
      </c>
      <c r="C35" s="796">
        <f ca="1">IF(ROWS($1:25)&gt;COUNT(Dong6),"",OFFSET(TH!E$1,SMALL(Dong6,ROWS($1:25)),))</f>
        <v>42577</v>
      </c>
      <c r="D35" s="798" t="str">
        <f ca="1">IF(ROWS($1:25)&gt;COUNT(Dong6),"",OFFSET(TH!F$1,SMALL(Dong6,ROWS($1:25)),))</f>
        <v>Thu tiền hàng</v>
      </c>
      <c r="E35" s="797">
        <f t="shared" ca="1" si="0"/>
        <v>25</v>
      </c>
      <c r="F35" s="799" t="str">
        <f ca="1">IF(ROWS($1:25)&gt;COUNT(Dong6),"",OFFSET(TH!L$1,SMALL(Dong6,ROWS($1:25)),))</f>
        <v>1121</v>
      </c>
      <c r="G35" s="799" t="str">
        <f ca="1">IF(ROWS($1:25)&gt;COUNT(Dong6),"",OFFSET(TH!M$1,SMALL(Dong6,ROWS($1:25)),))</f>
        <v>131</v>
      </c>
      <c r="H35" s="685">
        <f ca="1">IF(ROWS($1:25)&gt;COUNT(Dong6),"",OFFSET(TH!K$1,SMALL(Dong6,ROWS($1:25)),))</f>
        <v>120000000</v>
      </c>
      <c r="I35" s="685">
        <f ca="1">IF(ROWS($1:25)&gt;COUNT(Dong6),"",OFFSET(TH!K$1,SMALL(Dong6,ROWS($1:25)),))</f>
        <v>120000000</v>
      </c>
    </row>
    <row r="36" spans="1:9" s="788" customFormat="1" ht="21" customHeight="1">
      <c r="A36" s="796">
        <f ca="1">IF(ROWS($1:26)&gt;COUNT(Dong6),"",OFFSET(TH!C$1,SMALL(Dong6,ROWS($1:26)),))</f>
        <v>42578</v>
      </c>
      <c r="B36" s="797" t="str">
        <f ca="1">IF(ROWS($1:26)&gt;COUNT(Dong6),"",OFFSET(TH!D$1,SMALL(Dong6,ROWS($1:26)),))</f>
        <v>GBC</v>
      </c>
      <c r="C36" s="796">
        <f ca="1">IF(ROWS($1:26)&gt;COUNT(Dong6),"",OFFSET(TH!E$1,SMALL(Dong6,ROWS($1:26)),))</f>
        <v>42578</v>
      </c>
      <c r="D36" s="798" t="str">
        <f ca="1">IF(ROWS($1:26)&gt;COUNT(Dong6),"",OFFSET(TH!F$1,SMALL(Dong6,ROWS($1:26)),))</f>
        <v>Thu tiền hàng</v>
      </c>
      <c r="E36" s="797">
        <f t="shared" ca="1" si="0"/>
        <v>26</v>
      </c>
      <c r="F36" s="799" t="str">
        <f ca="1">IF(ROWS($1:26)&gt;COUNT(Dong6),"",OFFSET(TH!L$1,SMALL(Dong6,ROWS($1:26)),))</f>
        <v>1121</v>
      </c>
      <c r="G36" s="799" t="str">
        <f ca="1">IF(ROWS($1:26)&gt;COUNT(Dong6),"",OFFSET(TH!M$1,SMALL(Dong6,ROWS($1:26)),))</f>
        <v>131</v>
      </c>
      <c r="H36" s="685">
        <f ca="1">IF(ROWS($1:26)&gt;COUNT(Dong6),"",OFFSET(TH!K$1,SMALL(Dong6,ROWS($1:26)),))</f>
        <v>125190000</v>
      </c>
      <c r="I36" s="685">
        <f ca="1">IF(ROWS($1:26)&gt;COUNT(Dong6),"",OFFSET(TH!K$1,SMALL(Dong6,ROWS($1:26)),))</f>
        <v>125190000</v>
      </c>
    </row>
    <row r="37" spans="1:9" s="788" customFormat="1" ht="21" customHeight="1">
      <c r="A37" s="796">
        <f ca="1">IF(ROWS($1:27)&gt;COUNT(Dong6),"",OFFSET(TH!C$1,SMALL(Dong6,ROWS($1:27)),))</f>
        <v>42579</v>
      </c>
      <c r="B37" s="797" t="str">
        <f ca="1">IF(ROWS($1:27)&gt;COUNT(Dong6),"",OFFSET(TH!D$1,SMALL(Dong6,ROWS($1:27)),))</f>
        <v>GBC</v>
      </c>
      <c r="C37" s="796">
        <f ca="1">IF(ROWS($1:27)&gt;COUNT(Dong6),"",OFFSET(TH!E$1,SMALL(Dong6,ROWS($1:27)),))</f>
        <v>42579</v>
      </c>
      <c r="D37" s="798" t="str">
        <f ca="1">IF(ROWS($1:27)&gt;COUNT(Dong6),"",OFFSET(TH!F$1,SMALL(Dong6,ROWS($1:27)),))</f>
        <v>Thu tiền hàng</v>
      </c>
      <c r="E37" s="797">
        <f t="shared" ca="1" si="0"/>
        <v>27</v>
      </c>
      <c r="F37" s="799" t="str">
        <f ca="1">IF(ROWS($1:27)&gt;COUNT(Dong6),"",OFFSET(TH!L$1,SMALL(Dong6,ROWS($1:27)),))</f>
        <v>1121</v>
      </c>
      <c r="G37" s="799" t="str">
        <f ca="1">IF(ROWS($1:27)&gt;COUNT(Dong6),"",OFFSET(TH!M$1,SMALL(Dong6,ROWS($1:27)),))</f>
        <v>131</v>
      </c>
      <c r="H37" s="685">
        <f ca="1">IF(ROWS($1:27)&gt;COUNT(Dong6),"",OFFSET(TH!K$1,SMALL(Dong6,ROWS($1:27)),))</f>
        <v>11286000</v>
      </c>
      <c r="I37" s="685">
        <f ca="1">IF(ROWS($1:27)&gt;COUNT(Dong6),"",OFFSET(TH!K$1,SMALL(Dong6,ROWS($1:27)),))</f>
        <v>11286000</v>
      </c>
    </row>
    <row r="38" spans="1:9" s="788" customFormat="1" ht="21" customHeight="1">
      <c r="A38" s="796">
        <f ca="1">IF(ROWS($1:28)&gt;COUNT(Dong6),"",OFFSET(TH!C$1,SMALL(Dong6,ROWS($1:28)),))</f>
        <v>42580</v>
      </c>
      <c r="B38" s="797" t="str">
        <f ca="1">IF(ROWS($1:28)&gt;COUNT(Dong6),"",OFFSET(TH!D$1,SMALL(Dong6,ROWS($1:28)),))</f>
        <v>GBC</v>
      </c>
      <c r="C38" s="796">
        <f ca="1">IF(ROWS($1:28)&gt;COUNT(Dong6),"",OFFSET(TH!E$1,SMALL(Dong6,ROWS($1:28)),))</f>
        <v>42580</v>
      </c>
      <c r="D38" s="798" t="str">
        <f ca="1">IF(ROWS($1:28)&gt;COUNT(Dong6),"",OFFSET(TH!F$1,SMALL(Dong6,ROWS($1:28)),))</f>
        <v>Thu tiền hàng</v>
      </c>
      <c r="E38" s="797">
        <f t="shared" ca="1" si="0"/>
        <v>28</v>
      </c>
      <c r="F38" s="799" t="str">
        <f ca="1">IF(ROWS($1:28)&gt;COUNT(Dong6),"",OFFSET(TH!L$1,SMALL(Dong6,ROWS($1:28)),))</f>
        <v>1121</v>
      </c>
      <c r="G38" s="799" t="str">
        <f ca="1">IF(ROWS($1:28)&gt;COUNT(Dong6),"",OFFSET(TH!M$1,SMALL(Dong6,ROWS($1:28)),))</f>
        <v>131</v>
      </c>
      <c r="H38" s="685">
        <f ca="1">IF(ROWS($1:28)&gt;COUNT(Dong6),"",OFFSET(TH!K$1,SMALL(Dong6,ROWS($1:28)),))</f>
        <v>27500000</v>
      </c>
      <c r="I38" s="685">
        <f ca="1">IF(ROWS($1:28)&gt;COUNT(Dong6),"",OFFSET(TH!K$1,SMALL(Dong6,ROWS($1:28)),))</f>
        <v>27500000</v>
      </c>
    </row>
    <row r="39" spans="1:9" s="788" customFormat="1" ht="21" customHeight="1">
      <c r="A39" s="796">
        <f ca="1">IF(ROWS($1:29)&gt;COUNT(Dong6),"",OFFSET(TH!C$1,SMALL(Dong6,ROWS($1:29)),))</f>
        <v>42572</v>
      </c>
      <c r="B39" s="797" t="str">
        <f ca="1">IF(ROWS($1:29)&gt;COUNT(Dong6),"",OFFSET(TH!D$1,SMALL(Dong6,ROWS($1:29)),))</f>
        <v>GBN</v>
      </c>
      <c r="C39" s="796">
        <f ca="1">IF(ROWS($1:29)&gt;COUNT(Dong6),"",OFFSET(TH!E$1,SMALL(Dong6,ROWS($1:29)),))</f>
        <v>42572</v>
      </c>
      <c r="D39" s="798" t="str">
        <f ca="1">IF(ROWS($1:29)&gt;COUNT(Dong6),"",OFFSET(TH!F$1,SMALL(Dong6,ROWS($1:29)),))</f>
        <v>Thanh toán tiền hàng</v>
      </c>
      <c r="E39" s="797">
        <f t="shared" ca="1" si="0"/>
        <v>29</v>
      </c>
      <c r="F39" s="799" t="str">
        <f ca="1">IF(ROWS($1:29)&gt;COUNT(Dong6),"",OFFSET(TH!L$1,SMALL(Dong6,ROWS($1:29)),))</f>
        <v>331</v>
      </c>
      <c r="G39" s="799" t="str">
        <f ca="1">IF(ROWS($1:29)&gt;COUNT(Dong6),"",OFFSET(TH!M$1,SMALL(Dong6,ROWS($1:29)),))</f>
        <v>1121</v>
      </c>
      <c r="H39" s="685">
        <f ca="1">IF(ROWS($1:29)&gt;COUNT(Dong6),"",OFFSET(TH!K$1,SMALL(Dong6,ROWS($1:29)),))</f>
        <v>20000000</v>
      </c>
      <c r="I39" s="685">
        <f ca="1">IF(ROWS($1:29)&gt;COUNT(Dong6),"",OFFSET(TH!K$1,SMALL(Dong6,ROWS($1:29)),))</f>
        <v>20000000</v>
      </c>
    </row>
    <row r="40" spans="1:9" s="788" customFormat="1" ht="21" customHeight="1">
      <c r="A40" s="796">
        <f ca="1">IF(ROWS($1:30)&gt;COUNT(Dong6),"",OFFSET(TH!C$1,SMALL(Dong6,ROWS($1:30)),))</f>
        <v>42572</v>
      </c>
      <c r="B40" s="797" t="str">
        <f ca="1">IF(ROWS($1:30)&gt;COUNT(Dong6),"",OFFSET(TH!D$1,SMALL(Dong6,ROWS($1:30)),))</f>
        <v>GBN</v>
      </c>
      <c r="C40" s="796">
        <f ca="1">IF(ROWS($1:30)&gt;COUNT(Dong6),"",OFFSET(TH!E$1,SMALL(Dong6,ROWS($1:30)),))</f>
        <v>42572</v>
      </c>
      <c r="D40" s="798" t="str">
        <f ca="1">IF(ROWS($1:30)&gt;COUNT(Dong6),"",OFFSET(TH!F$1,SMALL(Dong6,ROWS($1:30)),))</f>
        <v>Phí chuyển tiền</v>
      </c>
      <c r="E40" s="797">
        <f t="shared" ca="1" si="0"/>
        <v>30</v>
      </c>
      <c r="F40" s="799" t="str">
        <f ca="1">IF(ROWS($1:30)&gt;COUNT(Dong6),"",OFFSET(TH!L$1,SMALL(Dong6,ROWS($1:30)),))</f>
        <v>642</v>
      </c>
      <c r="G40" s="799" t="str">
        <f ca="1">IF(ROWS($1:30)&gt;COUNT(Dong6),"",OFFSET(TH!M$1,SMALL(Dong6,ROWS($1:30)),))</f>
        <v>1121</v>
      </c>
      <c r="H40" s="685">
        <f ca="1">IF(ROWS($1:30)&gt;COUNT(Dong6),"",OFFSET(TH!K$1,SMALL(Dong6,ROWS($1:30)),))</f>
        <v>20000</v>
      </c>
      <c r="I40" s="685">
        <f ca="1">IF(ROWS($1:30)&gt;COUNT(Dong6),"",OFFSET(TH!K$1,SMALL(Dong6,ROWS($1:30)),))</f>
        <v>20000</v>
      </c>
    </row>
    <row r="41" spans="1:9" s="788" customFormat="1" ht="21" customHeight="1">
      <c r="A41" s="796">
        <f ca="1">IF(ROWS($1:31)&gt;COUNT(Dong6),"",OFFSET(TH!C$1,SMALL(Dong6,ROWS($1:31)),))</f>
        <v>42572</v>
      </c>
      <c r="B41" s="797" t="str">
        <f ca="1">IF(ROWS($1:31)&gt;COUNT(Dong6),"",OFFSET(TH!D$1,SMALL(Dong6,ROWS($1:31)),))</f>
        <v>GBN</v>
      </c>
      <c r="C41" s="796">
        <f ca="1">IF(ROWS($1:31)&gt;COUNT(Dong6),"",OFFSET(TH!E$1,SMALL(Dong6,ROWS($1:31)),))</f>
        <v>42572</v>
      </c>
      <c r="D41" s="798" t="str">
        <f ca="1">IF(ROWS($1:31)&gt;COUNT(Dong6),"",OFFSET(TH!F$1,SMALL(Dong6,ROWS($1:31)),))</f>
        <v>VAT Phí chuyển tiền</v>
      </c>
      <c r="E41" s="797">
        <f t="shared" ref="E41:E50" ca="1" si="1">IF(D41&lt;&gt;"",ROW()-10,"")</f>
        <v>31</v>
      </c>
      <c r="F41" s="799" t="str">
        <f ca="1">IF(ROWS($1:31)&gt;COUNT(Dong6),"",OFFSET(TH!L$1,SMALL(Dong6,ROWS($1:31)),))</f>
        <v>1331</v>
      </c>
      <c r="G41" s="799" t="str">
        <f ca="1">IF(ROWS($1:31)&gt;COUNT(Dong6),"",OFFSET(TH!M$1,SMALL(Dong6,ROWS($1:31)),))</f>
        <v>1121</v>
      </c>
      <c r="H41" s="685">
        <f ca="1">IF(ROWS($1:31)&gt;COUNT(Dong6),"",OFFSET(TH!K$1,SMALL(Dong6,ROWS($1:31)),))</f>
        <v>2000</v>
      </c>
      <c r="I41" s="685">
        <f ca="1">IF(ROWS($1:31)&gt;COUNT(Dong6),"",OFFSET(TH!K$1,SMALL(Dong6,ROWS($1:31)),))</f>
        <v>2000</v>
      </c>
    </row>
    <row r="42" spans="1:9" s="788" customFormat="1" ht="21" customHeight="1">
      <c r="A42" s="796">
        <f ca="1">IF(ROWS($1:32)&gt;COUNT(Dong6),"",OFFSET(TH!C$1,SMALL(Dong6,ROWS($1:32)),))</f>
        <v>42573</v>
      </c>
      <c r="B42" s="797" t="str">
        <f ca="1">IF(ROWS($1:32)&gt;COUNT(Dong6),"",OFFSET(TH!D$1,SMALL(Dong6,ROWS($1:32)),))</f>
        <v>GBN</v>
      </c>
      <c r="C42" s="796">
        <f ca="1">IF(ROWS($1:32)&gt;COUNT(Dong6),"",OFFSET(TH!E$1,SMALL(Dong6,ROWS($1:32)),))</f>
        <v>42573</v>
      </c>
      <c r="D42" s="798" t="str">
        <f ca="1">IF(ROWS($1:32)&gt;COUNT(Dong6),"",OFFSET(TH!F$1,SMALL(Dong6,ROWS($1:32)),))</f>
        <v>Rút tiền mặt nộp quỹ</v>
      </c>
      <c r="E42" s="797">
        <f t="shared" ca="1" si="1"/>
        <v>32</v>
      </c>
      <c r="F42" s="799" t="str">
        <f ca="1">IF(ROWS($1:32)&gt;COUNT(Dong6),"",OFFSET(TH!L$1,SMALL(Dong6,ROWS($1:32)),))</f>
        <v>1111</v>
      </c>
      <c r="G42" s="799" t="str">
        <f ca="1">IF(ROWS($1:32)&gt;COUNT(Dong6),"",OFFSET(TH!M$1,SMALL(Dong6,ROWS($1:32)),))</f>
        <v>1121</v>
      </c>
      <c r="H42" s="685">
        <f ca="1">IF(ROWS($1:32)&gt;COUNT(Dong6),"",OFFSET(TH!K$1,SMALL(Dong6,ROWS($1:32)),))</f>
        <v>130800000</v>
      </c>
      <c r="I42" s="685">
        <f ca="1">IF(ROWS($1:32)&gt;COUNT(Dong6),"",OFFSET(TH!K$1,SMALL(Dong6,ROWS($1:32)),))</f>
        <v>130800000</v>
      </c>
    </row>
    <row r="43" spans="1:9" s="788" customFormat="1" ht="21" customHeight="1">
      <c r="A43" s="796">
        <f ca="1">IF(ROWS($1:33)&gt;COUNT(Dong6),"",OFFSET(TH!C$1,SMALL(Dong6,ROWS($1:33)),))</f>
        <v>42574</v>
      </c>
      <c r="B43" s="797" t="str">
        <f ca="1">IF(ROWS($1:33)&gt;COUNT(Dong6),"",OFFSET(TH!D$1,SMALL(Dong6,ROWS($1:33)),))</f>
        <v>GBN</v>
      </c>
      <c r="C43" s="796">
        <f ca="1">IF(ROWS($1:33)&gt;COUNT(Dong6),"",OFFSET(TH!E$1,SMALL(Dong6,ROWS($1:33)),))</f>
        <v>42574</v>
      </c>
      <c r="D43" s="798" t="str">
        <f ca="1">IF(ROWS($1:33)&gt;COUNT(Dong6),"",OFFSET(TH!F$1,SMALL(Dong6,ROWS($1:33)),))</f>
        <v xml:space="preserve">Dịch vụ SMS </v>
      </c>
      <c r="E43" s="797">
        <f t="shared" ca="1" si="1"/>
        <v>33</v>
      </c>
      <c r="F43" s="799" t="str">
        <f ca="1">IF(ROWS($1:33)&gt;COUNT(Dong6),"",OFFSET(TH!L$1,SMALL(Dong6,ROWS($1:33)),))</f>
        <v>642</v>
      </c>
      <c r="G43" s="799" t="str">
        <f ca="1">IF(ROWS($1:33)&gt;COUNT(Dong6),"",OFFSET(TH!M$1,SMALL(Dong6,ROWS($1:33)),))</f>
        <v>1121</v>
      </c>
      <c r="H43" s="685">
        <f ca="1">IF(ROWS($1:33)&gt;COUNT(Dong6),"",OFFSET(TH!K$1,SMALL(Dong6,ROWS($1:33)),))</f>
        <v>50000</v>
      </c>
      <c r="I43" s="685">
        <f ca="1">IF(ROWS($1:33)&gt;COUNT(Dong6),"",OFFSET(TH!K$1,SMALL(Dong6,ROWS($1:33)),))</f>
        <v>50000</v>
      </c>
    </row>
    <row r="44" spans="1:9" s="788" customFormat="1" ht="21" customHeight="1">
      <c r="A44" s="796">
        <f ca="1">IF(ROWS($1:34)&gt;COUNT(Dong6),"",OFFSET(TH!C$1,SMALL(Dong6,ROWS($1:34)),))</f>
        <v>42574</v>
      </c>
      <c r="B44" s="797" t="str">
        <f ca="1">IF(ROWS($1:34)&gt;COUNT(Dong6),"",OFFSET(TH!D$1,SMALL(Dong6,ROWS($1:34)),))</f>
        <v>GBN</v>
      </c>
      <c r="C44" s="796">
        <f ca="1">IF(ROWS($1:34)&gt;COUNT(Dong6),"",OFFSET(TH!E$1,SMALL(Dong6,ROWS($1:34)),))</f>
        <v>42574</v>
      </c>
      <c r="D44" s="798" t="str">
        <f ca="1">IF(ROWS($1:34)&gt;COUNT(Dong6),"",OFFSET(TH!F$1,SMALL(Dong6,ROWS($1:34)),))</f>
        <v xml:space="preserve">VAT Dịch vụ SMS </v>
      </c>
      <c r="E44" s="797">
        <f t="shared" ca="1" si="1"/>
        <v>34</v>
      </c>
      <c r="F44" s="799" t="str">
        <f ca="1">IF(ROWS($1:34)&gt;COUNT(Dong6),"",OFFSET(TH!L$1,SMALL(Dong6,ROWS($1:34)),))</f>
        <v>1331</v>
      </c>
      <c r="G44" s="799" t="str">
        <f ca="1">IF(ROWS($1:34)&gt;COUNT(Dong6),"",OFFSET(TH!M$1,SMALL(Dong6,ROWS($1:34)),))</f>
        <v>1121</v>
      </c>
      <c r="H44" s="685">
        <f ca="1">IF(ROWS($1:34)&gt;COUNT(Dong6),"",OFFSET(TH!K$1,SMALL(Dong6,ROWS($1:34)),))</f>
        <v>5000</v>
      </c>
      <c r="I44" s="685">
        <f ca="1">IF(ROWS($1:34)&gt;COUNT(Dong6),"",OFFSET(TH!K$1,SMALL(Dong6,ROWS($1:34)),))</f>
        <v>5000</v>
      </c>
    </row>
    <row r="45" spans="1:9" s="788" customFormat="1" ht="21" customHeight="1">
      <c r="A45" s="796">
        <f ca="1">IF(ROWS($1:35)&gt;COUNT(Dong6),"",OFFSET(TH!C$1,SMALL(Dong6,ROWS($1:35)),))</f>
        <v>42576</v>
      </c>
      <c r="B45" s="797" t="str">
        <f ca="1">IF(ROWS($1:35)&gt;COUNT(Dong6),"",OFFSET(TH!D$1,SMALL(Dong6,ROWS($1:35)),))</f>
        <v>GBN</v>
      </c>
      <c r="C45" s="796">
        <f ca="1">IF(ROWS($1:35)&gt;COUNT(Dong6),"",OFFSET(TH!E$1,SMALL(Dong6,ROWS($1:35)),))</f>
        <v>42576</v>
      </c>
      <c r="D45" s="798" t="str">
        <f ca="1">IF(ROWS($1:35)&gt;COUNT(Dong6),"",OFFSET(TH!F$1,SMALL(Dong6,ROWS($1:35)),))</f>
        <v>Phí quản lý tài khoản</v>
      </c>
      <c r="E45" s="797">
        <f t="shared" ca="1" si="1"/>
        <v>35</v>
      </c>
      <c r="F45" s="799" t="str">
        <f ca="1">IF(ROWS($1:35)&gt;COUNT(Dong6),"",OFFSET(TH!L$1,SMALL(Dong6,ROWS($1:35)),))</f>
        <v>642</v>
      </c>
      <c r="G45" s="799" t="str">
        <f ca="1">IF(ROWS($1:35)&gt;COUNT(Dong6),"",OFFSET(TH!M$1,SMALL(Dong6,ROWS($1:35)),))</f>
        <v>1121</v>
      </c>
      <c r="H45" s="685">
        <f ca="1">IF(ROWS($1:35)&gt;COUNT(Dong6),"",OFFSET(TH!K$1,SMALL(Dong6,ROWS($1:35)),))</f>
        <v>10000</v>
      </c>
      <c r="I45" s="685">
        <f ca="1">IF(ROWS($1:35)&gt;COUNT(Dong6),"",OFFSET(TH!K$1,SMALL(Dong6,ROWS($1:35)),))</f>
        <v>10000</v>
      </c>
    </row>
    <row r="46" spans="1:9" s="788" customFormat="1" ht="21" customHeight="1">
      <c r="A46" s="796">
        <f ca="1">IF(ROWS($1:36)&gt;COUNT(Dong6),"",OFFSET(TH!C$1,SMALL(Dong6,ROWS($1:36)),))</f>
        <v>42576</v>
      </c>
      <c r="B46" s="797" t="str">
        <f ca="1">IF(ROWS($1:36)&gt;COUNT(Dong6),"",OFFSET(TH!D$1,SMALL(Dong6,ROWS($1:36)),))</f>
        <v>GBN</v>
      </c>
      <c r="C46" s="796">
        <f ca="1">IF(ROWS($1:36)&gt;COUNT(Dong6),"",OFFSET(TH!E$1,SMALL(Dong6,ROWS($1:36)),))</f>
        <v>42576</v>
      </c>
      <c r="D46" s="798" t="str">
        <f ca="1">IF(ROWS($1:36)&gt;COUNT(Dong6),"",OFFSET(TH!F$1,SMALL(Dong6,ROWS($1:36)),))</f>
        <v>VAT Phí quản lý tài khoản</v>
      </c>
      <c r="E46" s="797">
        <f t="shared" ca="1" si="1"/>
        <v>36</v>
      </c>
      <c r="F46" s="799" t="str">
        <f ca="1">IF(ROWS($1:36)&gt;COUNT(Dong6),"",OFFSET(TH!L$1,SMALL(Dong6,ROWS($1:36)),))</f>
        <v>1331</v>
      </c>
      <c r="G46" s="799" t="str">
        <f ca="1">IF(ROWS($1:36)&gt;COUNT(Dong6),"",OFFSET(TH!M$1,SMALL(Dong6,ROWS($1:36)),))</f>
        <v>1121</v>
      </c>
      <c r="H46" s="685">
        <f ca="1">IF(ROWS($1:36)&gt;COUNT(Dong6),"",OFFSET(TH!K$1,SMALL(Dong6,ROWS($1:36)),))</f>
        <v>1000</v>
      </c>
      <c r="I46" s="685">
        <f ca="1">IF(ROWS($1:36)&gt;COUNT(Dong6),"",OFFSET(TH!K$1,SMALL(Dong6,ROWS($1:36)),))</f>
        <v>1000</v>
      </c>
    </row>
    <row r="47" spans="1:9" s="788" customFormat="1" ht="21" customHeight="1">
      <c r="A47" s="796">
        <f ca="1">IF(ROWS($1:37)&gt;COUNT(Dong6),"",OFFSET(TH!C$1,SMALL(Dong6,ROWS($1:37)),))</f>
        <v>42578</v>
      </c>
      <c r="B47" s="797" t="str">
        <f ca="1">IF(ROWS($1:37)&gt;COUNT(Dong6),"",OFFSET(TH!D$1,SMALL(Dong6,ROWS($1:37)),))</f>
        <v>GBN</v>
      </c>
      <c r="C47" s="796">
        <f ca="1">IF(ROWS($1:37)&gt;COUNT(Dong6),"",OFFSET(TH!E$1,SMALL(Dong6,ROWS($1:37)),))</f>
        <v>42578</v>
      </c>
      <c r="D47" s="798" t="str">
        <f ca="1">IF(ROWS($1:37)&gt;COUNT(Dong6),"",OFFSET(TH!F$1,SMALL(Dong6,ROWS($1:37)),))</f>
        <v>Rút tiền mặt nộp quỹ</v>
      </c>
      <c r="E47" s="797">
        <f t="shared" ca="1" si="1"/>
        <v>37</v>
      </c>
      <c r="F47" s="799" t="str">
        <f ca="1">IF(ROWS($1:37)&gt;COUNT(Dong6),"",OFFSET(TH!L$1,SMALL(Dong6,ROWS($1:37)),))</f>
        <v>1111</v>
      </c>
      <c r="G47" s="799" t="str">
        <f ca="1">IF(ROWS($1:37)&gt;COUNT(Dong6),"",OFFSET(TH!M$1,SMALL(Dong6,ROWS($1:37)),))</f>
        <v>1121</v>
      </c>
      <c r="H47" s="685">
        <f ca="1">IF(ROWS($1:37)&gt;COUNT(Dong6),"",OFFSET(TH!K$1,SMALL(Dong6,ROWS($1:37)),))</f>
        <v>120000000</v>
      </c>
      <c r="I47" s="685">
        <f ca="1">IF(ROWS($1:37)&gt;COUNT(Dong6),"",OFFSET(TH!K$1,SMALL(Dong6,ROWS($1:37)),))</f>
        <v>120000000</v>
      </c>
    </row>
    <row r="48" spans="1:9" s="788" customFormat="1" ht="21" customHeight="1">
      <c r="A48" s="796">
        <f ca="1">IF(ROWS($1:38)&gt;COUNT(Dong6),"",OFFSET(TH!C$1,SMALL(Dong6,ROWS($1:38)),))</f>
        <v>42578</v>
      </c>
      <c r="B48" s="797" t="str">
        <f ca="1">IF(ROWS($1:38)&gt;COUNT(Dong6),"",OFFSET(TH!D$1,SMALL(Dong6,ROWS($1:38)),))</f>
        <v>GBN</v>
      </c>
      <c r="C48" s="796">
        <f ca="1">IF(ROWS($1:38)&gt;COUNT(Dong6),"",OFFSET(TH!E$1,SMALL(Dong6,ROWS($1:38)),))</f>
        <v>42578</v>
      </c>
      <c r="D48" s="798" t="str">
        <f ca="1">IF(ROWS($1:38)&gt;COUNT(Dong6),"",OFFSET(TH!F$1,SMALL(Dong6,ROWS($1:38)),))</f>
        <v>Rút tiền mặt nộp quỹ</v>
      </c>
      <c r="E48" s="797">
        <f t="shared" ca="1" si="1"/>
        <v>38</v>
      </c>
      <c r="F48" s="799" t="str">
        <f ca="1">IF(ROWS($1:38)&gt;COUNT(Dong6),"",OFFSET(TH!L$1,SMALL(Dong6,ROWS($1:38)),))</f>
        <v>1111</v>
      </c>
      <c r="G48" s="799" t="str">
        <f ca="1">IF(ROWS($1:38)&gt;COUNT(Dong6),"",OFFSET(TH!M$1,SMALL(Dong6,ROWS($1:38)),))</f>
        <v>1121</v>
      </c>
      <c r="H48" s="685">
        <f ca="1">IF(ROWS($1:38)&gt;COUNT(Dong6),"",OFFSET(TH!K$1,SMALL(Dong6,ROWS($1:38)),))</f>
        <v>125190000</v>
      </c>
      <c r="I48" s="685">
        <f ca="1">IF(ROWS($1:38)&gt;COUNT(Dong6),"",OFFSET(TH!K$1,SMALL(Dong6,ROWS($1:38)),))</f>
        <v>125190000</v>
      </c>
    </row>
    <row r="49" spans="1:10" s="788" customFormat="1" ht="21" customHeight="1">
      <c r="A49" s="796">
        <f ca="1">IF(ROWS($1:39)&gt;COUNT(Dong6),"",OFFSET(TH!C$1,SMALL(Dong6,ROWS($1:39)),))</f>
        <v>42579</v>
      </c>
      <c r="B49" s="797" t="str">
        <f ca="1">IF(ROWS($1:39)&gt;COUNT(Dong6),"",OFFSET(TH!D$1,SMALL(Dong6,ROWS($1:39)),))</f>
        <v>GBN</v>
      </c>
      <c r="C49" s="796">
        <f ca="1">IF(ROWS($1:39)&gt;COUNT(Dong6),"",OFFSET(TH!E$1,SMALL(Dong6,ROWS($1:39)),))</f>
        <v>42579</v>
      </c>
      <c r="D49" s="798" t="str">
        <f ca="1">IF(ROWS($1:39)&gt;COUNT(Dong6),"",OFFSET(TH!F$1,SMALL(Dong6,ROWS($1:39)),))</f>
        <v>Rút tiền mặt nộp quỹ</v>
      </c>
      <c r="E49" s="797">
        <f t="shared" ca="1" si="1"/>
        <v>39</v>
      </c>
      <c r="F49" s="799" t="str">
        <f ca="1">IF(ROWS($1:39)&gt;COUNT(Dong6),"",OFFSET(TH!L$1,SMALL(Dong6,ROWS($1:39)),))</f>
        <v>1111</v>
      </c>
      <c r="G49" s="799" t="str">
        <f ca="1">IF(ROWS($1:39)&gt;COUNT(Dong6),"",OFFSET(TH!M$1,SMALL(Dong6,ROWS($1:39)),))</f>
        <v>1121</v>
      </c>
      <c r="H49" s="685">
        <f ca="1">IF(ROWS($1:39)&gt;COUNT(Dong6),"",OFFSET(TH!K$1,SMALL(Dong6,ROWS($1:39)),))</f>
        <v>11300000</v>
      </c>
      <c r="I49" s="685">
        <f ca="1">IF(ROWS($1:39)&gt;COUNT(Dong6),"",OFFSET(TH!K$1,SMALL(Dong6,ROWS($1:39)),))</f>
        <v>11300000</v>
      </c>
    </row>
    <row r="50" spans="1:10" s="788" customFormat="1" ht="21" customHeight="1">
      <c r="A50" s="796">
        <f ca="1">IF(ROWS($1:40)&gt;COUNT(Dong6),"",OFFSET(TH!C$1,SMALL(Dong6,ROWS($1:40)),))</f>
        <v>42580</v>
      </c>
      <c r="B50" s="797" t="str">
        <f ca="1">IF(ROWS($1:40)&gt;COUNT(Dong6),"",OFFSET(TH!D$1,SMALL(Dong6,ROWS($1:40)),))</f>
        <v>GBN</v>
      </c>
      <c r="C50" s="796">
        <f ca="1">IF(ROWS($1:40)&gt;COUNT(Dong6),"",OFFSET(TH!E$1,SMALL(Dong6,ROWS($1:40)),))</f>
        <v>42580</v>
      </c>
      <c r="D50" s="798" t="str">
        <f ca="1">IF(ROWS($1:40)&gt;COUNT(Dong6),"",OFFSET(TH!F$1,SMALL(Dong6,ROWS($1:40)),))</f>
        <v>Rút tiền mặt nộp quỹ</v>
      </c>
      <c r="E50" s="797">
        <f t="shared" ca="1" si="1"/>
        <v>40</v>
      </c>
      <c r="F50" s="799" t="str">
        <f ca="1">IF(ROWS($1:40)&gt;COUNT(Dong6),"",OFFSET(TH!L$1,SMALL(Dong6,ROWS($1:40)),))</f>
        <v>1111</v>
      </c>
      <c r="G50" s="799" t="str">
        <f ca="1">IF(ROWS($1:40)&gt;COUNT(Dong6),"",OFFSET(TH!M$1,SMALL(Dong6,ROWS($1:40)),))</f>
        <v>1121</v>
      </c>
      <c r="H50" s="685">
        <f ca="1">IF(ROWS($1:40)&gt;COUNT(Dong6),"",OFFSET(TH!K$1,SMALL(Dong6,ROWS($1:40)),))</f>
        <v>27500000</v>
      </c>
      <c r="I50" s="685">
        <f ca="1">IF(ROWS($1:40)&gt;COUNT(Dong6),"",OFFSET(TH!K$1,SMALL(Dong6,ROWS($1:40)),))</f>
        <v>27500000</v>
      </c>
    </row>
    <row r="51" spans="1:10" s="788" customFormat="1" ht="21" customHeight="1">
      <c r="A51" s="796"/>
      <c r="B51" s="797"/>
      <c r="C51" s="796"/>
      <c r="D51" s="798"/>
      <c r="E51" s="797"/>
      <c r="F51" s="799"/>
      <c r="G51" s="799"/>
      <c r="H51" s="685"/>
      <c r="I51" s="685"/>
    </row>
    <row r="52" spans="1:10" s="788" customFormat="1" ht="21" customHeight="1">
      <c r="A52" s="800"/>
      <c r="B52" s="800"/>
      <c r="C52" s="800"/>
      <c r="D52" s="801" t="s">
        <v>333</v>
      </c>
      <c r="E52" s="802" t="s">
        <v>19</v>
      </c>
      <c r="F52" s="802"/>
      <c r="G52" s="802" t="s">
        <v>19</v>
      </c>
      <c r="H52" s="803">
        <f ca="1">SUBTOTAL(9,$H$10:$H$51)</f>
        <v>17985795907.900002</v>
      </c>
      <c r="I52" s="803">
        <f ca="1">SUBTOTAL(9,I10:I51)</f>
        <v>17985795907.900002</v>
      </c>
    </row>
    <row r="53" spans="1:10" s="788" customFormat="1" ht="15">
      <c r="A53" s="804" t="s">
        <v>403</v>
      </c>
    </row>
    <row r="54" spans="1:10" s="788" customFormat="1" ht="15">
      <c r="A54" s="804" t="str">
        <f ca="1">"- Ngày mở sổ: "&amp;DAY($A$11)&amp;"/"&amp;MONTH($A$11)&amp;"/ " &amp;YEAR($A$11)</f>
        <v>- Ngày mở sổ: 1/7/ 2016</v>
      </c>
    </row>
    <row r="55" spans="1:10" s="788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5"/>
      <c r="J55" s="805"/>
    </row>
    <row r="56" spans="1:10" s="788" customFormat="1" ht="15">
      <c r="B56" s="805" t="s">
        <v>330</v>
      </c>
      <c r="D56" s="805" t="s">
        <v>12</v>
      </c>
      <c r="H56" s="805" t="s">
        <v>331</v>
      </c>
      <c r="I56" s="805"/>
      <c r="J56" s="805"/>
    </row>
    <row r="57" spans="1:10" s="788" customFormat="1" ht="15">
      <c r="B57" s="805" t="s">
        <v>13</v>
      </c>
      <c r="D57" s="805" t="s">
        <v>13</v>
      </c>
      <c r="H57" s="805" t="s">
        <v>136</v>
      </c>
      <c r="I57" s="805"/>
      <c r="J57" s="805"/>
    </row>
    <row r="58" spans="1:10" s="78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70" t="s">
        <v>145</v>
      </c>
      <c r="H2" s="970"/>
      <c r="I2" s="97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1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146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147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4" t="s">
        <v>29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20</v>
      </c>
      <c r="B11" s="968" t="s">
        <v>1</v>
      </c>
      <c r="C11" s="979"/>
      <c r="D11" s="978" t="s">
        <v>0</v>
      </c>
      <c r="E11" s="978" t="s">
        <v>14</v>
      </c>
      <c r="F11" s="968" t="s">
        <v>21</v>
      </c>
      <c r="G11" s="979"/>
      <c r="H11" s="968" t="s">
        <v>31</v>
      </c>
      <c r="I11" s="969"/>
    </row>
    <row r="12" spans="1:9" s="18" customFormat="1" ht="32.25" customHeight="1">
      <c r="A12" s="978"/>
      <c r="B12" s="234" t="s">
        <v>15</v>
      </c>
      <c r="C12" s="234" t="s">
        <v>32</v>
      </c>
      <c r="D12" s="978"/>
      <c r="E12" s="978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133842224</v>
      </c>
      <c r="H15" s="239">
        <f ca="1">IF(D15&lt;&gt;"",MAX(H14+F15-G15-I14,0),0)</f>
        <v>0</v>
      </c>
      <c r="I15" s="239">
        <f ca="1">IF(D15&lt;&gt;"",MAX(I14+G15-H14-F15,0),0)</f>
        <v>133842224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133792224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133772224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133761224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133741224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133721224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133711224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133691224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133669224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133647224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133496973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133476973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133426973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133406973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133396973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133376973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133842224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133376973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6" t="str">
        <f ca="1">"Ngày 31 tháng  12  năm  "&amp;YEAR($A$15)</f>
        <v>Ngày 31 tháng  12  năm  2016</v>
      </c>
      <c r="F37" s="966"/>
      <c r="G37" s="966"/>
      <c r="H37" s="966"/>
      <c r="I37" s="966"/>
    </row>
    <row r="38" spans="1:9" s="18" customFormat="1" ht="12.75">
      <c r="A38" s="966" t="s">
        <v>11</v>
      </c>
      <c r="B38" s="966"/>
      <c r="C38" s="966"/>
      <c r="D38" s="966"/>
      <c r="E38" s="966" t="s">
        <v>12</v>
      </c>
      <c r="F38" s="966"/>
      <c r="G38" s="966"/>
      <c r="H38" s="966"/>
      <c r="I38" s="966"/>
    </row>
    <row r="39" spans="1:9" s="18" customFormat="1" ht="12.75">
      <c r="A39" s="966" t="s">
        <v>13</v>
      </c>
      <c r="B39" s="966"/>
      <c r="C39" s="966"/>
      <c r="D39" s="966"/>
      <c r="E39" s="966" t="s">
        <v>13</v>
      </c>
      <c r="F39" s="966"/>
      <c r="G39" s="966"/>
      <c r="H39" s="966"/>
      <c r="I39" s="966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67"/>
      <c r="B46" s="967"/>
      <c r="C46" s="967"/>
      <c r="D46" s="967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70" t="s">
        <v>119</v>
      </c>
      <c r="H1" s="970"/>
      <c r="I1" s="970"/>
      <c r="J1" s="97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1"/>
      <c r="I2" s="971"/>
      <c r="J2" s="971"/>
    </row>
    <row r="3" spans="1:15" s="3" customFormat="1" ht="16.5" customHeight="1">
      <c r="A3" s="4"/>
      <c r="B3" s="16"/>
      <c r="C3" s="108"/>
      <c r="D3" s="108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0" t="s">
        <v>120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 ca="1">$L$11&amp;" / "&amp;YEAR($A$14)</f>
        <v>Quý I / 2016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121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122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1"/>
      <c r="I9" s="111" t="s">
        <v>123</v>
      </c>
    </row>
    <row r="10" spans="1:15" ht="33" customHeight="1" thickBot="1">
      <c r="A10" s="984" t="s">
        <v>20</v>
      </c>
      <c r="B10" s="984" t="s">
        <v>124</v>
      </c>
      <c r="C10" s="983" t="s">
        <v>125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126</v>
      </c>
      <c r="J10" s="983" t="s">
        <v>127</v>
      </c>
      <c r="L10" s="586"/>
      <c r="N10" s="958" t="s">
        <v>318</v>
      </c>
      <c r="O10" s="958"/>
    </row>
    <row r="11" spans="1:15" ht="24" customHeight="1" thickBot="1">
      <c r="A11" s="985"/>
      <c r="B11" s="985"/>
      <c r="C11" s="112" t="s">
        <v>128</v>
      </c>
      <c r="D11" s="112" t="s">
        <v>129</v>
      </c>
      <c r="E11" s="983"/>
      <c r="F11" s="985"/>
      <c r="G11" s="112" t="s">
        <v>22</v>
      </c>
      <c r="H11" s="112" t="s">
        <v>23</v>
      </c>
      <c r="I11" s="983"/>
      <c r="J11" s="983"/>
      <c r="L11" s="177" t="s">
        <v>407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6" t="str">
        <f>TH!A2</f>
        <v>Địa chỉ: Thửa đất số 144, tờ bản đồ số 12TĐH.1, tổ 1, khu phố Đông Tác, Phường Tân Đông Hiệp, Thị Xã Dĩ An, Tỉnh Bình Dương, Việt Nam</v>
      </c>
      <c r="C2" s="986"/>
      <c r="D2" s="986"/>
      <c r="E2" s="986"/>
      <c r="F2" s="986"/>
      <c r="G2" s="986"/>
      <c r="H2" s="986"/>
      <c r="I2" s="98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6"/>
      <c r="C3" s="986"/>
      <c r="D3" s="986"/>
      <c r="E3" s="986"/>
      <c r="F3" s="986"/>
      <c r="G3" s="986"/>
      <c r="H3" s="986"/>
      <c r="I3" s="98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/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4" activePane="bottomLeft" state="frozen"/>
      <selection activeCell="A6" sqref="A6"/>
      <selection pane="bottomLeft" activeCell="H121" sqref="H121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1"/>
      <c r="L1" s="78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8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87"/>
      <c r="H2" s="987"/>
      <c r="I2" s="224"/>
      <c r="K2" s="782"/>
      <c r="L2" s="782"/>
    </row>
    <row r="3" spans="1:20" s="139" customFormat="1" ht="16.5" customHeight="1">
      <c r="A3" s="176"/>
      <c r="B3" s="176"/>
      <c r="C3" s="176"/>
      <c r="D3" s="176"/>
      <c r="F3" s="987"/>
      <c r="G3" s="987"/>
      <c r="H3" s="987"/>
      <c r="I3" s="224"/>
    </row>
    <row r="4" spans="1:20" s="139" customFormat="1" ht="19.5" customHeight="1">
      <c r="A4" s="990" t="s">
        <v>137</v>
      </c>
      <c r="B4" s="990"/>
      <c r="C4" s="990"/>
      <c r="D4" s="990"/>
      <c r="E4" s="990"/>
      <c r="F4" s="990"/>
      <c r="G4" s="990"/>
      <c r="H4" s="990"/>
      <c r="I4" s="990"/>
    </row>
    <row r="5" spans="1:20" s="139" customFormat="1" ht="15">
      <c r="A5" s="99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91"/>
      <c r="C5" s="991"/>
      <c r="D5" s="991"/>
      <c r="E5" s="991"/>
      <c r="F5" s="991"/>
      <c r="G5" s="991"/>
      <c r="H5" s="991"/>
      <c r="I5" s="991"/>
    </row>
    <row r="6" spans="1:20" s="139" customFormat="1" ht="15">
      <c r="D6" s="252" t="s">
        <v>158</v>
      </c>
      <c r="E6" s="991" t="str">
        <f>IF($M$9="ACB","100983119","1004 148 5104 6511")</f>
        <v>1004 148 5104 6511</v>
      </c>
      <c r="F6" s="991"/>
      <c r="G6" s="991"/>
      <c r="H6" s="573" t="s">
        <v>108</v>
      </c>
      <c r="I6" s="253" t="str">
        <f>IF(H6="VNĐ","1121",IF(H6="USD","1122",""))</f>
        <v>1121</v>
      </c>
      <c r="N6" s="981" t="s">
        <v>318</v>
      </c>
      <c r="O6" s="981"/>
      <c r="Q6" s="988" t="s">
        <v>260</v>
      </c>
      <c r="R6" s="988" t="s">
        <v>823</v>
      </c>
      <c r="S6" s="988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89"/>
      <c r="R7" s="989"/>
      <c r="S7" s="989"/>
    </row>
    <row r="8" spans="1:20" s="144" customFormat="1" ht="22.5" customHeight="1" thickBot="1">
      <c r="A8" s="994" t="s">
        <v>138</v>
      </c>
      <c r="B8" s="996" t="s">
        <v>1</v>
      </c>
      <c r="C8" s="997"/>
      <c r="D8" s="992" t="s">
        <v>0</v>
      </c>
      <c r="E8" s="998" t="s">
        <v>14</v>
      </c>
      <c r="F8" s="1000" t="s">
        <v>139</v>
      </c>
      <c r="G8" s="1000"/>
      <c r="H8" s="997"/>
      <c r="I8" s="992" t="s">
        <v>127</v>
      </c>
      <c r="K8" s="137"/>
      <c r="L8" s="139"/>
      <c r="N8" s="580">
        <f>IF(K9="Quý I",1,IF(K9="Quý II",4,IF(K9="Quý III",7,IF(K9="Quý IV",10,""))))</f>
        <v>7</v>
      </c>
      <c r="O8" s="581">
        <f>IF(K9="Quý I",3,IF(K9="Quý II",6,IF(K9="Quý III",9,IF(K9="Quý IV",12,""))))</f>
        <v>9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5"/>
      <c r="B9" s="145" t="s">
        <v>15</v>
      </c>
      <c r="C9" s="146" t="s">
        <v>140</v>
      </c>
      <c r="D9" s="993"/>
      <c r="E9" s="999"/>
      <c r="F9" s="245" t="s">
        <v>141</v>
      </c>
      <c r="G9" s="147" t="s">
        <v>142</v>
      </c>
      <c r="H9" s="575" t="s">
        <v>143</v>
      </c>
      <c r="I9" s="993"/>
      <c r="K9" s="177" t="s">
        <v>397</v>
      </c>
      <c r="L9" s="139"/>
      <c r="M9" s="449" t="s">
        <v>823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1051772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42552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42552</v>
      </c>
      <c r="D12" s="227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4470000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5521772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42557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42557</v>
      </c>
      <c r="D13" s="227" t="str">
        <f ca="1">IF(ROWS($1:2)&gt;COUNT(Dong2),"",OFFSET(TH!F$1,SMALL(Dong2,ROWS($1:2)),))</f>
        <v>Nộp tiền mặt vào tài khoản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454380000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459901772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42557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42557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170000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460071772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42559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42559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37182884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497254656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42563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42563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10043000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507297656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42563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42563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11550000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518847656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42566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42566</v>
      </c>
      <c r="D18" s="227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4700000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523547656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42569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42569</v>
      </c>
      <c r="D19" s="227" t="str">
        <f ca="1">IF(ROWS($1:8)&gt;COUNT(Dong2),"",OFFSET(TH!F$1,SMALL(Dong2,ROWS($1:8)),))</f>
        <v>Nộp tiền mặt vào tài khoản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1300000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524847656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42552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42552</v>
      </c>
      <c r="D20" s="227" t="str">
        <f ca="1">IF(ROWS($1:9)&gt;COUNT(Dong2),"",OFFSET(TH!F$1,SMALL(Dong2,ROWS($1:9)),))</f>
        <v>Thanh toán tiền hàng</v>
      </c>
      <c r="E20" s="155" t="str">
        <f ca="1">IF(ROWS($1:9)&gt;COUNT(Dong2),"",IF(OFFSET(TH!M$1,SMALL(Dong2,ROWS($1:9)),)=$I$6,OFFSET(TH!L$1,SMALL(Dong2,ROWS($1:9)),),OFFSET(TH!M$1,SMALL(Dong2,ROWS($1:9)),)))</f>
        <v>331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4482632</v>
      </c>
      <c r="H20" s="582">
        <f t="shared" ca="1" si="0"/>
        <v>520365024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42552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42552</v>
      </c>
      <c r="D21" s="227" t="str">
        <f ca="1">IF(ROWS($1:10)&gt;COUNT(Dong2),"",OFFSET(TH!F$1,SMALL(Dong2,ROWS($1:10)),))</f>
        <v>Phí sử dụng tiền mặt trong ngày</v>
      </c>
      <c r="E21" s="155" t="str">
        <f ca="1">IF(ROWS($1:10)&gt;COUNT(Dong2),"",IF(OFFSET(TH!M$1,SMALL(Dong2,ROWS($1:10)),)=$I$6,OFFSET(TH!L$1,SMALL(Dong2,ROWS($1:10)),),OFFSET(TH!M$1,SMALL(Dong2,ROWS($1:10)),)))</f>
        <v>642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</v>
      </c>
      <c r="H21" s="582">
        <f t="shared" ca="1" si="0"/>
        <v>520345024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42552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42552</v>
      </c>
      <c r="D22" s="227" t="str">
        <f ca="1">IF(ROWS($1:11)&gt;COUNT(Dong2),"",OFFSET(TH!F$1,SMALL(Dong2,ROWS($1:11)),))</f>
        <v>VAT Phí sử dụng tiền mặt trong ngày</v>
      </c>
      <c r="E22" s="155" t="str">
        <f ca="1">IF(ROWS($1:11)&gt;COUNT(Dong2),"",IF(OFFSET(TH!M$1,SMALL(Dong2,ROWS($1:11)),)=$I$6,OFFSET(TH!L$1,SMALL(Dong2,ROWS($1:11)),),OFFSET(TH!M$1,SMALL(Dong2,ROWS($1:11)),)))</f>
        <v>1331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</v>
      </c>
      <c r="H22" s="582">
        <f t="shared" ca="1" si="0"/>
        <v>520343024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42557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42557</v>
      </c>
      <c r="D23" s="227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454383524</v>
      </c>
      <c r="H23" s="582">
        <f t="shared" ca="1" si="0"/>
        <v>65959500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42557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42557</v>
      </c>
      <c r="D24" s="227" t="str">
        <f ca="1">IF(ROWS($1:13)&gt;COUNT(Dong2),"",OFFSET(TH!F$1,SMALL(Dong2,ROWS($1:13)),))</f>
        <v>Phí nộp tiền mặt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156310</v>
      </c>
      <c r="H24" s="582">
        <f t="shared" ca="1" si="0"/>
        <v>65803190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42557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42557</v>
      </c>
      <c r="D25" s="227" t="str">
        <f ca="1">IF(ROWS($1:14)&gt;COUNT(Dong2),"",OFFSET(TH!F$1,SMALL(Dong2,ROWS($1:14)),))</f>
        <v>VAT Phí nộp tiền mặt</v>
      </c>
      <c r="E25" s="155" t="str">
        <f ca="1">IF(ROWS($1:14)&gt;COUNT(Dong2),"",IF(OFFSET(TH!M$1,SMALL(Dong2,ROWS($1:14)),)=$I$6,OFFSET(TH!L$1,SMALL(Dong2,ROWS($1:14)),),OFFSET(TH!M$1,SMALL(Dong2,ROWS($1:14)),)))</f>
        <v>1331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15631</v>
      </c>
      <c r="H25" s="582">
        <f t="shared" ca="1" si="0"/>
        <v>65787559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42559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42559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37180000</v>
      </c>
      <c r="H26" s="582">
        <f t="shared" ca="1" si="0"/>
        <v>28607559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42563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42563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582">
        <f t="shared" ca="1" si="0"/>
        <v>18607559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42564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42564</v>
      </c>
      <c r="D28" s="227" t="str">
        <f ca="1">IF(ROWS($1:17)&gt;COUNT(Dong2),"",OFFSET(TH!F$1,SMALL(Dong2,ROWS($1:17)),))</f>
        <v>Rút tiền mặt nộp quỹ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11500000</v>
      </c>
      <c r="H28" s="582">
        <f t="shared" ca="1" si="0"/>
        <v>7107559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42566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42566</v>
      </c>
      <c r="D29" s="227" t="str">
        <f ca="1">IF(ROWS($1:18)&gt;COUNT(Dong2),"",OFFSET(TH!F$1,SMALL(Dong2,ROWS($1:18)),))</f>
        <v>Đóng BHXH tháng 6/2016</v>
      </c>
      <c r="E29" s="155" t="str">
        <f ca="1">IF(ROWS($1:18)&gt;COUNT(Dong2),"",IF(OFFSET(TH!M$1,SMALL(Dong2,ROWS($1:18)),)=$I$6,OFFSET(TH!L$1,SMALL(Dong2,ROWS($1:18)),),OFFSET(TH!M$1,SMALL(Dong2,ROWS($1:18)),)))</f>
        <v>3383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4720250</v>
      </c>
      <c r="H29" s="582">
        <f t="shared" ca="1" si="0"/>
        <v>2387309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42569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42569</v>
      </c>
      <c r="D30" s="227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13688769</v>
      </c>
      <c r="H30" s="582">
        <f t="shared" ca="1" si="0"/>
        <v>-11301460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42569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42569</v>
      </c>
      <c r="D31" s="227" t="str">
        <f ca="1">IF(ROWS($1:20)&gt;COUNT(Dong2),"",OFFSET(TH!F$1,SMALL(Dong2,ROWS($1:20)),))</f>
        <v>Phí sử dụng tiền mặt trong ngày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20000</v>
      </c>
      <c r="H31" s="582">
        <f t="shared" ca="1" si="0"/>
        <v>-11321460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42569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42569</v>
      </c>
      <c r="D32" s="227" t="str">
        <f ca="1">IF(ROWS($1:21)&gt;COUNT(Dong2),"",OFFSET(TH!F$1,SMALL(Dong2,ROWS($1:21)),))</f>
        <v>VAT Phí sử dụng tiền mặt trong ngày</v>
      </c>
      <c r="E32" s="155" t="str">
        <f ca="1">IF(ROWS($1:21)&gt;COUNT(Dong2),"",IF(OFFSET(TH!M$1,SMALL(Dong2,ROWS($1:21)),)=$I$6,OFFSET(TH!L$1,SMALL(Dong2,ROWS($1:21)),),OFFSET(TH!M$1,SMALL(Dong2,ROWS($1:21)),)))</f>
        <v>1331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</v>
      </c>
      <c r="H32" s="582">
        <f t="shared" ca="1" si="0"/>
        <v>-11323460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42569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42569</v>
      </c>
      <c r="D33" s="227" t="str">
        <f ca="1">IF(ROWS($1:22)&gt;COUNT(Dong2),"",OFFSET(TH!F$1,SMALL(Dong2,ROWS($1:22)),))</f>
        <v>Thu tiền hàng</v>
      </c>
      <c r="E33" s="155" t="str">
        <f ca="1">IF(ROWS($1:22)&gt;COUNT(Dong2),"",IF(OFFSET(TH!M$1,SMALL(Dong2,ROWS($1:22)),)=$I$6,OFFSET(TH!L$1,SMALL(Dong2,ROWS($1:22)),),OFFSET(TH!M$1,SMALL(Dong2,ROWS($1:22)),)))</f>
        <v>131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12418590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82">
        <f t="shared" ca="1" si="0"/>
        <v>1095130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42572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42572</v>
      </c>
      <c r="D34" s="227" t="str">
        <f ca="1">IF(ROWS($1:23)&gt;COUNT(Dong2),"",OFFSET(TH!F$1,SMALL(Dong2,ROWS($1:23)),))</f>
        <v>Nộp tiền mặt vào tài khoản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20000000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82">
        <f t="shared" ca="1" si="0"/>
        <v>21095130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42573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42573</v>
      </c>
      <c r="D35" s="227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130855512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82">
        <f t="shared" ca="1" si="0"/>
        <v>151950642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42577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42577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120000000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2">
        <f t="shared" ca="1" si="0"/>
        <v>271950642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42578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42578</v>
      </c>
      <c r="D37" s="227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125190000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2">
        <f t="shared" ca="1" si="0"/>
        <v>397140642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42579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42579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11286000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2">
        <f t="shared" ca="1" si="0"/>
        <v>408426642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42580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42580</v>
      </c>
      <c r="D39" s="227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27500000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2">
        <f t="shared" ca="1" si="0"/>
        <v>435926642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42572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42572</v>
      </c>
      <c r="D40" s="227" t="str">
        <f ca="1">IF(ROWS($1:29)&gt;COUNT(Dong2),"",OFFSET(TH!F$1,SMALL(Dong2,ROWS($1:29)),))</f>
        <v>Thanh toán tiền hàng</v>
      </c>
      <c r="E40" s="155" t="str">
        <f ca="1">IF(ROWS($1:29)&gt;COUNT(Dong2),"",IF(OFFSET(TH!M$1,SMALL(Dong2,ROWS($1:29)),)=$I$6,OFFSET(TH!L$1,SMALL(Dong2,ROWS($1:29)),),OFFSET(TH!M$1,SMALL(Dong2,ROWS($1:29)),)))</f>
        <v>331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20000000</v>
      </c>
      <c r="H40" s="582">
        <f t="shared" ca="1" si="0"/>
        <v>415926642</v>
      </c>
      <c r="I40" s="454"/>
    </row>
    <row r="41" spans="1:12" s="144" customFormat="1" ht="18.75" customHeight="1">
      <c r="A41" s="155">
        <f ca="1">IF(ROWS($1:30)&gt;COUNT(Dong2),"",OFFSET(TH!C$1,SMALL(Dong2,ROWS($1:30)),))</f>
        <v>42572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42572</v>
      </c>
      <c r="D41" s="227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582">
        <f t="shared" ref="H41:H43" ca="1" si="1">IF(A41&lt;&gt;"",H40+F41-G41,0)</f>
        <v>415906642</v>
      </c>
      <c r="I41" s="454"/>
    </row>
    <row r="42" spans="1:12" s="144" customFormat="1" ht="18.75" customHeight="1">
      <c r="A42" s="155">
        <f ca="1">IF(ROWS($1:31)&gt;COUNT(Dong2),"",OFFSET(TH!C$1,SMALL(Dong2,ROWS($1:31)),))</f>
        <v>42572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42572</v>
      </c>
      <c r="D42" s="227" t="str">
        <f ca="1">IF(ROWS($1:31)&gt;COUNT(Dong2),"",OFFSET(TH!F$1,SMALL(Dong2,ROWS($1:31)),))</f>
        <v>VAT Phí chuyển tiền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582">
        <f t="shared" ca="1" si="1"/>
        <v>415904642</v>
      </c>
      <c r="I42" s="454"/>
    </row>
    <row r="43" spans="1:12" s="144" customFormat="1" ht="18.75" customHeight="1">
      <c r="A43" s="155">
        <f ca="1">IF(ROWS($1:32)&gt;COUNT(Dong2),"",OFFSET(TH!C$1,SMALL(Dong2,ROWS($1:32)),))</f>
        <v>42573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42573</v>
      </c>
      <c r="D43" s="227" t="str">
        <f ca="1">IF(ROWS($1:32)&gt;COUNT(Dong2),"",OFFSET(TH!F$1,SMALL(Dong2,ROWS($1:32)),))</f>
        <v>Rút tiền mặt nộp quỹ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130800000</v>
      </c>
      <c r="H43" s="582">
        <f t="shared" ca="1" si="1"/>
        <v>285104642</v>
      </c>
      <c r="I43" s="454"/>
    </row>
    <row r="44" spans="1:12" s="144" customFormat="1" ht="18.75" customHeight="1">
      <c r="A44" s="155">
        <f ca="1">IF(ROWS($1:33)&gt;COUNT(Dong2),"",OFFSET(TH!C$1,SMALL(Dong2,ROWS($1:33)),))</f>
        <v>42574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42574</v>
      </c>
      <c r="D44" s="227" t="str">
        <f ca="1">IF(ROWS($1:33)&gt;COUNT(Dong2),"",OFFSET(TH!F$1,SMALL(Dong2,ROWS($1:33)),))</f>
        <v xml:space="preserve">Dịch vụ SMS 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50000</v>
      </c>
      <c r="H44" s="582">
        <f t="shared" ref="H44" ca="1" si="2">IF(A44&lt;&gt;"",H43+F44-G44,0)</f>
        <v>285054642</v>
      </c>
      <c r="I44" s="454"/>
    </row>
    <row r="45" spans="1:12" s="144" customFormat="1" ht="18.75" customHeight="1">
      <c r="A45" s="155">
        <f ca="1">IF(ROWS($1:34)&gt;COUNT(Dong2),"",OFFSET(TH!C$1,SMALL(Dong2,ROWS($1:34)),))</f>
        <v>42574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42574</v>
      </c>
      <c r="D45" s="227" t="str">
        <f ca="1">IF(ROWS($1:34)&gt;COUNT(Dong2),"",OFFSET(TH!F$1,SMALL(Dong2,ROWS($1:34)),))</f>
        <v xml:space="preserve">VAT Dịch vụ SMS 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</v>
      </c>
      <c r="H45" s="582">
        <f t="shared" ref="H45:H86" ca="1" si="3">IF(A45&lt;&gt;"",H44+F45-G45,0)</f>
        <v>285049642</v>
      </c>
      <c r="I45" s="454"/>
    </row>
    <row r="46" spans="1:12" s="144" customFormat="1" ht="18.75" customHeight="1">
      <c r="A46" s="155">
        <f ca="1">IF(ROWS($1:35)&gt;COUNT(Dong2),"",OFFSET(TH!C$1,SMALL(Dong2,ROWS($1:35)),))</f>
        <v>42576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42576</v>
      </c>
      <c r="D46" s="227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2">
        <f t="shared" ca="1" si="3"/>
        <v>285039642</v>
      </c>
      <c r="I46" s="454"/>
    </row>
    <row r="47" spans="1:12" s="144" customFormat="1" ht="18.75" customHeight="1">
      <c r="A47" s="155">
        <f ca="1">IF(ROWS($1:36)&gt;COUNT(Dong2),"",OFFSET(TH!C$1,SMALL(Dong2,ROWS($1:36)),))</f>
        <v>42576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42576</v>
      </c>
      <c r="D47" s="227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2">
        <f t="shared" ca="1" si="3"/>
        <v>285038642</v>
      </c>
      <c r="I47" s="454"/>
    </row>
    <row r="48" spans="1:12" s="144" customFormat="1" ht="18.75" customHeight="1">
      <c r="A48" s="155">
        <f ca="1">IF(ROWS($1:37)&gt;COUNT(Dong2),"",OFFSET(TH!C$1,SMALL(Dong2,ROWS($1:37)),))</f>
        <v>42578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42578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120000000</v>
      </c>
      <c r="H48" s="582">
        <f t="shared" ca="1" si="3"/>
        <v>165038642</v>
      </c>
      <c r="I48" s="454"/>
    </row>
    <row r="49" spans="1:9" s="144" customFormat="1" ht="18.75" customHeight="1">
      <c r="A49" s="155">
        <f ca="1">IF(ROWS($1:38)&gt;COUNT(Dong2),"",OFFSET(TH!C$1,SMALL(Dong2,ROWS($1:38)),))</f>
        <v>42578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42578</v>
      </c>
      <c r="D49" s="227" t="str">
        <f ca="1">IF(ROWS($1:38)&gt;COUNT(Dong2),"",OFFSET(TH!F$1,SMALL(Dong2,ROWS($1:38)),))</f>
        <v>Rút tiền mặt nộp quỹ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125190000</v>
      </c>
      <c r="H49" s="582">
        <f t="shared" ca="1" si="3"/>
        <v>39848642</v>
      </c>
      <c r="I49" s="454"/>
    </row>
    <row r="50" spans="1:9" s="144" customFormat="1" ht="18.75" customHeight="1">
      <c r="A50" s="155">
        <f ca="1">IF(ROWS($1:39)&gt;COUNT(Dong2),"",OFFSET(TH!C$1,SMALL(Dong2,ROWS($1:39)),))</f>
        <v>42579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42579</v>
      </c>
      <c r="D50" s="227" t="str">
        <f ca="1">IF(ROWS($1:39)&gt;COUNT(Dong2),"",OFFSET(TH!F$1,SMALL(Dong2,ROWS($1:39)),))</f>
        <v>Rút tiền mặt nộp quỹ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11300000</v>
      </c>
      <c r="H50" s="582">
        <f t="shared" ca="1" si="3"/>
        <v>28548642</v>
      </c>
      <c r="I50" s="454"/>
    </row>
    <row r="51" spans="1:9" s="144" customFormat="1" ht="18.75" customHeight="1">
      <c r="A51" s="155">
        <f ca="1">IF(ROWS($1:40)&gt;COUNT(Dong2),"",OFFSET(TH!C$1,SMALL(Dong2,ROWS($1:40)),))</f>
        <v>42580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42580</v>
      </c>
      <c r="D51" s="227" t="str">
        <f ca="1">IF(ROWS($1:40)&gt;COUNT(Dong2),"",OFFSET(TH!F$1,SMALL(Dong2,ROWS($1:40)),))</f>
        <v>Rút tiền mặt nộp quỹ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27500000</v>
      </c>
      <c r="H51" s="582">
        <f t="shared" ca="1" si="3"/>
        <v>1048642</v>
      </c>
      <c r="I51" s="454"/>
    </row>
    <row r="52" spans="1:9" s="144" customFormat="1" ht="18.75" customHeight="1">
      <c r="A52" s="155">
        <f ca="1">IF(ROWS($1:41)&gt;COUNT(Dong2),"",OFFSET(TH!C$1,SMALL(Dong2,ROWS($1:41)),))</f>
        <v>42585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42585</v>
      </c>
      <c r="D52" s="227" t="str">
        <f ca="1">IF(ROWS($1:41)&gt;COUNT(Dong2),"",OFFSET(TH!F$1,SMALL(Dong2,ROWS($1:41)),))</f>
        <v>Nộp tiền mặt vào tài khoản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362650000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82">
        <f t="shared" ca="1" si="3"/>
        <v>363698642</v>
      </c>
      <c r="I52" s="454"/>
    </row>
    <row r="53" spans="1:9" s="144" customFormat="1" ht="18.75" customHeight="1">
      <c r="A53" s="155">
        <f ca="1">IF(ROWS($1:42)&gt;COUNT(Dong2),"",OFFSET(TH!C$1,SMALL(Dong2,ROWS($1:42)),))</f>
        <v>42585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42585</v>
      </c>
      <c r="D53" s="227" t="str">
        <f ca="1">IF(ROWS($1:42)&gt;COUNT(Dong2),"",OFFSET(TH!F$1,SMALL(Dong2,ROWS($1:42)),))</f>
        <v>Nộp tiền mặt vào tài khoản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100000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82">
        <f t="shared" ca="1" si="3"/>
        <v>363798642</v>
      </c>
      <c r="I53" s="454"/>
    </row>
    <row r="54" spans="1:9" s="144" customFormat="1" ht="18.75" customHeight="1">
      <c r="A54" s="155">
        <f ca="1">IF(ROWS($1:43)&gt;COUNT(Dong2),"",OFFSET(TH!C$1,SMALL(Dong2,ROWS($1:43)),))</f>
        <v>42586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42586</v>
      </c>
      <c r="D54" s="227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7100000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82">
        <f t="shared" ca="1" si="3"/>
        <v>370898642</v>
      </c>
      <c r="I54" s="454"/>
    </row>
    <row r="55" spans="1:9" s="144" customFormat="1" ht="18.75" customHeight="1">
      <c r="A55" s="155">
        <f ca="1">IF(ROWS($1:44)&gt;COUNT(Dong2),"",OFFSET(TH!C$1,SMALL(Dong2,ROWS($1:44)),))</f>
        <v>42587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42587</v>
      </c>
      <c r="D55" s="227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3371500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82">
        <f t="shared" ca="1" si="3"/>
        <v>374270142</v>
      </c>
      <c r="I55" s="454"/>
    </row>
    <row r="56" spans="1:9" s="144" customFormat="1" ht="18.75" customHeight="1">
      <c r="A56" s="155">
        <f ca="1">IF(ROWS($1:45)&gt;COUNT(Dong2),"",OFFSET(TH!C$1,SMALL(Dong2,ROWS($1:45)),))</f>
        <v>42591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42591</v>
      </c>
      <c r="D56" s="227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49500000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82">
        <f t="shared" ca="1" si="3"/>
        <v>423770142</v>
      </c>
      <c r="I56" s="454"/>
    </row>
    <row r="57" spans="1:9" s="144" customFormat="1" ht="18.75" customHeight="1">
      <c r="A57" s="155">
        <f ca="1">IF(ROWS($1:46)&gt;COUNT(Dong2),"",OFFSET(TH!C$1,SMALL(Dong2,ROWS($1:46)),))</f>
        <v>42594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42594</v>
      </c>
      <c r="D57" s="227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17182000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82">
        <f t="shared" ca="1" si="3"/>
        <v>440952142</v>
      </c>
      <c r="I57" s="454"/>
    </row>
    <row r="58" spans="1:9" s="144" customFormat="1" ht="18.75" customHeight="1">
      <c r="A58" s="155">
        <f ca="1">IF(ROWS($1:47)&gt;COUNT(Dong2),"",OFFSET(TH!C$1,SMALL(Dong2,ROWS($1:47)),))</f>
        <v>42594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42594</v>
      </c>
      <c r="D58" s="227" t="str">
        <f ca="1">IF(ROWS($1:47)&gt;COUNT(Dong2),"",OFFSET(TH!F$1,SMALL(Dong2,ROWS($1:47)),))</f>
        <v>Nộp tiền mặt vào tài khoản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5700000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82">
        <f t="shared" ca="1" si="3"/>
        <v>446652142</v>
      </c>
      <c r="I58" s="454"/>
    </row>
    <row r="59" spans="1:9" s="144" customFormat="1" ht="18.75" customHeight="1">
      <c r="A59" s="155">
        <f ca="1">IF(ROWS($1:48)&gt;COUNT(Dong2),"",OFFSET(TH!C$1,SMALL(Dong2,ROWS($1:48)),))</f>
        <v>42597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42597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14803140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82">
        <f t="shared" ca="1" si="3"/>
        <v>461455282</v>
      </c>
      <c r="I59" s="454"/>
    </row>
    <row r="60" spans="1:9" s="144" customFormat="1" ht="18.75" customHeight="1">
      <c r="A60" s="155">
        <f ca="1">IF(ROWS($1:49)&gt;COUNT(Dong2),"",OFFSET(TH!C$1,SMALL(Dong2,ROWS($1:49)),))</f>
        <v>42585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42585</v>
      </c>
      <c r="D60" s="227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362633598</v>
      </c>
      <c r="H60" s="582">
        <f t="shared" ca="1" si="3"/>
        <v>98821684</v>
      </c>
      <c r="I60" s="454"/>
    </row>
    <row r="61" spans="1:9" s="144" customFormat="1" ht="18.75" customHeight="1">
      <c r="A61" s="155">
        <f ca="1">IF(ROWS($1:50)&gt;COUNT(Dong2),"",OFFSET(TH!C$1,SMALL(Dong2,ROWS($1:50)),))</f>
        <v>42585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42585</v>
      </c>
      <c r="D61" s="227" t="str">
        <f ca="1">IF(ROWS($1:50)&gt;COUNT(Dong2),"",OFFSET(TH!F$1,SMALL(Dong2,ROWS($1:50)),))</f>
        <v>Phí sử dụng tiền mặt trong ngày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128805</v>
      </c>
      <c r="H61" s="582">
        <f t="shared" ca="1" si="3"/>
        <v>98692879</v>
      </c>
      <c r="I61" s="454"/>
    </row>
    <row r="62" spans="1:9" s="144" customFormat="1" ht="18.75" customHeight="1">
      <c r="A62" s="155">
        <f ca="1">IF(ROWS($1:51)&gt;COUNT(Dong2),"",OFFSET(TH!C$1,SMALL(Dong2,ROWS($1:51)),))</f>
        <v>42585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42585</v>
      </c>
      <c r="D62" s="227" t="str">
        <f ca="1">IF(ROWS($1:51)&gt;COUNT(Dong2),"",OFFSET(TH!F$1,SMALL(Dong2,ROWS($1:51)),))</f>
        <v>VAT Phí sử dụng tiền mặt trong ngày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12881</v>
      </c>
      <c r="H62" s="582">
        <f t="shared" ca="1" si="3"/>
        <v>98679998</v>
      </c>
      <c r="I62" s="454"/>
    </row>
    <row r="63" spans="1:9" s="144" customFormat="1" ht="18.75" customHeight="1">
      <c r="A63" s="155">
        <f ca="1">IF(ROWS($1:52)&gt;COUNT(Dong2),"",OFFSET(TH!C$1,SMALL(Dong2,ROWS($1:52)),))</f>
        <v>42586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42586</v>
      </c>
      <c r="D63" s="227" t="str">
        <f ca="1">IF(ROWS($1:52)&gt;COUNT(Dong2),"",OFFSET(TH!F$1,SMALL(Dong2,ROWS($1:52)),))</f>
        <v>Thanh toán tiền hàng</v>
      </c>
      <c r="E63" s="155" t="str">
        <f ca="1">IF(ROWS($1:52)&gt;COUNT(Dong2),"",IF(OFFSET(TH!M$1,SMALL(Dong2,ROWS($1:52)),)=$I$6,OFFSET(TH!L$1,SMALL(Dong2,ROWS($1:52)),),OFFSET(TH!M$1,SMALL(Dong2,ROWS($1:52)),)))</f>
        <v>331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7065267</v>
      </c>
      <c r="H63" s="582">
        <f t="shared" ca="1" si="3"/>
        <v>91614731</v>
      </c>
      <c r="I63" s="454"/>
    </row>
    <row r="64" spans="1:9" s="144" customFormat="1" ht="18.75" customHeight="1">
      <c r="A64" s="155">
        <f ca="1">IF(ROWS($1:53)&gt;COUNT(Dong2),"",OFFSET(TH!C$1,SMALL(Dong2,ROWS($1:53)),))</f>
        <v>42587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42587</v>
      </c>
      <c r="D64" s="227" t="str">
        <f ca="1">IF(ROWS($1:53)&gt;COUNT(Dong2),"",OFFSET(TH!F$1,SMALL(Dong2,ROWS($1:53)),))</f>
        <v>Rút tiền mặt nộp quỹ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3350000</v>
      </c>
      <c r="H64" s="582">
        <f t="shared" ca="1" si="3"/>
        <v>88264731</v>
      </c>
      <c r="I64" s="454"/>
    </row>
    <row r="65" spans="1:9" s="144" customFormat="1" ht="18.75" customHeight="1">
      <c r="A65" s="155">
        <f ca="1">IF(ROWS($1:54)&gt;COUNT(Dong2),"",OFFSET(TH!C$1,SMALL(Dong2,ROWS($1:54)),))</f>
        <v>42591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42591</v>
      </c>
      <c r="D65" s="227" t="str">
        <f ca="1">IF(ROWS($1:54)&gt;COUNT(Dong2),"",OFFSET(TH!F$1,SMALL(Dong2,ROWS($1:54)),))</f>
        <v>Rút tiền mặt nộp quỹ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49500000</v>
      </c>
      <c r="H65" s="582">
        <f t="shared" ca="1" si="3"/>
        <v>38764731</v>
      </c>
      <c r="I65" s="454"/>
    </row>
    <row r="66" spans="1:9" s="144" customFormat="1" ht="18.75" customHeight="1">
      <c r="A66" s="155">
        <f ca="1">IF(ROWS($1:55)&gt;COUNT(Dong2),"",OFFSET(TH!C$1,SMALL(Dong2,ROWS($1:55)),))</f>
        <v>42594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42594</v>
      </c>
      <c r="D66" s="227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5652937</v>
      </c>
      <c r="H66" s="582">
        <f t="shared" ca="1" si="3"/>
        <v>33111794</v>
      </c>
      <c r="I66" s="454"/>
    </row>
    <row r="67" spans="1:9" s="144" customFormat="1" ht="18.75" customHeight="1">
      <c r="A67" s="155">
        <f ca="1">IF(ROWS($1:56)&gt;COUNT(Dong2),"",OFFSET(TH!C$1,SMALL(Dong2,ROWS($1:56)),))</f>
        <v>42594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42594</v>
      </c>
      <c r="D67" s="227" t="str">
        <f ca="1">IF(ROWS($1:56)&gt;COUNT(Dong2),"",OFFSET(TH!F$1,SMALL(Dong2,ROWS($1:56)),))</f>
        <v>Phí sử dụng tiền mặt trong ngày</v>
      </c>
      <c r="E67" s="155" t="str">
        <f ca="1">IF(ROWS($1:56)&gt;COUNT(Dong2),"",IF(OFFSET(TH!M$1,SMALL(Dong2,ROWS($1:56)),)=$I$6,OFFSET(TH!L$1,SMALL(Dong2,ROWS($1:56)),),OFFSET(TH!M$1,SMALL(Dong2,ROWS($1:56)),)))</f>
        <v>642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20000</v>
      </c>
      <c r="H67" s="582">
        <f t="shared" ca="1" si="3"/>
        <v>33091794</v>
      </c>
      <c r="I67" s="454"/>
    </row>
    <row r="68" spans="1:9" s="144" customFormat="1" ht="18.75" customHeight="1">
      <c r="A68" s="155">
        <f ca="1">IF(ROWS($1:57)&gt;COUNT(Dong2),"",OFFSET(TH!C$1,SMALL(Dong2,ROWS($1:57)),))</f>
        <v>42594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42594</v>
      </c>
      <c r="D68" s="227" t="str">
        <f ca="1">IF(ROWS($1:57)&gt;COUNT(Dong2),"",OFFSET(TH!F$1,SMALL(Dong2,ROWS($1:57)),))</f>
        <v>VAT Phí sử dụng tiền mặt trong ngày</v>
      </c>
      <c r="E68" s="155" t="str">
        <f ca="1">IF(ROWS($1:57)&gt;COUNT(Dong2),"",IF(OFFSET(TH!M$1,SMALL(Dong2,ROWS($1:57)),)=$I$6,OFFSET(TH!L$1,SMALL(Dong2,ROWS($1:57)),),OFFSET(TH!M$1,SMALL(Dong2,ROWS($1:57)),)))</f>
        <v>1331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2000</v>
      </c>
      <c r="H68" s="582">
        <f t="shared" ca="1" si="3"/>
        <v>33089794</v>
      </c>
      <c r="I68" s="454"/>
    </row>
    <row r="69" spans="1:9" s="144" customFormat="1" ht="18.75" customHeight="1">
      <c r="A69" s="155">
        <f ca="1">IF(ROWS($1:58)&gt;COUNT(Dong2),"",OFFSET(TH!C$1,SMALL(Dong2,ROWS($1:58)),))</f>
        <v>42596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42596</v>
      </c>
      <c r="D69" s="227" t="str">
        <f ca="1">IF(ROWS($1:58)&gt;COUNT(Dong2),"",OFFSET(TH!F$1,SMALL(Dong2,ROWS($1:58)),))</f>
        <v xml:space="preserve">Dịch vụ SMS </v>
      </c>
      <c r="E69" s="155" t="str">
        <f ca="1">IF(ROWS($1:58)&gt;COUNT(Dong2),"",IF(OFFSET(TH!M$1,SMALL(Dong2,ROWS($1:58)),)=$I$6,OFFSET(TH!L$1,SMALL(Dong2,ROWS($1:58)),),OFFSET(TH!M$1,SMALL(Dong2,ROWS($1:58)),)))</f>
        <v>642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50000</v>
      </c>
      <c r="H69" s="582">
        <f t="shared" ca="1" si="3"/>
        <v>33039794</v>
      </c>
      <c r="I69" s="454"/>
    </row>
    <row r="70" spans="1:9" s="144" customFormat="1" ht="18.75" customHeight="1">
      <c r="A70" s="155">
        <f ca="1">IF(ROWS($1:59)&gt;COUNT(Dong2),"",OFFSET(TH!C$1,SMALL(Dong2,ROWS($1:59)),))</f>
        <v>42596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42596</v>
      </c>
      <c r="D70" s="227" t="str">
        <f ca="1">IF(ROWS($1:59)&gt;COUNT(Dong2),"",OFFSET(TH!F$1,SMALL(Dong2,ROWS($1:59)),))</f>
        <v xml:space="preserve">VAT Dịch vụ SMS </v>
      </c>
      <c r="E70" s="155" t="str">
        <f ca="1">IF(ROWS($1:59)&gt;COUNT(Dong2),"",IF(OFFSET(TH!M$1,SMALL(Dong2,ROWS($1:59)),)=$I$6,OFFSET(TH!L$1,SMALL(Dong2,ROWS($1:59)),),OFFSET(TH!M$1,SMALL(Dong2,ROWS($1:59)),)))</f>
        <v>1331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5000</v>
      </c>
      <c r="H70" s="582">
        <f t="shared" ca="1" si="3"/>
        <v>33034794</v>
      </c>
      <c r="I70" s="454"/>
    </row>
    <row r="71" spans="1:9" s="144" customFormat="1" ht="18.75" customHeight="1">
      <c r="A71" s="155">
        <f ca="1">IF(ROWS($1:60)&gt;COUNT(Dong2),"",OFFSET(TH!C$1,SMALL(Dong2,ROWS($1:60)),))</f>
        <v>42597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42597</v>
      </c>
      <c r="D71" s="227" t="str">
        <f ca="1">IF(ROWS($1:60)&gt;COUNT(Dong2),"",OFFSET(TH!F$1,SMALL(Dong2,ROWS($1:60)),))</f>
        <v>Rút tiền mặt nộp quỹ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13000000</v>
      </c>
      <c r="H71" s="582">
        <f t="shared" ca="1" si="3"/>
        <v>20034794</v>
      </c>
      <c r="I71" s="454"/>
    </row>
    <row r="72" spans="1:9" s="144" customFormat="1" ht="18.75" customHeight="1">
      <c r="A72" s="155">
        <f ca="1">IF(ROWS($1:61)&gt;COUNT(Dong2),"",OFFSET(TH!C$1,SMALL(Dong2,ROWS($1:61)),))</f>
        <v>42597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42597</v>
      </c>
      <c r="D72" s="227" t="str">
        <f ca="1">IF(ROWS($1:61)&gt;COUNT(Dong2),"",OFFSET(TH!F$1,SMALL(Dong2,ROWS($1:61)),))</f>
        <v>Thanh toán tiền hàng</v>
      </c>
      <c r="E72" s="155" t="str">
        <f ca="1">IF(ROWS($1:61)&gt;COUNT(Dong2),"",IF(OFFSET(TH!M$1,SMALL(Dong2,ROWS($1:61)),)=$I$6,OFFSET(TH!L$1,SMALL(Dong2,ROWS($1:61)),),OFFSET(TH!M$1,SMALL(Dong2,ROWS($1:61)),)))</f>
        <v>331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4022579</v>
      </c>
      <c r="H72" s="582">
        <f t="shared" ca="1" si="3"/>
        <v>16012215</v>
      </c>
      <c r="I72" s="454"/>
    </row>
    <row r="73" spans="1:9" s="144" customFormat="1" ht="18.75" customHeight="1">
      <c r="A73" s="155">
        <f ca="1">IF(ROWS($1:62)&gt;COUNT(Dong2),"",OFFSET(TH!C$1,SMALL(Dong2,ROWS($1:62)),))</f>
        <v>42597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42597</v>
      </c>
      <c r="D73" s="227" t="str">
        <f ca="1">IF(ROWS($1:62)&gt;COUNT(Dong2),"",OFFSET(TH!F$1,SMALL(Dong2,ROWS($1:62)),))</f>
        <v>Phí cấp sec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82">
        <f t="shared" ca="1" si="3"/>
        <v>15992215</v>
      </c>
      <c r="I73" s="454"/>
    </row>
    <row r="74" spans="1:9" s="144" customFormat="1" ht="18.75" customHeight="1">
      <c r="A74" s="155">
        <f ca="1">IF(ROWS($1:63)&gt;COUNT(Dong2),"",OFFSET(TH!C$1,SMALL(Dong2,ROWS($1:63)),))</f>
        <v>42597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42597</v>
      </c>
      <c r="D74" s="227" t="str">
        <f ca="1">IF(ROWS($1:63)&gt;COUNT(Dong2),"",OFFSET(TH!F$1,SMALL(Dong2,ROWS($1:63)),))</f>
        <v>VAT Phí cấp sec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82">
        <f t="shared" ca="1" si="3"/>
        <v>15990215</v>
      </c>
      <c r="I74" s="454"/>
    </row>
    <row r="75" spans="1:9" s="144" customFormat="1" ht="18.75" customHeight="1">
      <c r="A75" s="155">
        <f ca="1">IF(ROWS($1:64)&gt;COUNT(Dong2),"",OFFSET(TH!C$1,SMALL(Dong2,ROWS($1:64)),))</f>
        <v>42597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42597</v>
      </c>
      <c r="D75" s="227" t="str">
        <f ca="1">IF(ROWS($1:64)&gt;COUNT(Dong2),"",OFFSET(TH!F$1,SMALL(Dong2,ROWS($1:64)),))</f>
        <v>Rút tiền mặt nộp quỹ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14900000</v>
      </c>
      <c r="H75" s="582">
        <f t="shared" ca="1" si="3"/>
        <v>1090215</v>
      </c>
      <c r="I75" s="454"/>
    </row>
    <row r="76" spans="1:9" s="144" customFormat="1" ht="18.75" customHeight="1">
      <c r="A76" s="155">
        <f ca="1">IF(ROWS($1:65)&gt;COUNT(Dong2),"",OFFSET(TH!C$1,SMALL(Dong2,ROWS($1:65)),))</f>
        <v>42605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42605</v>
      </c>
      <c r="D76" s="227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143581660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144671875</v>
      </c>
      <c r="I76" s="454"/>
    </row>
    <row r="77" spans="1:9" s="144" customFormat="1" ht="18.75" customHeight="1">
      <c r="A77" s="155">
        <f ca="1">IF(ROWS($1:66)&gt;COUNT(Dong2),"",OFFSET(TH!C$1,SMALL(Dong2,ROWS($1:66)),))</f>
        <v>42606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42606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150000000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294671875</v>
      </c>
      <c r="I77" s="454"/>
    </row>
    <row r="78" spans="1:9" s="144" customFormat="1" ht="18.75" customHeight="1">
      <c r="A78" s="155">
        <f ca="1">IF(ROWS($1:67)&gt;COUNT(Dong2),"",OFFSET(TH!C$1,SMALL(Dong2,ROWS($1:67)),))</f>
        <v>42606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42606</v>
      </c>
      <c r="D78" s="227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49500000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344171875</v>
      </c>
      <c r="I78" s="454"/>
    </row>
    <row r="79" spans="1:9" s="144" customFormat="1" ht="18.75" customHeight="1">
      <c r="A79" s="155">
        <f ca="1">IF(ROWS($1:68)&gt;COUNT(Dong2),"",OFFSET(TH!C$1,SMALL(Dong2,ROWS($1:68)),))</f>
        <v>42606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42606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27225000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371396875</v>
      </c>
      <c r="I79" s="454"/>
    </row>
    <row r="80" spans="1:9" s="144" customFormat="1" ht="18.75" customHeight="1">
      <c r="A80" s="155">
        <f ca="1">IF(ROWS($1:69)&gt;COUNT(Dong2),"",OFFSET(TH!C$1,SMALL(Dong2,ROWS($1:69)),))</f>
        <v>42607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42607</v>
      </c>
      <c r="D80" s="227" t="str">
        <f ca="1">IF(ROWS($1:69)&gt;COUNT(Dong2),"",OFFSET(TH!F$1,SMALL(Dong2,ROWS($1:69)),))</f>
        <v>Lãi tiền gửi</v>
      </c>
      <c r="E80" s="155" t="str">
        <f ca="1">IF(ROWS($1:69)&gt;COUNT(Dong2),"",IF(OFFSET(TH!M$1,SMALL(Dong2,ROWS($1:69)),)=$I$6,OFFSET(TH!L$1,SMALL(Dong2,ROWS($1:69)),),OFFSET(TH!M$1,SMALL(Dong2,ROWS($1:69)),)))</f>
        <v>515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3188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371400063</v>
      </c>
      <c r="I80" s="454"/>
    </row>
    <row r="81" spans="1:9" s="144" customFormat="1" ht="18.75" customHeight="1">
      <c r="A81" s="155">
        <f ca="1">IF(ROWS($1:70)&gt;COUNT(Dong2),"",OFFSET(TH!C$1,SMALL(Dong2,ROWS($1:70)),))</f>
        <v>42607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42607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128355000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499755063</v>
      </c>
      <c r="I81" s="454"/>
    </row>
    <row r="82" spans="1:9" s="144" customFormat="1" ht="18.75" customHeight="1">
      <c r="A82" s="155">
        <f ca="1">IF(ROWS($1:71)&gt;COUNT(Dong2),"",OFFSET(TH!C$1,SMALL(Dong2,ROWS($1:71)),))</f>
        <v>42611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42611</v>
      </c>
      <c r="D82" s="227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5150000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2">
        <f t="shared" ca="1" si="3"/>
        <v>504905063</v>
      </c>
      <c r="I82" s="454"/>
    </row>
    <row r="83" spans="1:9" s="144" customFormat="1" ht="18.75" customHeight="1">
      <c r="A83" s="155">
        <f ca="1">IF(ROWS($1:72)&gt;COUNT(Dong2),"",OFFSET(TH!C$1,SMALL(Dong2,ROWS($1:72)),))</f>
        <v>42605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42605</v>
      </c>
      <c r="D83" s="227" t="str">
        <f ca="1">IF(ROWS($1:72)&gt;COUNT(Dong2),"",OFFSET(TH!F$1,SMALL(Dong2,ROWS($1:72)),))</f>
        <v>Rút tiền mặt nộp quỹ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115900000</v>
      </c>
      <c r="H83" s="582">
        <f t="shared" ca="1" si="3"/>
        <v>389005063</v>
      </c>
      <c r="I83" s="454"/>
    </row>
    <row r="84" spans="1:9" s="144" customFormat="1" ht="18.75" customHeight="1">
      <c r="A84" s="155">
        <f ca="1">IF(ROWS($1:73)&gt;COUNT(Dong2),"",OFFSET(TH!C$1,SMALL(Dong2,ROWS($1:73)),))</f>
        <v>42605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42605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25000000</v>
      </c>
      <c r="H84" s="582">
        <f t="shared" ca="1" si="3"/>
        <v>364005063</v>
      </c>
      <c r="I84" s="454"/>
    </row>
    <row r="85" spans="1:9" s="144" customFormat="1" ht="18.75" customHeight="1">
      <c r="A85" s="155">
        <f ca="1">IF(ROWS($1:74)&gt;COUNT(Dong2),"",OFFSET(TH!C$1,SMALL(Dong2,ROWS($1:74)),))</f>
        <v>42605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42605</v>
      </c>
      <c r="D85" s="227" t="str">
        <f ca="1">IF(ROWS($1:74)&gt;COUNT(Dong2),"",OFFSET(TH!F$1,SMALL(Dong2,ROWS($1:74)),))</f>
        <v>Phí sử dụng tiền mặt trong ngày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20000</v>
      </c>
      <c r="H85" s="582">
        <f t="shared" ca="1" si="3"/>
        <v>363985063</v>
      </c>
      <c r="I85" s="454"/>
    </row>
    <row r="86" spans="1:9" s="144" customFormat="1" ht="18.75" customHeight="1">
      <c r="A86" s="155">
        <f ca="1">IF(ROWS($1:75)&gt;COUNT(Dong2),"",OFFSET(TH!C$1,SMALL(Dong2,ROWS($1:75)),))</f>
        <v>42605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42605</v>
      </c>
      <c r="D86" s="227" t="str">
        <f ca="1">IF(ROWS($1:75)&gt;COUNT(Dong2),"",OFFSET(TH!F$1,SMALL(Dong2,ROWS($1:75)),))</f>
        <v>VAT Phí sử dụng tiền mặt trong ngày</v>
      </c>
      <c r="E86" s="155" t="str">
        <f ca="1">IF(ROWS($1:75)&gt;COUNT(Dong2),"",IF(OFFSET(TH!M$1,SMALL(Dong2,ROWS($1:75)),)=$I$6,OFFSET(TH!L$1,SMALL(Dong2,ROWS($1:75)),),OFFSET(TH!M$1,SMALL(Dong2,ROWS($1:75)),)))</f>
        <v>1331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</v>
      </c>
      <c r="H86" s="582">
        <f t="shared" ca="1" si="3"/>
        <v>363983063</v>
      </c>
      <c r="I86" s="454"/>
    </row>
    <row r="87" spans="1:9" s="144" customFormat="1" ht="18.75" customHeight="1">
      <c r="A87" s="155">
        <f ca="1">IF(ROWS($1:76)&gt;COUNT(Dong2),"",OFFSET(TH!C$1,SMALL(Dong2,ROWS($1:76)),))</f>
        <v>42605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42605</v>
      </c>
      <c r="D87" s="227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2489664</v>
      </c>
      <c r="H87" s="582">
        <f t="shared" ref="H87:H90" ca="1" si="4">IF(A87&lt;&gt;"",H86+F87-G87,0)</f>
        <v>361493399</v>
      </c>
      <c r="I87" s="454"/>
    </row>
    <row r="88" spans="1:9" s="144" customFormat="1" ht="18.75" customHeight="1">
      <c r="A88" s="155">
        <f ca="1">IF(ROWS($1:77)&gt;COUNT(Dong2),"",OFFSET(TH!C$1,SMALL(Dong2,ROWS($1:77)),))</f>
        <v>42606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42606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49500000</v>
      </c>
      <c r="H88" s="582">
        <f t="shared" ca="1" si="4"/>
        <v>311993399</v>
      </c>
      <c r="I88" s="454"/>
    </row>
    <row r="89" spans="1:9" s="144" customFormat="1" ht="18.75" customHeight="1">
      <c r="A89" s="155">
        <f ca="1">IF(ROWS($1:78)&gt;COUNT(Dong2),"",OFFSET(TH!C$1,SMALL(Dong2,ROWS($1:78)),))</f>
        <v>42607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42607</v>
      </c>
      <c r="D89" s="227" t="str">
        <f ca="1">IF(ROWS($1:78)&gt;COUNT(Dong2),"",OFFSET(TH!F$1,SMALL(Dong2,ROWS($1:78)),))</f>
        <v>Phí quản lý tài khoản</v>
      </c>
      <c r="E89" s="155" t="str">
        <f ca="1">IF(ROWS($1:78)&gt;COUNT(Dong2),"",IF(OFFSET(TH!M$1,SMALL(Dong2,ROWS($1:78)),)=$I$6,OFFSET(TH!L$1,SMALL(Dong2,ROWS($1:78)),),OFFSET(TH!M$1,SMALL(Dong2,ROWS($1:78)),)))</f>
        <v>642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</v>
      </c>
      <c r="H89" s="582">
        <f t="shared" ca="1" si="4"/>
        <v>311983399</v>
      </c>
      <c r="I89" s="454"/>
    </row>
    <row r="90" spans="1:9" s="144" customFormat="1" ht="18.75" customHeight="1">
      <c r="A90" s="155">
        <f ca="1">IF(ROWS($1:79)&gt;COUNT(Dong2),"",OFFSET(TH!C$1,SMALL(Dong2,ROWS($1:79)),))</f>
        <v>42607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42607</v>
      </c>
      <c r="D90" s="227" t="str">
        <f ca="1">IF(ROWS($1:79)&gt;COUNT(Dong2),"",OFFSET(TH!F$1,SMALL(Dong2,ROWS($1:79)),))</f>
        <v>VAT Phí quản lý tài khoản</v>
      </c>
      <c r="E90" s="155" t="str">
        <f ca="1">IF(ROWS($1:79)&gt;COUNT(Dong2),"",IF(OFFSET(TH!M$1,SMALL(Dong2,ROWS($1:79)),)=$I$6,OFFSET(TH!L$1,SMALL(Dong2,ROWS($1:79)),),OFFSET(TH!M$1,SMALL(Dong2,ROWS($1:79)),)))</f>
        <v>1331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1000</v>
      </c>
      <c r="H90" s="582">
        <f t="shared" ca="1" si="4"/>
        <v>311982399</v>
      </c>
      <c r="I90" s="454"/>
    </row>
    <row r="91" spans="1:9" s="144" customFormat="1" ht="18.75" customHeight="1">
      <c r="A91" s="155">
        <f ca="1">IF(ROWS($1:80)&gt;COUNT(Dong2),"",OFFSET(TH!C$1,SMALL(Dong2,ROWS($1:80)),))</f>
        <v>42607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42607</v>
      </c>
      <c r="D91" s="227" t="str">
        <f ca="1">IF(ROWS($1:80)&gt;COUNT(Dong2),"",OFFSET(TH!F$1,SMALL(Dong2,ROWS($1:80)),))</f>
        <v>Rút tiền mặt nộp quỹ</v>
      </c>
      <c r="E91" s="155" t="str">
        <f ca="1">IF(ROWS($1:80)&gt;COUNT(Dong2),"",IF(OFFSET(TH!M$1,SMALL(Dong2,ROWS($1:80)),)=$I$6,OFFSET(TH!L$1,SMALL(Dong2,ROWS($1:80)),),OFFSET(TH!M$1,SMALL(Dong2,ROWS($1:80)),)))</f>
        <v>1111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177200000</v>
      </c>
      <c r="H91" s="582">
        <f t="shared" ref="H91:H115" ca="1" si="5">IF(A91&lt;&gt;"",H90+F91-G91,0)</f>
        <v>134782399</v>
      </c>
      <c r="I91" s="454"/>
    </row>
    <row r="92" spans="1:9" s="144" customFormat="1" ht="18.75" customHeight="1">
      <c r="A92" s="155">
        <f ca="1">IF(ROWS($1:81)&gt;COUNT(Dong2),"",OFFSET(TH!C$1,SMALL(Dong2,ROWS($1:81)),))</f>
        <v>42607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42607</v>
      </c>
      <c r="D92" s="227" t="str">
        <f ca="1">IF(ROWS($1:81)&gt;COUNT(Dong2),"",OFFSET(TH!F$1,SMALL(Dong2,ROWS($1:81)),))</f>
        <v>Rút tiền mặt nộp quỹ</v>
      </c>
      <c r="E92" s="155" t="str">
        <f ca="1">IF(ROWS($1:81)&gt;COUNT(Dong2),"",IF(OFFSET(TH!M$1,SMALL(Dong2,ROWS($1:81)),)=$I$6,OFFSET(TH!L$1,SMALL(Dong2,ROWS($1:81)),),OFFSET(TH!M$1,SMALL(Dong2,ROWS($1:81)),)))</f>
        <v>1111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128400000</v>
      </c>
      <c r="H92" s="582">
        <f t="shared" ca="1" si="5"/>
        <v>6382399</v>
      </c>
      <c r="I92" s="454"/>
    </row>
    <row r="93" spans="1:9" s="144" customFormat="1" ht="18.75" customHeight="1">
      <c r="A93" s="155">
        <f ca="1">IF(ROWS($1:82)&gt;COUNT(Dong2),"",OFFSET(TH!C$1,SMALL(Dong2,ROWS($1:82)),))</f>
        <v>42611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42611</v>
      </c>
      <c r="D93" s="227" t="str">
        <f ca="1">IF(ROWS($1:82)&gt;COUNT(Dong2),"",OFFSET(TH!F$1,SMALL(Dong2,ROWS($1:82)),))</f>
        <v>Thanh toán tiền hàng</v>
      </c>
      <c r="E93" s="155" t="str">
        <f ca="1">IF(ROWS($1:82)&gt;COUNT(Dong2),"",IF(OFFSET(TH!M$1,SMALL(Dong2,ROWS($1:82)),)=$I$6,OFFSET(TH!L$1,SMALL(Dong2,ROWS($1:82)),),OFFSET(TH!M$1,SMALL(Dong2,ROWS($1:82)),)))</f>
        <v>331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5329302</v>
      </c>
      <c r="H93" s="582">
        <f t="shared" ca="1" si="5"/>
        <v>1053097</v>
      </c>
      <c r="I93" s="454"/>
    </row>
    <row r="94" spans="1:9" s="144" customFormat="1" ht="18.75" customHeight="1">
      <c r="A94" s="155">
        <f ca="1">IF(ROWS($1:83)&gt;COUNT(Dong2),"",OFFSET(TH!C$1,SMALL(Dong2,ROWS($1:83)),))</f>
        <v>42611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42611</v>
      </c>
      <c r="D94" s="227" t="str">
        <f ca="1">IF(ROWS($1:83)&gt;COUNT(Dong2),"",OFFSET(TH!F$1,SMALL(Dong2,ROWS($1:83)),))</f>
        <v>Phí sử dụng tiền mặt trong ngày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82">
        <f t="shared" ca="1" si="5"/>
        <v>1033097</v>
      </c>
      <c r="I94" s="454"/>
    </row>
    <row r="95" spans="1:9" s="144" customFormat="1" ht="18.75" customHeight="1">
      <c r="A95" s="155">
        <f ca="1">IF(ROWS($1:84)&gt;COUNT(Dong2),"",OFFSET(TH!C$1,SMALL(Dong2,ROWS($1:84)),))</f>
        <v>42611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42611</v>
      </c>
      <c r="D95" s="227" t="str">
        <f ca="1">IF(ROWS($1:84)&gt;COUNT(Dong2),"",OFFSET(TH!F$1,SMALL(Dong2,ROWS($1:84)),))</f>
        <v>VAT Phí sử dụng tiền mặt trong ngày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82">
        <f t="shared" ca="1" si="5"/>
        <v>1031097</v>
      </c>
      <c r="I95" s="454"/>
    </row>
    <row r="96" spans="1:9" s="144" customFormat="1" ht="18.75" customHeight="1">
      <c r="A96" s="155">
        <f ca="1">IF(ROWS($1:85)&gt;COUNT(Dong2),"",OFFSET(TH!C$1,SMALL(Dong2,ROWS($1:85)),))</f>
        <v>42614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42614</v>
      </c>
      <c r="D96" s="227" t="str">
        <f ca="1">IF(ROWS($1:85)&gt;COUNT(Dong2),"",OFFSET(TH!F$1,SMALL(Dong2,ROWS($1:85)),))</f>
        <v>Nộp tiền mặt vào tài khoản</v>
      </c>
      <c r="E96" s="155" t="str">
        <f ca="1">IF(ROWS($1:85)&gt;COUNT(Dong2),"",IF(OFFSET(TH!M$1,SMALL(Dong2,ROWS($1:85)),)=$I$6,OFFSET(TH!L$1,SMALL(Dong2,ROWS($1:85)),),OFFSET(TH!M$1,SMALL(Dong2,ROWS($1:85)),)))</f>
        <v>1111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6100000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82">
        <f t="shared" ca="1" si="5"/>
        <v>7131097</v>
      </c>
      <c r="I96" s="454"/>
    </row>
    <row r="97" spans="1:9" s="144" customFormat="1" ht="18.75" customHeight="1">
      <c r="A97" s="155">
        <f ca="1">IF(ROWS($1:86)&gt;COUNT(Dong2),"",OFFSET(TH!C$1,SMALL(Dong2,ROWS($1:86)),))</f>
        <v>42614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42614</v>
      </c>
      <c r="D97" s="227" t="str">
        <f ca="1">IF(ROWS($1:86)&gt;COUNT(Dong2),"",OFFSET(TH!F$1,SMALL(Dong2,ROWS($1:86)),))</f>
        <v>Thanh toán tiền hàng</v>
      </c>
      <c r="E97" s="155" t="str">
        <f ca="1">IF(ROWS($1:86)&gt;COUNT(Dong2),"",IF(OFFSET(TH!M$1,SMALL(Dong2,ROWS($1:86)),)=$I$6,OFFSET(TH!L$1,SMALL(Dong2,ROWS($1:86)),),OFFSET(TH!M$1,SMALL(Dong2,ROWS($1:86)),)))</f>
        <v>331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6050994</v>
      </c>
      <c r="H97" s="582">
        <f t="shared" ca="1" si="5"/>
        <v>1080103</v>
      </c>
      <c r="I97" s="454"/>
    </row>
    <row r="98" spans="1:9" s="144" customFormat="1" ht="18.75" customHeight="1">
      <c r="A98" s="155">
        <f ca="1">IF(ROWS($1:87)&gt;COUNT(Dong2),"",OFFSET(TH!C$1,SMALL(Dong2,ROWS($1:87)),))</f>
        <v>42614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42614</v>
      </c>
      <c r="D98" s="227" t="str">
        <f ca="1">IF(ROWS($1:87)&gt;COUNT(Dong2),"",OFFSET(TH!F$1,SMALL(Dong2,ROWS($1:87)),))</f>
        <v>Phí sử dụng tiền mặt trong ngày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</v>
      </c>
      <c r="H98" s="582">
        <f t="shared" ca="1" si="5"/>
        <v>1060103</v>
      </c>
      <c r="I98" s="454"/>
    </row>
    <row r="99" spans="1:9" s="144" customFormat="1" ht="18.75" customHeight="1">
      <c r="A99" s="155">
        <f ca="1">IF(ROWS($1:88)&gt;COUNT(Dong2),"",OFFSET(TH!C$1,SMALL(Dong2,ROWS($1:88)),))</f>
        <v>42614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42614</v>
      </c>
      <c r="D99" s="227" t="str">
        <f ca="1">IF(ROWS($1:88)&gt;COUNT(Dong2),"",OFFSET(TH!F$1,SMALL(Dong2,ROWS($1:88)),))</f>
        <v>VAT Phí sử dụng tiền mặt trong ngày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</v>
      </c>
      <c r="H99" s="582">
        <f t="shared" ca="1" si="5"/>
        <v>1058103</v>
      </c>
      <c r="I99" s="454"/>
    </row>
    <row r="100" spans="1:9" s="144" customFormat="1" ht="18.75" customHeight="1">
      <c r="A100" s="155">
        <f ca="1">IF(ROWS($1:89)&gt;COUNT(Dong2),"",OFFSET(TH!C$1,SMALL(Dong2,ROWS($1:89)),))</f>
        <v>42619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42619</v>
      </c>
      <c r="D100" s="227" t="str">
        <f ca="1">IF(ROWS($1:89)&gt;COUNT(Dong2),"",OFFSET(TH!F$1,SMALL(Dong2,ROWS($1:89)),))</f>
        <v>Nộp tiền mặt vào tài khoản</v>
      </c>
      <c r="E100" s="155" t="str">
        <f ca="1">IF(ROWS($1:89)&gt;COUNT(Dong2),"",IF(OFFSET(TH!M$1,SMALL(Dong2,ROWS($1:89)),)=$I$6,OFFSET(TH!L$1,SMALL(Dong2,ROWS($1:89)),),OFFSET(TH!M$1,SMALL(Dong2,ROWS($1:89)),)))</f>
        <v>1111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2600000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82">
        <f t="shared" ca="1" si="5"/>
        <v>3658103</v>
      </c>
      <c r="I100" s="454"/>
    </row>
    <row r="101" spans="1:9" s="144" customFormat="1" ht="18.75" customHeight="1">
      <c r="A101" s="155">
        <f ca="1">IF(ROWS($1:90)&gt;COUNT(Dong2),"",OFFSET(TH!C$1,SMALL(Dong2,ROWS($1:90)),))</f>
        <v>42619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42619</v>
      </c>
      <c r="D101" s="227" t="str">
        <f ca="1">IF(ROWS($1:90)&gt;COUNT(Dong2),"",OFFSET(TH!F$1,SMALL(Dong2,ROWS($1:90)),))</f>
        <v>Thanh toán tiền hàng</v>
      </c>
      <c r="E101" s="155" t="str">
        <f ca="1">IF(ROWS($1:90)&gt;COUNT(Dong2),"",IF(OFFSET(TH!M$1,SMALL(Dong2,ROWS($1:90)),)=$I$6,OFFSET(TH!L$1,SMALL(Dong2,ROWS($1:90)),),OFFSET(TH!M$1,SMALL(Dong2,ROWS($1:90)),)))</f>
        <v>331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2584045</v>
      </c>
      <c r="H101" s="582">
        <f t="shared" ca="1" si="5"/>
        <v>1074058</v>
      </c>
      <c r="I101" s="454"/>
    </row>
    <row r="102" spans="1:9" s="144" customFormat="1" ht="18.75" customHeight="1">
      <c r="A102" s="155">
        <f ca="1">IF(ROWS($1:91)&gt;COUNT(Dong2),"",OFFSET(TH!C$1,SMALL(Dong2,ROWS($1:91)),))</f>
        <v>42619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42619</v>
      </c>
      <c r="D102" s="227" t="str">
        <f ca="1">IF(ROWS($1:91)&gt;COUNT(Dong2),"",OFFSET(TH!F$1,SMALL(Dong2,ROWS($1:91)),))</f>
        <v>Phí chuyển tiền</v>
      </c>
      <c r="E102" s="155" t="str">
        <f ca="1">IF(ROWS($1:91)&gt;COUNT(Dong2),"",IF(OFFSET(TH!M$1,SMALL(Dong2,ROWS($1:91)),)=$I$6,OFFSET(TH!L$1,SMALL(Dong2,ROWS($1:91)),),OFFSET(TH!M$1,SMALL(Dong2,ROWS($1:91)),)))</f>
        <v>642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20000</v>
      </c>
      <c r="H102" s="582">
        <f t="shared" ca="1" si="5"/>
        <v>1054058</v>
      </c>
      <c r="I102" s="454"/>
    </row>
    <row r="103" spans="1:9" s="144" customFormat="1" ht="18.75" customHeight="1">
      <c r="A103" s="155">
        <f ca="1">IF(ROWS($1:92)&gt;COUNT(Dong2),"",OFFSET(TH!C$1,SMALL(Dong2,ROWS($1:92)),))</f>
        <v>42619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42619</v>
      </c>
      <c r="D103" s="227" t="str">
        <f ca="1">IF(ROWS($1:92)&gt;COUNT(Dong2),"",OFFSET(TH!F$1,SMALL(Dong2,ROWS($1:92)),))</f>
        <v>VAT Phí chuyển tiền</v>
      </c>
      <c r="E103" s="155" t="str">
        <f ca="1">IF(ROWS($1:92)&gt;COUNT(Dong2),"",IF(OFFSET(TH!M$1,SMALL(Dong2,ROWS($1:92)),)=$I$6,OFFSET(TH!L$1,SMALL(Dong2,ROWS($1:92)),),OFFSET(TH!M$1,SMALL(Dong2,ROWS($1:92)),)))</f>
        <v>1331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2000</v>
      </c>
      <c r="H103" s="582">
        <f t="shared" ca="1" si="5"/>
        <v>1052058</v>
      </c>
      <c r="I103" s="454"/>
    </row>
    <row r="104" spans="1:9" s="144" customFormat="1" ht="18.75" customHeight="1">
      <c r="A104" s="155">
        <f ca="1">IF(ROWS($1:93)&gt;COUNT(Dong2),"",OFFSET(TH!C$1,SMALL(Dong2,ROWS($1:93)),))</f>
        <v>42624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42624</v>
      </c>
      <c r="D104" s="227" t="str">
        <f ca="1">IF(ROWS($1:93)&gt;COUNT(Dong2),"",OFFSET(TH!F$1,SMALL(Dong2,ROWS($1:93)),))</f>
        <v xml:space="preserve">Dịch vụ SMS </v>
      </c>
      <c r="E104" s="155" t="str">
        <f ca="1">IF(ROWS($1:93)&gt;COUNT(Dong2),"",IF(OFFSET(TH!M$1,SMALL(Dong2,ROWS($1:93)),)=$I$6,OFFSET(TH!L$1,SMALL(Dong2,ROWS($1:93)),),OFFSET(TH!M$1,SMALL(Dong2,ROWS($1:93)),)))</f>
        <v>642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50000</v>
      </c>
      <c r="H104" s="582">
        <f t="shared" ca="1" si="5"/>
        <v>1002058</v>
      </c>
      <c r="I104" s="454"/>
    </row>
    <row r="105" spans="1:9" s="144" customFormat="1" ht="18.75" customHeight="1">
      <c r="A105" s="155">
        <f ca="1">IF(ROWS($1:94)&gt;COUNT(Dong2),"",OFFSET(TH!C$1,SMALL(Dong2,ROWS($1:94)),))</f>
        <v>42624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42624</v>
      </c>
      <c r="D105" s="227" t="str">
        <f ca="1">IF(ROWS($1:94)&gt;COUNT(Dong2),"",OFFSET(TH!F$1,SMALL(Dong2,ROWS($1:94)),))</f>
        <v xml:space="preserve">VAT Dịch vụ SMS </v>
      </c>
      <c r="E105" s="155" t="str">
        <f ca="1">IF(ROWS($1:94)&gt;COUNT(Dong2),"",IF(OFFSET(TH!M$1,SMALL(Dong2,ROWS($1:94)),)=$I$6,OFFSET(TH!L$1,SMALL(Dong2,ROWS($1:94)),),OFFSET(TH!M$1,SMALL(Dong2,ROWS($1:94)),)))</f>
        <v>1331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5000</v>
      </c>
      <c r="H105" s="582">
        <f t="shared" ca="1" si="5"/>
        <v>997058</v>
      </c>
      <c r="I105" s="454"/>
    </row>
    <row r="106" spans="1:9" s="144" customFormat="1" ht="18.75" customHeight="1">
      <c r="A106" s="155">
        <f ca="1">IF(ROWS($1:95)&gt;COUNT(Dong2),"",OFFSET(TH!C$1,SMALL(Dong2,ROWS($1:95)),))</f>
        <v>42626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42626</v>
      </c>
      <c r="D106" s="227" t="str">
        <f ca="1">IF(ROWS($1:95)&gt;COUNT(Dong2),"",OFFSET(TH!F$1,SMALL(Dong2,ROWS($1:95)),))</f>
        <v>Nộp tiền mặt vào tài khoản</v>
      </c>
      <c r="E106" s="155" t="str">
        <f ca="1">IF(ROWS($1:95)&gt;COUNT(Dong2),"",IF(OFFSET(TH!M$1,SMALL(Dong2,ROWS($1:95)),)=$I$6,OFFSET(TH!L$1,SMALL(Dong2,ROWS($1:95)),),OFFSET(TH!M$1,SMALL(Dong2,ROWS($1:95)),)))</f>
        <v>1111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734700000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82">
        <f t="shared" ca="1" si="5"/>
        <v>735697058</v>
      </c>
      <c r="I106" s="454"/>
    </row>
    <row r="107" spans="1:9" s="144" customFormat="1" ht="18.75" customHeight="1">
      <c r="A107" s="155">
        <f ca="1">IF(ROWS($1:96)&gt;COUNT(Dong2),"",OFFSET(TH!C$1,SMALL(Dong2,ROWS($1:96)),))</f>
        <v>42626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42626</v>
      </c>
      <c r="D107" s="227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400000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82">
        <f t="shared" ca="1" si="5"/>
        <v>736097058</v>
      </c>
      <c r="I107" s="454"/>
    </row>
    <row r="108" spans="1:9" s="144" customFormat="1" ht="18.75" customHeight="1">
      <c r="A108" s="155">
        <f ca="1">IF(ROWS($1:97)&gt;COUNT(Dong2),"",OFFSET(TH!C$1,SMALL(Dong2,ROWS($1:97)),))</f>
        <v>42626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42626</v>
      </c>
      <c r="D108" s="227" t="str">
        <f ca="1">IF(ROWS($1:97)&gt;COUNT(Dong2),"",OFFSET(TH!F$1,SMALL(Dong2,ROWS($1:97)),))</f>
        <v>Thanh toán tiền hàng</v>
      </c>
      <c r="E108" s="155" t="str">
        <f ca="1">IF(ROWS($1:97)&gt;COUNT(Dong2),"",IF(OFFSET(TH!M$1,SMALL(Dong2,ROWS($1:97)),)=$I$6,OFFSET(TH!L$1,SMALL(Dong2,ROWS($1:97)),),OFFSET(TH!M$1,SMALL(Dong2,ROWS($1:97)),)))</f>
        <v>331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734503333</v>
      </c>
      <c r="H108" s="582">
        <f t="shared" ca="1" si="5"/>
        <v>1593725</v>
      </c>
      <c r="I108" s="454"/>
    </row>
    <row r="109" spans="1:9" s="144" customFormat="1" ht="18.75" customHeight="1">
      <c r="A109" s="155">
        <f ca="1">IF(ROWS($1:98)&gt;COUNT(Dong2),"",OFFSET(TH!C$1,SMALL(Dong2,ROWS($1:98)),))</f>
        <v>42626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42626</v>
      </c>
      <c r="D109" s="227" t="str">
        <f ca="1">IF(ROWS($1:98)&gt;COUNT(Dong2),"",OFFSET(TH!F$1,SMALL(Dong2,ROWS($1:98)),))</f>
        <v>Phí sử dụng tiền mặt trong ngày</v>
      </c>
      <c r="E109" s="155" t="str">
        <f ca="1">IF(ROWS($1:98)&gt;COUNT(Dong2),"",IF(OFFSET(TH!M$1,SMALL(Dong2,ROWS($1:98)),)=$I$6,OFFSET(TH!L$1,SMALL(Dong2,ROWS($1:98)),),OFFSET(TH!M$1,SMALL(Dong2,ROWS($1:98)),)))</f>
        <v>642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514153</v>
      </c>
      <c r="H109" s="582">
        <f t="shared" ca="1" si="5"/>
        <v>1079572</v>
      </c>
      <c r="I109" s="454"/>
    </row>
    <row r="110" spans="1:9" s="144" customFormat="1" ht="18.75" customHeight="1">
      <c r="A110" s="155">
        <f ca="1">IF(ROWS($1:99)&gt;COUNT(Dong2),"",OFFSET(TH!C$1,SMALL(Dong2,ROWS($1:99)),))</f>
        <v>42626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42626</v>
      </c>
      <c r="D110" s="227" t="str">
        <f ca="1">IF(ROWS($1:99)&gt;COUNT(Dong2),"",OFFSET(TH!F$1,SMALL(Dong2,ROWS($1:99)),))</f>
        <v>VAT Phí sử dụng tiền mặt trong ngày</v>
      </c>
      <c r="E110" s="155" t="str">
        <f ca="1">IF(ROWS($1:99)&gt;COUNT(Dong2),"",IF(OFFSET(TH!M$1,SMALL(Dong2,ROWS($1:99)),)=$I$6,OFFSET(TH!L$1,SMALL(Dong2,ROWS($1:99)),),OFFSET(TH!M$1,SMALL(Dong2,ROWS($1:99)),)))</f>
        <v>1331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51415</v>
      </c>
      <c r="H110" s="582">
        <f t="shared" ca="1" si="5"/>
        <v>1028157</v>
      </c>
      <c r="I110" s="454"/>
    </row>
    <row r="111" spans="1:9" s="144" customFormat="1" ht="18.75" customHeight="1">
      <c r="A111" s="155">
        <f ca="1">IF(ROWS($1:100)&gt;COUNT(Dong2),"",OFFSET(TH!C$1,SMALL(Dong2,ROWS($1:100)),))</f>
        <v>42629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42629</v>
      </c>
      <c r="D111" s="227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61100361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82">
        <f t="shared" ca="1" si="5"/>
        <v>62128518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42632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42632</v>
      </c>
      <c r="D112" s="227" t="str">
        <f ca="1">IF(ROWS($1:101)&gt;COUNT(Dong2),"",OFFSET(TH!F$1,SMALL(Dong2,ROWS($1:101)),))</f>
        <v>Rút tiền mặt nộp quỹ</v>
      </c>
      <c r="E112" s="155" t="str">
        <f ca="1">IF(ROWS($1:101)&gt;COUNT(Dong2),"",IF(OFFSET(TH!M$1,SMALL(Dong2,ROWS($1:101)),)=$I$6,OFFSET(TH!L$1,SMALL(Dong2,ROWS($1:101)),),OFFSET(TH!M$1,SMALL(Dong2,ROWS($1:101)),)))</f>
        <v>1111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61000000</v>
      </c>
      <c r="H112" s="582">
        <f t="shared" ca="1" si="5"/>
        <v>1128518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42635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42635</v>
      </c>
      <c r="D113" s="227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19772717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82">
        <f t="shared" ca="1" si="5"/>
        <v>20901235</v>
      </c>
      <c r="I113" s="454"/>
    </row>
    <row r="114" spans="1:9" s="144" customFormat="1" ht="18.75" customHeight="1">
      <c r="A114" s="155">
        <f ca="1">IF(ROWS($1:103)&gt;COUNT(Dong2),"",OFFSET(TH!C$1,SMALL(Dong2,ROWS($1:103)),))</f>
        <v>42635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42635</v>
      </c>
      <c r="D114" s="227" t="str">
        <f ca="1">IF(ROWS($1:103)&gt;COUNT(Dong2),"",OFFSET(TH!F$1,SMALL(Dong2,ROWS($1:103)),))</f>
        <v>Rút tiền mặt nộp quỹ</v>
      </c>
      <c r="E114" s="155" t="str">
        <f ca="1">IF(ROWS($1:103)&gt;COUNT(Dong2),"",IF(OFFSET(TH!M$1,SMALL(Dong2,ROWS($1:103)),)=$I$6,OFFSET(TH!L$1,SMALL(Dong2,ROWS($1:103)),),OFFSET(TH!M$1,SMALL(Dong2,ROWS($1:103)),)))</f>
        <v>1111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19700000</v>
      </c>
      <c r="H114" s="582">
        <f t="shared" ca="1" si="5"/>
        <v>1201235</v>
      </c>
      <c r="I114" s="454"/>
    </row>
    <row r="115" spans="1:9" s="144" customFormat="1" ht="18.75" customHeight="1">
      <c r="A115" s="155">
        <f ca="1">IF(ROWS($1:104)&gt;COUNT(Dong2),"",OFFSET(TH!C$1,SMALL(Dong2,ROWS($1:104)),))</f>
        <v>42638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42638</v>
      </c>
      <c r="D115" s="227" t="str">
        <f ca="1">IF(ROWS($1:104)&gt;COUNT(Dong2),"",OFFSET(TH!F$1,SMALL(Dong2,ROWS($1:104)),))</f>
        <v>Lãi tiền gửi</v>
      </c>
      <c r="E115" s="155" t="str">
        <f ca="1">IF(ROWS($1:104)&gt;COUNT(Dong2),"",IF(OFFSET(TH!M$1,SMALL(Dong2,ROWS($1:104)),)=$I$6,OFFSET(TH!L$1,SMALL(Dong2,ROWS($1:104)),),OFFSET(TH!M$1,SMALL(Dong2,ROWS($1:104)),)))</f>
        <v>515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1808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82">
        <f t="shared" ca="1" si="5"/>
        <v>1203043</v>
      </c>
      <c r="I115" s="454"/>
    </row>
    <row r="116" spans="1:9" s="144" customFormat="1" ht="18.75" customHeight="1">
      <c r="A116" s="155">
        <f ca="1">IF(ROWS($1:105)&gt;COUNT(Dong2),"",OFFSET(TH!C$1,SMALL(Dong2,ROWS($1:105)),))</f>
        <v>42638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42638</v>
      </c>
      <c r="D116" s="227" t="str">
        <f ca="1">IF(ROWS($1:105)&gt;COUNT(Dong2),"",OFFSET(TH!F$1,SMALL(Dong2,ROWS($1:105)),))</f>
        <v>Phí quản lý tài khoản</v>
      </c>
      <c r="E116" s="155" t="str">
        <f ca="1">IF(ROWS($1:105)&gt;COUNT(Dong2),"",IF(OFFSET(TH!M$1,SMALL(Dong2,ROWS($1:105)),)=$I$6,OFFSET(TH!L$1,SMALL(Dong2,ROWS($1:105)),),OFFSET(TH!M$1,SMALL(Dong2,ROWS($1:105)),)))</f>
        <v>642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10000</v>
      </c>
      <c r="H116" s="582">
        <f t="shared" ref="H116:H131" ca="1" si="6">IF(A116&lt;&gt;"",H115+F116-G116,0)</f>
        <v>1193043</v>
      </c>
      <c r="I116" s="454"/>
    </row>
    <row r="117" spans="1:9" s="144" customFormat="1" ht="18.75" customHeight="1">
      <c r="A117" s="155">
        <f ca="1">IF(ROWS($1:106)&gt;COUNT(Dong2),"",OFFSET(TH!C$1,SMALL(Dong2,ROWS($1:106)),))</f>
        <v>42638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42638</v>
      </c>
      <c r="D117" s="227" t="str">
        <f ca="1">IF(ROWS($1:106)&gt;COUNT(Dong2),"",OFFSET(TH!F$1,SMALL(Dong2,ROWS($1:106)),))</f>
        <v>VAT Phí quản lý tài khoản</v>
      </c>
      <c r="E117" s="155" t="str">
        <f ca="1">IF(ROWS($1:106)&gt;COUNT(Dong2),"",IF(OFFSET(TH!M$1,SMALL(Dong2,ROWS($1:106)),)=$I$6,OFFSET(TH!L$1,SMALL(Dong2,ROWS($1:106)),),OFFSET(TH!M$1,SMALL(Dong2,ROWS($1:106)),)))</f>
        <v>1331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1000</v>
      </c>
      <c r="H117" s="582">
        <f t="shared" ca="1" si="6"/>
        <v>1192043</v>
      </c>
      <c r="I117" s="454"/>
    </row>
    <row r="118" spans="1:9" s="144" customFormat="1" ht="18.75" customHeight="1">
      <c r="A118" s="155">
        <f ca="1">IF(ROWS($1:107)&gt;COUNT(Dong2),"",OFFSET(TH!C$1,SMALL(Dong2,ROWS($1:107)),))</f>
        <v>42640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42640</v>
      </c>
      <c r="D118" s="227" t="str">
        <f ca="1">IF(ROWS($1:107)&gt;COUNT(Dong2),"",OFFSET(TH!F$1,SMALL(Dong2,ROWS($1:107)),))</f>
        <v>Nộp tiền mặt vào tài khoản</v>
      </c>
      <c r="E118" s="155" t="str">
        <f ca="1">IF(ROWS($1:107)&gt;COUNT(Dong2),"",IF(OFFSET(TH!M$1,SMALL(Dong2,ROWS($1:107)),)=$I$6,OFFSET(TH!L$1,SMALL(Dong2,ROWS($1:107)),),OFFSET(TH!M$1,SMALL(Dong2,ROWS($1:107)),)))</f>
        <v>1111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1600000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82">
        <f t="shared" ca="1" si="6"/>
        <v>2792043</v>
      </c>
      <c r="I118" s="454"/>
    </row>
    <row r="119" spans="1:9" s="144" customFormat="1" ht="18.75" customHeight="1">
      <c r="A119" s="155">
        <f ca="1">IF(ROWS($1:108)&gt;COUNT(Dong2),"",OFFSET(TH!C$1,SMALL(Dong2,ROWS($1:108)),))</f>
        <v>42640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42640</v>
      </c>
      <c r="D119" s="227" t="str">
        <f ca="1">IF(ROWS($1:108)&gt;COUNT(Dong2),"",OFFSET(TH!F$1,SMALL(Dong2,ROWS($1:108)),))</f>
        <v>Phí sử dụng tiền mặt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2772043</v>
      </c>
      <c r="I119" s="454"/>
    </row>
    <row r="120" spans="1:9" s="144" customFormat="1" ht="18.75" customHeight="1">
      <c r="A120" s="155">
        <f ca="1">IF(ROWS($1:109)&gt;COUNT(Dong2),"",OFFSET(TH!C$1,SMALL(Dong2,ROWS($1:109)),))</f>
        <v>42640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42640</v>
      </c>
      <c r="D120" s="227" t="str">
        <f ca="1">IF(ROWS($1:109)&gt;COUNT(Dong2),"",OFFSET(TH!F$1,SMALL(Dong2,ROWS($1:109)),))</f>
        <v>VAT Phí sử dụng tiền mặt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2770043</v>
      </c>
      <c r="I120" s="454"/>
    </row>
    <row r="121" spans="1:9" s="144" customFormat="1" ht="18.75" customHeight="1">
      <c r="A121" s="155">
        <f ca="1">IF(ROWS($1:110)&gt;COUNT(Dong2),"",OFFSET(TH!C$1,SMALL(Dong2,ROWS($1:110)),))</f>
        <v>42640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42640</v>
      </c>
      <c r="D121" s="227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5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1556280</v>
      </c>
      <c r="H121" s="582">
        <f t="shared" ca="1" si="6"/>
        <v>1213763</v>
      </c>
      <c r="I121" s="454"/>
    </row>
    <row r="122" spans="1:9" s="144" customFormat="1" ht="18.75" customHeight="1">
      <c r="A122" s="155">
        <f ca="1">IF(ROWS($1:111)&gt;COUNT(Dong2),"",OFFSET(TH!C$1,SMALL(Dong2,ROWS($1:111)),))</f>
        <v>42641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42641</v>
      </c>
      <c r="D122" s="227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5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49005000</v>
      </c>
      <c r="G122" s="45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82">
        <f t="shared" ca="1" si="6"/>
        <v>50218763</v>
      </c>
      <c r="I122" s="454"/>
    </row>
    <row r="123" spans="1:9" s="144" customFormat="1" ht="18.75" customHeight="1">
      <c r="A123" s="155">
        <f ca="1">IF(ROWS($1:112)&gt;COUNT(Dong2),"",OFFSET(TH!C$1,SMALL(Dong2,ROWS($1:112)),))</f>
        <v>42641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42641</v>
      </c>
      <c r="D123" s="227" t="str">
        <f ca="1">IF(ROWS($1:112)&gt;COUNT(Dong2),"",OFFSET(TH!F$1,SMALL(Dong2,ROWS($1:112)),))</f>
        <v>Rút tiền mặt nộp quỹ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5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49000000</v>
      </c>
      <c r="H123" s="582">
        <f t="shared" ca="1" si="6"/>
        <v>1218763</v>
      </c>
      <c r="I123" s="454"/>
    </row>
    <row r="124" spans="1:9" s="144" customFormat="1" ht="18.75" customHeight="1">
      <c r="A124" s="155">
        <f ca="1">IF(ROWS($1:113)&gt;COUNT(Dong2),"",OFFSET(TH!C$1,SMALL(Dong2,ROWS($1:113)),))</f>
        <v>42641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42641</v>
      </c>
      <c r="D124" s="227" t="str">
        <f ca="1">IF(ROWS($1:113)&gt;COUNT(Dong2),"",OFFSET(TH!F$1,SMALL(Dong2,ROWS($1:113)),))</f>
        <v>Phí rút tiền</v>
      </c>
      <c r="E124" s="155" t="str">
        <f ca="1">IF(ROWS($1:113)&gt;COUNT(Dong2),"",IF(OFFSET(TH!M$1,SMALL(Dong2,ROWS($1:113)),)=$I$6,OFFSET(TH!L$1,SMALL(Dong2,ROWS($1:113)),),OFFSET(TH!M$1,SMALL(Dong2,ROWS($1:113)),)))</f>
        <v>642</v>
      </c>
      <c r="F124" s="45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20000</v>
      </c>
      <c r="H124" s="582">
        <f t="shared" ca="1" si="6"/>
        <v>1198763</v>
      </c>
      <c r="I124" s="454"/>
    </row>
    <row r="125" spans="1:9" s="144" customFormat="1" ht="18.75" customHeight="1">
      <c r="A125" s="155">
        <f ca="1">IF(ROWS($1:114)&gt;COUNT(Dong2),"",OFFSET(TH!C$1,SMALL(Dong2,ROWS($1:114)),))</f>
        <v>42641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42641</v>
      </c>
      <c r="D125" s="227" t="str">
        <f ca="1">IF(ROWS($1:114)&gt;COUNT(Dong2),"",OFFSET(TH!F$1,SMALL(Dong2,ROWS($1:114)),))</f>
        <v>VAT Phí rút tiền</v>
      </c>
      <c r="E125" s="155" t="str">
        <f ca="1">IF(ROWS($1:114)&gt;COUNT(Dong2),"",IF(OFFSET(TH!M$1,SMALL(Dong2,ROWS($1:114)),)=$I$6,OFFSET(TH!L$1,SMALL(Dong2,ROWS($1:114)),),OFFSET(TH!M$1,SMALL(Dong2,ROWS($1:114)),)))</f>
        <v>1331</v>
      </c>
      <c r="F125" s="45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</v>
      </c>
      <c r="H125" s="582">
        <f t="shared" ca="1" si="6"/>
        <v>1196763</v>
      </c>
      <c r="I125" s="454"/>
    </row>
    <row r="126" spans="1:9" s="144" customFormat="1" ht="18.75" customHeight="1">
      <c r="A126" s="155">
        <f ca="1">IF(ROWS($1:115)&gt;COUNT(Dong2),"",OFFSET(TH!C$1,SMALL(Dong2,ROWS($1:115)),))</f>
        <v>42643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42643</v>
      </c>
      <c r="D126" s="227" t="str">
        <f ca="1">IF(ROWS($1:115)&gt;COUNT(Dong2),"",OFFSET(TH!F$1,SMALL(Dong2,ROWS($1:115)),))</f>
        <v>Thu tiền hàng</v>
      </c>
      <c r="E126" s="155" t="str">
        <f ca="1">IF(ROWS($1:115)&gt;COUNT(Dong2),"",IF(OFFSET(TH!M$1,SMALL(Dong2,ROWS($1:115)),)=$I$6,OFFSET(TH!L$1,SMALL(Dong2,ROWS($1:115)),),OFFSET(TH!M$1,SMALL(Dong2,ROWS($1:115)),)))</f>
        <v>131</v>
      </c>
      <c r="F126" s="45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140000000</v>
      </c>
      <c r="G126" s="45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0</v>
      </c>
      <c r="H126" s="582">
        <f t="shared" ca="1" si="6"/>
        <v>141196763</v>
      </c>
      <c r="I126" s="454"/>
    </row>
    <row r="127" spans="1:9" s="144" customFormat="1" ht="18.75" customHeight="1">
      <c r="A127" s="155">
        <f ca="1">IF(ROWS($1:116)&gt;COUNT(Dong2),"",OFFSET(TH!C$1,SMALL(Dong2,ROWS($1:116)),))</f>
        <v>42643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42643</v>
      </c>
      <c r="D127" s="227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5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144350000</v>
      </c>
      <c r="G127" s="45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82">
        <f t="shared" ca="1" si="6"/>
        <v>285546763</v>
      </c>
      <c r="I127" s="454"/>
    </row>
    <row r="128" spans="1:9" s="144" customFormat="1" ht="18.75" customHeight="1">
      <c r="A128" s="155">
        <f ca="1">IF(ROWS($1:117)&gt;COUNT(Dong2),"",OFFSET(TH!C$1,SMALL(Dong2,ROWS($1:117)),))</f>
        <v>42643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42643</v>
      </c>
      <c r="D128" s="227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5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400600000</v>
      </c>
      <c r="G128" s="45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82">
        <f t="shared" ca="1" si="6"/>
        <v>686146763</v>
      </c>
      <c r="I128" s="454"/>
    </row>
    <row r="129" spans="1:20" s="144" customFormat="1" ht="18.75" customHeight="1">
      <c r="A129" s="155">
        <f ca="1">IF(ROWS($1:118)&gt;COUNT(Dong2),"",OFFSET(TH!C$1,SMALL(Dong2,ROWS($1:118)),))</f>
        <v>42643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42643</v>
      </c>
      <c r="D129" s="227" t="str">
        <f ca="1">IF(ROWS($1:118)&gt;COUNT(Dong2),"",OFFSET(TH!F$1,SMALL(Dong2,ROWS($1:118)),))</f>
        <v>Rút tiền mặt nộp quỹ</v>
      </c>
      <c r="E129" s="155" t="str">
        <f ca="1">IF(ROWS($1:118)&gt;COUNT(Dong2),"",IF(OFFSET(TH!M$1,SMALL(Dong2,ROWS($1:118)),)=$I$6,OFFSET(TH!L$1,SMALL(Dong2,ROWS($1:118)),),OFFSET(TH!M$1,SMALL(Dong2,ROWS($1:118)),)))</f>
        <v>1111</v>
      </c>
      <c r="F129" s="45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278400000</v>
      </c>
      <c r="H129" s="582">
        <f t="shared" ca="1" si="6"/>
        <v>407746763</v>
      </c>
      <c r="I129" s="454"/>
    </row>
    <row r="130" spans="1:20" s="144" customFormat="1" ht="18.75" customHeight="1">
      <c r="A130" s="155">
        <f ca="1">IF(ROWS($1:119)&gt;COUNT(Dong2),"",OFFSET(TH!C$1,SMALL(Dong2,ROWS($1:119)),))</f>
        <v>42643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42643</v>
      </c>
      <c r="D130" s="227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5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400590508</v>
      </c>
      <c r="H130" s="582">
        <f t="shared" ca="1" si="6"/>
        <v>7156255</v>
      </c>
      <c r="I130" s="454"/>
    </row>
    <row r="131" spans="1:20" s="144" customFormat="1" ht="18.75" customHeight="1">
      <c r="A131" s="155">
        <f ca="1">IF(ROWS($1:120)&gt;COUNT(Dong2),"",OFFSET(TH!C$1,SMALL(Dong2,ROWS($1:120)),))</f>
        <v>42643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42643</v>
      </c>
      <c r="D131" s="227" t="str">
        <f ca="1">IF(ROWS($1:120)&gt;COUNT(Dong2),"",OFFSET(TH!F$1,SMALL(Dong2,ROWS($1:120)),))</f>
        <v>Phí sử dụng tiền mặt trong ngày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57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7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140118</v>
      </c>
      <c r="H131" s="582">
        <f t="shared" ca="1" si="6"/>
        <v>7016137</v>
      </c>
      <c r="I131" s="454"/>
    </row>
    <row r="132" spans="1:20" s="144" customFormat="1" ht="18.75" customHeight="1">
      <c r="A132" s="155">
        <f ca="1">IF(ROWS($1:121)&gt;COUNT(Dong2),"",OFFSET(TH!C$1,SMALL(Dong2,ROWS($1:121)),))</f>
        <v>42643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42643</v>
      </c>
      <c r="D132" s="227" t="str">
        <f ca="1">IF(ROWS($1:121)&gt;COUNT(Dong2),"",OFFSET(TH!F$1,SMALL(Dong2,ROWS($1:121)),))</f>
        <v>VAT Phí sử dụng tiền mặt trong ngày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57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7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14012</v>
      </c>
      <c r="H132" s="582">
        <f t="shared" ref="H132:H134" ca="1" si="7">IF(A132&lt;&gt;"",H131+F132-G132,0)</f>
        <v>7002125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3495497360</v>
      </c>
      <c r="G136" s="456">
        <f ca="1">SUM(G12:G135)</f>
        <v>3489547007</v>
      </c>
      <c r="H136" s="456">
        <f ca="1">H11+F136-G136</f>
        <v>7002125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7002125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1/7/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9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0"/>
  <sheetViews>
    <sheetView showZeros="0" tabSelected="1" topLeftCell="A3" workbookViewId="0">
      <pane ySplit="3" topLeftCell="A33" activePane="bottomLeft" state="frozen"/>
      <selection activeCell="A3" sqref="A3"/>
      <selection pane="bottomLeft" activeCell="D56" sqref="D5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321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726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620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617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27225000</v>
      </c>
      <c r="G8" s="55">
        <f t="shared" si="1"/>
        <v>66723186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8" t="s">
        <v>626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730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638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787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2">
        <f t="shared" si="1"/>
        <v>1540000</v>
      </c>
      <c r="H12" s="75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665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2">
        <f t="shared" si="1"/>
        <v>97782083.900000006</v>
      </c>
      <c r="H13" s="752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649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2057687500</v>
      </c>
      <c r="G14" s="752">
        <f t="shared" si="1"/>
        <v>288545620</v>
      </c>
      <c r="H14" s="75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676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2">
        <f t="shared" si="1"/>
        <v>2640000</v>
      </c>
      <c r="H15" s="752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623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2">
        <f t="shared" si="1"/>
        <v>99129392</v>
      </c>
      <c r="H16" s="752">
        <f t="shared" si="2"/>
        <v>0</v>
      </c>
    </row>
    <row r="17" spans="1:9" s="10" customFormat="1" ht="16.5" customHeight="1">
      <c r="A17" s="6">
        <f t="shared" si="0"/>
        <v>12</v>
      </c>
      <c r="B17" s="7" t="s">
        <v>740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2">
        <f t="shared" si="1"/>
        <v>365723224</v>
      </c>
      <c r="H17" s="752">
        <f t="shared" si="2"/>
        <v>0</v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2">
        <f t="shared" si="1"/>
        <v>0</v>
      </c>
      <c r="H18" s="752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772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135687884</v>
      </c>
      <c r="G19" s="752">
        <f t="shared" si="1"/>
        <v>0</v>
      </c>
      <c r="H19" s="752">
        <f t="shared" si="2"/>
        <v>0</v>
      </c>
    </row>
    <row r="20" spans="1:9" s="10" customFormat="1" ht="16.5" customHeight="1">
      <c r="A20" s="6">
        <f t="shared" si="0"/>
        <v>15</v>
      </c>
      <c r="B20" s="192" t="s">
        <v>645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2">
        <f t="shared" si="1"/>
        <v>79556400</v>
      </c>
      <c r="H20" s="752">
        <f t="shared" si="2"/>
        <v>0</v>
      </c>
    </row>
    <row r="21" spans="1:9" s="10" customFormat="1" ht="16.5" customHeight="1">
      <c r="A21" s="6">
        <f t="shared" si="0"/>
        <v>16</v>
      </c>
      <c r="B21" s="7" t="s">
        <v>770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2">
        <f t="shared" si="1"/>
        <v>0</v>
      </c>
      <c r="H21" s="75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783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2">
        <f t="shared" si="1"/>
        <v>1161600</v>
      </c>
      <c r="H22" s="75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682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2">
        <f t="shared" si="1"/>
        <v>13457400</v>
      </c>
      <c r="H23" s="752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714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2">
        <f t="shared" si="1"/>
        <v>14929200</v>
      </c>
      <c r="H24" s="752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1033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2">
        <f t="shared" si="1"/>
        <v>0</v>
      </c>
      <c r="H25" s="752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828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2">
        <f t="shared" si="1"/>
        <v>0</v>
      </c>
      <c r="H26" s="752">
        <f t="shared" si="2"/>
        <v>0</v>
      </c>
    </row>
    <row r="27" spans="1:9" s="10" customFormat="1" ht="16.5" customHeight="1">
      <c r="A27" s="6">
        <f t="shared" ref="A27:A53" si="3">IF(B27&lt;&gt;"",ROW()-5,"")</f>
        <v>22</v>
      </c>
      <c r="B27" s="7" t="s">
        <v>877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2">
        <f t="shared" ref="G27:G37" si="4">ROUND(MAX(C27+E27-D27-F27,0),2)</f>
        <v>0</v>
      </c>
      <c r="H27" s="75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876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2">
        <f t="shared" si="4"/>
        <v>25869505</v>
      </c>
      <c r="H28" s="752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880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2">
        <f t="shared" si="4"/>
        <v>0</v>
      </c>
      <c r="H29" s="752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881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2">
        <f t="shared" si="4"/>
        <v>0</v>
      </c>
      <c r="H30" s="752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1010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2">
        <f t="shared" si="4"/>
        <v>15096400</v>
      </c>
      <c r="H31" s="752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1021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2">
        <f t="shared" si="4"/>
        <v>2564100</v>
      </c>
      <c r="H32" s="752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1037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2">
        <f t="shared" si="4"/>
        <v>13277000</v>
      </c>
      <c r="H33" s="752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1039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2">
        <f t="shared" si="4"/>
        <v>5467000</v>
      </c>
      <c r="H34" s="752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1048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2">
        <f t="shared" si="4"/>
        <v>28600000</v>
      </c>
      <c r="H35" s="752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1056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2">
        <f t="shared" si="4"/>
        <v>6600000</v>
      </c>
      <c r="H36" s="752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1424</v>
      </c>
      <c r="C37" s="8"/>
      <c r="D37" s="8"/>
      <c r="E37" s="8">
        <f t="array" ref="E37">SUM(IF("131"&amp;B37=KHN&amp;KH,TH))</f>
        <v>32875561</v>
      </c>
      <c r="F37" s="8">
        <f t="array" ref="F37">SUM(IF("131"&amp;B37=KHC&amp;KH,TH))</f>
        <v>32191307</v>
      </c>
      <c r="G37" s="752">
        <f t="shared" si="4"/>
        <v>684254</v>
      </c>
      <c r="H37" s="752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1436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2">
        <f t="shared" ref="G38:G42" si="6">ROUND(MAX(C38+E38-D38-F38,0),2)</f>
        <v>16461500</v>
      </c>
      <c r="H38" s="75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1502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2">
        <f t="shared" si="6"/>
        <v>5132050</v>
      </c>
      <c r="H39" s="752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1510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2">
        <f t="shared" si="6"/>
        <v>0</v>
      </c>
      <c r="H40" s="752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1515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2">
        <f t="shared" si="6"/>
        <v>3630000</v>
      </c>
      <c r="H41" s="752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1518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2">
        <f t="shared" si="6"/>
        <v>569118</v>
      </c>
      <c r="H42" s="752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1064</v>
      </c>
      <c r="C43" s="752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2">
        <f t="shared" ref="G43:G48" si="8">ROUND(MAX(C43+E43-D43-F43,0),2)</f>
        <v>316893918</v>
      </c>
      <c r="H43" s="75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1430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2">
        <f t="shared" si="8"/>
        <v>2855380</v>
      </c>
      <c r="H44" s="752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1441</v>
      </c>
      <c r="C45" s="8"/>
      <c r="D45" s="8"/>
      <c r="E45" s="8">
        <f t="array" ref="E45">SUM(IF("131"&amp;B45=KHN&amp;KH,TH))</f>
        <v>112701116</v>
      </c>
      <c r="F45" s="8">
        <f t="array" ref="F45">SUM(IF("131"&amp;B45=KHC&amp;KH,TH))</f>
        <v>0</v>
      </c>
      <c r="G45" s="752">
        <f t="shared" si="8"/>
        <v>112701116</v>
      </c>
      <c r="H45" s="752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1659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0</v>
      </c>
      <c r="G46" s="752">
        <f t="shared" si="8"/>
        <v>11550000</v>
      </c>
      <c r="H46" s="752">
        <f t="shared" si="9"/>
        <v>0</v>
      </c>
    </row>
    <row r="47" spans="1:8" s="10" customFormat="1" ht="16.5" customHeight="1">
      <c r="A47" s="6">
        <f t="shared" si="3"/>
        <v>42</v>
      </c>
      <c r="B47" s="192" t="s">
        <v>1800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2">
        <f t="shared" si="8"/>
        <v>13421100</v>
      </c>
      <c r="H47" s="752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1657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2">
        <f t="shared" si="8"/>
        <v>7128000</v>
      </c>
      <c r="H48" s="752">
        <f t="shared" si="9"/>
        <v>0</v>
      </c>
    </row>
    <row r="49" spans="1:9" s="10" customFormat="1" ht="16.5" customHeight="1">
      <c r="A49" s="6">
        <f t="shared" ref="A49:A52" si="10">IF(B49&lt;&gt;"",ROW()-5,"")</f>
        <v>44</v>
      </c>
      <c r="B49" s="192" t="s">
        <v>1680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2">
        <f t="shared" ref="G49:G52" si="11">ROUND(MAX(C49+E49-D49-F49,0),2)</f>
        <v>19767000</v>
      </c>
      <c r="H49" s="752">
        <f t="shared" ref="H49:H52" si="12">ROUND(MAX(D49+F49-C49-E49,0),2)</f>
        <v>0</v>
      </c>
    </row>
    <row r="50" spans="1:9" s="10" customFormat="1" ht="16.5" customHeight="1">
      <c r="A50" s="6" t="str">
        <f t="shared" si="10"/>
        <v/>
      </c>
      <c r="B50" s="192"/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0</v>
      </c>
      <c r="G50" s="752">
        <f t="shared" si="11"/>
        <v>0</v>
      </c>
      <c r="H50" s="752">
        <f t="shared" si="12"/>
        <v>0</v>
      </c>
    </row>
    <row r="51" spans="1:9" s="10" customFormat="1" ht="16.5" customHeight="1">
      <c r="A51" s="6" t="str">
        <f t="shared" si="10"/>
        <v/>
      </c>
      <c r="B51" s="192"/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0</v>
      </c>
      <c r="G51" s="752">
        <f t="shared" si="11"/>
        <v>0</v>
      </c>
      <c r="H51" s="752">
        <f t="shared" si="12"/>
        <v>0</v>
      </c>
    </row>
    <row r="52" spans="1:9" s="10" customFormat="1" ht="16.5" customHeight="1">
      <c r="A52" s="6" t="str">
        <f t="shared" si="10"/>
        <v/>
      </c>
      <c r="B52" s="192"/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52">
        <f t="shared" si="11"/>
        <v>0</v>
      </c>
      <c r="H52" s="752">
        <f t="shared" si="12"/>
        <v>0</v>
      </c>
    </row>
    <row r="53" spans="1:9" s="10" customFormat="1" ht="16.5" customHeight="1">
      <c r="A53" s="6" t="str">
        <f t="shared" si="3"/>
        <v/>
      </c>
      <c r="B53" s="44"/>
      <c r="C53" s="8"/>
      <c r="D53" s="8"/>
      <c r="E53" s="8"/>
      <c r="F53" s="8"/>
      <c r="G53" s="55"/>
      <c r="H53" s="55"/>
      <c r="I53" s="10" t="str">
        <f>IF(ISNA(VLOOKUP(B53,'[4]131'!$B$4:$B$26,1,0)),"","x")</f>
        <v/>
      </c>
    </row>
    <row r="54" spans="1:9" s="14" customFormat="1" ht="14.25" customHeight="1">
      <c r="A54" s="11"/>
      <c r="B54" s="12" t="s">
        <v>39</v>
      </c>
      <c r="C54" s="13">
        <f t="shared" ref="C54:H54" si="13">SUM(C6:C53)</f>
        <v>539969419</v>
      </c>
      <c r="D54" s="13">
        <f t="shared" si="13"/>
        <v>0</v>
      </c>
      <c r="E54" s="13">
        <f>SUM(E6:E53)</f>
        <v>4738783744.8999996</v>
      </c>
      <c r="F54" s="13">
        <f>SUM(F6:F53)</f>
        <v>3515077488</v>
      </c>
      <c r="G54" s="13">
        <f t="shared" si="13"/>
        <v>1763675675.9000001</v>
      </c>
      <c r="H54" s="13">
        <f t="shared" si="13"/>
        <v>0</v>
      </c>
    </row>
    <row r="55" spans="1:9">
      <c r="D55" s="182">
        <f>C54-D54-CDPS!C14</f>
        <v>0</v>
      </c>
      <c r="E55" s="15">
        <f>E54-CDPS!E14</f>
        <v>0</v>
      </c>
      <c r="F55" s="15">
        <f>F54-CDPS!F14</f>
        <v>0</v>
      </c>
    </row>
    <row r="56" spans="1:9">
      <c r="E56" s="15"/>
      <c r="F56" s="15"/>
    </row>
    <row r="58" spans="1:9">
      <c r="E58" s="15"/>
      <c r="F58" s="1001" t="s">
        <v>404</v>
      </c>
      <c r="G58" s="1001"/>
      <c r="H58" s="1001"/>
    </row>
    <row r="59" spans="1:9">
      <c r="F59" s="1001" t="s">
        <v>109</v>
      </c>
      <c r="G59" s="1001"/>
      <c r="H59" s="1001"/>
    </row>
    <row r="60" spans="1:9">
      <c r="E60" s="182"/>
      <c r="F60" s="1001" t="s">
        <v>136</v>
      </c>
      <c r="G60" s="1001"/>
      <c r="H60" s="1001"/>
    </row>
  </sheetData>
  <sortState ref="A6:I31">
    <sortCondition ref="B6:B31"/>
  </sortState>
  <mergeCells count="9">
    <mergeCell ref="F58:H58"/>
    <mergeCell ref="F59:H59"/>
    <mergeCell ref="F60:H6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1" t="s">
        <v>46</v>
      </c>
      <c r="I1" s="1011"/>
      <c r="J1" s="1011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</row>
    <row r="3" spans="1:10" s="446" customFormat="1" ht="14.25" customHeight="1">
      <c r="A3" s="587"/>
      <c r="B3" s="585"/>
      <c r="C3" s="585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4" t="s">
        <v>881</v>
      </c>
      <c r="F7" s="1014"/>
      <c r="G7" s="1014"/>
      <c r="H7" s="1014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8" t="s">
        <v>20</v>
      </c>
      <c r="B10" s="1016" t="s">
        <v>1</v>
      </c>
      <c r="C10" s="1016"/>
      <c r="D10" s="978" t="s">
        <v>0</v>
      </c>
      <c r="E10" s="978" t="s">
        <v>14</v>
      </c>
      <c r="F10" s="978" t="s">
        <v>30</v>
      </c>
      <c r="G10" s="1009" t="s">
        <v>21</v>
      </c>
      <c r="H10" s="1010"/>
      <c r="I10" s="1009" t="s">
        <v>31</v>
      </c>
      <c r="J10" s="1010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VLOOKUP($E$7,'131'!$B$6:$H$53,2,0)</f>
        <v>7315000</v>
      </c>
      <c r="J13" s="47">
        <f>VLOOKUP($E$7,'131'!$B$6:$H$53,3,0)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6" t="str">
        <f ca="1">"Ngày 31 tháng  12  năm  "&amp;YEAR($A$14)</f>
        <v>Ngày 31 tháng  12  năm  2016</v>
      </c>
      <c r="F37" s="966"/>
      <c r="G37" s="966"/>
      <c r="H37" s="966"/>
      <c r="I37" s="966"/>
      <c r="J37" s="966"/>
    </row>
    <row r="38" spans="1:11" s="18" customFormat="1" ht="14.25" customHeight="1">
      <c r="C38" s="583" t="s">
        <v>11</v>
      </c>
      <c r="E38" s="966" t="s">
        <v>12</v>
      </c>
      <c r="F38" s="966"/>
      <c r="G38" s="966"/>
      <c r="H38" s="966"/>
      <c r="I38" s="966"/>
      <c r="J38" s="966"/>
    </row>
    <row r="39" spans="1:11" s="18" customFormat="1" ht="14.25" customHeight="1">
      <c r="C39" s="583" t="s">
        <v>13</v>
      </c>
      <c r="E39" s="966" t="s">
        <v>13</v>
      </c>
      <c r="F39" s="966"/>
      <c r="G39" s="966"/>
      <c r="H39" s="966"/>
      <c r="I39" s="966"/>
      <c r="J39" s="966"/>
    </row>
    <row r="40" spans="1:11" s="29" customFormat="1"/>
    <row r="46" spans="1:11" ht="15">
      <c r="C46" s="58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4" sqref="D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102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415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422</v>
      </c>
      <c r="C7" s="8"/>
      <c r="D7" s="8"/>
      <c r="E7" s="8">
        <f t="array" ref="E7">SUM(IF("331"&amp;B7=KHN&amp;KH,TH))</f>
        <v>78582547</v>
      </c>
      <c r="F7" s="8">
        <f t="array" ref="F7">SUM(IF("331"&amp;B7=KHC&amp;KH,TH))</f>
        <v>78438873</v>
      </c>
      <c r="G7" s="55">
        <f t="shared" si="1"/>
        <v>143674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1098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432</v>
      </c>
      <c r="C9" s="8"/>
      <c r="D9" s="8">
        <v>240559220</v>
      </c>
      <c r="E9" s="8">
        <f t="array" ref="E9">SUM(IF("331"&amp;B9=KHN&amp;KH,TH))</f>
        <v>2457720193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1637752790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1097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1096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IF(ISNA(VLOOKUP(B12,'[4]331'!$B$4:$B$15,1,0)),"","x")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3303894627</v>
      </c>
      <c r="F16" s="13">
        <f t="shared" si="6"/>
        <v>4729382855</v>
      </c>
      <c r="G16" s="13">
        <f t="shared" si="6"/>
        <v>143674</v>
      </c>
      <c r="H16" s="13">
        <f t="shared" si="6"/>
        <v>2216873849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1" t="s">
        <v>1804</v>
      </c>
      <c r="G20" s="1001"/>
      <c r="H20" s="1001"/>
    </row>
    <row r="21" spans="5:8">
      <c r="F21" s="1001" t="s">
        <v>109</v>
      </c>
      <c r="G21" s="1001"/>
      <c r="H21" s="1001"/>
    </row>
    <row r="22" spans="5:8">
      <c r="E22" s="182"/>
      <c r="F22" s="1001" t="s">
        <v>136</v>
      </c>
      <c r="G22" s="1001"/>
      <c r="H22" s="100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1" t="s">
        <v>46</v>
      </c>
      <c r="I1" s="1011"/>
      <c r="J1" s="1011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4" t="s">
        <v>1387</v>
      </c>
      <c r="F7" s="1014"/>
      <c r="G7" s="1014"/>
      <c r="H7" s="101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8" t="s">
        <v>20</v>
      </c>
      <c r="B10" s="1016" t="s">
        <v>1</v>
      </c>
      <c r="C10" s="1016"/>
      <c r="D10" s="978" t="s">
        <v>0</v>
      </c>
      <c r="E10" s="978" t="s">
        <v>14</v>
      </c>
      <c r="F10" s="978" t="s">
        <v>30</v>
      </c>
      <c r="G10" s="1009" t="s">
        <v>21</v>
      </c>
      <c r="H10" s="1010"/>
      <c r="I10" s="1009" t="s">
        <v>31</v>
      </c>
      <c r="J10" s="1010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N15</v>
      </c>
      <c r="C14" s="9">
        <f ca="1">IF(ROWS($1:1)&gt;COUNT(Dong),"",OFFSET(TH!E$1,SMALL(Dong,ROWS($1:1)),))</f>
        <v>42613</v>
      </c>
      <c r="D14" s="218" t="str">
        <f ca="1">IF(ROWS($1:1)&gt;COUNT(Dong),"",OFFSET(TH!F$1,SMALL(Dong,ROWS($1:1)),))</f>
        <v>Giấy tấm 1050x1800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N15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1150x1860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N15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1250x1900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N15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1250x2340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N15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1150x1760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N15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1050x2110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N15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1100x1840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N15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1100x1400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N15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1100x1540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N15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1150x1780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N15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1150x1980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N15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1300x2040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N15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N15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900x2260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N15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1250x1660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N15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1350x1700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N15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1250x1800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N15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1100x1880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N15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1400x1420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N15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1350x2540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N15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1350x2260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N15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1100x1980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N15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1050x1460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N15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1400x2260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N15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1100x2540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N15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1300x2370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N15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1200x1300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N15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1000x1570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N15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1000x1500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N15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1300x1900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N15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1150x2120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N15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 xml:space="preserve">VAT Giấy carton 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142047173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6" t="str">
        <f ca="1">"Ngày 31 tháng  12  năm  "&amp;YEAR($A$14)</f>
        <v>Ngày 31 tháng  12  năm  2016</v>
      </c>
      <c r="F56" s="966"/>
      <c r="G56" s="966"/>
      <c r="H56" s="966"/>
      <c r="I56" s="966"/>
      <c r="J56" s="966"/>
    </row>
    <row r="57" spans="1:11" s="18" customFormat="1" ht="14.25" customHeight="1">
      <c r="C57" s="206" t="s">
        <v>11</v>
      </c>
      <c r="E57" s="966" t="s">
        <v>12</v>
      </c>
      <c r="F57" s="966"/>
      <c r="G57" s="966"/>
      <c r="H57" s="966"/>
      <c r="I57" s="966"/>
      <c r="J57" s="966"/>
    </row>
    <row r="58" spans="1:11" s="18" customFormat="1" ht="14.25" customHeight="1">
      <c r="C58" s="206" t="s">
        <v>13</v>
      </c>
      <c r="E58" s="966" t="s">
        <v>13</v>
      </c>
      <c r="F58" s="966"/>
      <c r="G58" s="966"/>
      <c r="H58" s="966"/>
      <c r="I58" s="966"/>
      <c r="J58" s="966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6" t="str">
        <f>TH!$A$1</f>
        <v>Đơn vị: CÔNG TY TNHH MỘT THÀNH VIÊN KHỞI NGUYÊN AN</v>
      </c>
      <c r="C2" s="256"/>
      <c r="F2" s="257"/>
      <c r="G2" s="257"/>
      <c r="H2" s="257"/>
      <c r="I2" s="257"/>
      <c r="J2" s="1018" t="s">
        <v>167</v>
      </c>
      <c r="K2" s="1018"/>
      <c r="L2" s="1018"/>
      <c r="M2" s="1018"/>
      <c r="N2" s="257"/>
    </row>
    <row r="3" spans="1:14">
      <c r="A3" s="807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1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17"/>
      <c r="L3" s="1017"/>
      <c r="M3" s="1017"/>
      <c r="N3" s="258"/>
    </row>
    <row r="4" spans="1:14">
      <c r="F4" s="258"/>
      <c r="G4" s="258"/>
      <c r="H4" s="258"/>
      <c r="I4" s="258"/>
      <c r="J4" s="1017"/>
      <c r="K4" s="1017"/>
      <c r="L4" s="1017"/>
      <c r="M4" s="1017"/>
      <c r="N4" s="258"/>
    </row>
    <row r="5" spans="1:14" s="259" customFormat="1" ht="23.25" customHeight="1">
      <c r="A5" s="1027" t="s">
        <v>168</v>
      </c>
      <c r="B5" s="1027"/>
      <c r="C5" s="1027"/>
      <c r="D5" s="1027"/>
      <c r="E5" s="1027"/>
      <c r="F5" s="1027"/>
      <c r="G5" s="1027"/>
      <c r="H5" s="1027"/>
      <c r="I5" s="1027"/>
      <c r="J5" s="1027"/>
      <c r="K5" s="1027"/>
      <c r="L5" s="1027"/>
      <c r="M5" s="1027"/>
      <c r="N5" s="1027"/>
    </row>
    <row r="6" spans="1:14">
      <c r="A6" s="1018" t="s">
        <v>405</v>
      </c>
      <c r="B6" s="1018" t="s">
        <v>169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1018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1" t="s">
        <v>20</v>
      </c>
      <c r="B8" s="1029" t="s">
        <v>1</v>
      </c>
      <c r="C8" s="1030"/>
      <c r="D8" s="1021" t="s">
        <v>0</v>
      </c>
      <c r="E8" s="1021" t="s">
        <v>14</v>
      </c>
      <c r="F8" s="1020" t="s">
        <v>21</v>
      </c>
      <c r="G8" s="1020"/>
      <c r="H8" s="1020"/>
      <c r="I8" s="1020"/>
      <c r="J8" s="1020"/>
      <c r="K8" s="1020"/>
      <c r="L8" s="1020" t="s">
        <v>31</v>
      </c>
      <c r="M8" s="1020"/>
      <c r="N8" s="1020"/>
    </row>
    <row r="9" spans="1:14" ht="15.75" customHeight="1">
      <c r="A9" s="1021"/>
      <c r="B9" s="1031"/>
      <c r="C9" s="1032"/>
      <c r="D9" s="1021"/>
      <c r="E9" s="1021"/>
      <c r="F9" s="1020" t="s">
        <v>170</v>
      </c>
      <c r="G9" s="1020"/>
      <c r="H9" s="1020"/>
      <c r="I9" s="1020" t="s">
        <v>171</v>
      </c>
      <c r="J9" s="1020"/>
      <c r="K9" s="1020"/>
      <c r="L9" s="1021" t="s">
        <v>172</v>
      </c>
      <c r="M9" s="1021" t="s">
        <v>173</v>
      </c>
      <c r="N9" s="1021" t="s">
        <v>174</v>
      </c>
    </row>
    <row r="10" spans="1:14" ht="15.75" customHeight="1">
      <c r="A10" s="1021"/>
      <c r="B10" s="1023" t="s">
        <v>15</v>
      </c>
      <c r="C10" s="1023" t="s">
        <v>32</v>
      </c>
      <c r="D10" s="1021"/>
      <c r="E10" s="1021"/>
      <c r="F10" s="1025" t="s">
        <v>172</v>
      </c>
      <c r="G10" s="1025" t="s">
        <v>173</v>
      </c>
      <c r="H10" s="1025" t="s">
        <v>174</v>
      </c>
      <c r="I10" s="1025" t="s">
        <v>172</v>
      </c>
      <c r="J10" s="1025" t="s">
        <v>173</v>
      </c>
      <c r="K10" s="1025" t="s">
        <v>174</v>
      </c>
      <c r="L10" s="1022"/>
      <c r="M10" s="1022"/>
      <c r="N10" s="1022"/>
    </row>
    <row r="11" spans="1:14">
      <c r="A11" s="1021"/>
      <c r="B11" s="1024"/>
      <c r="C11" s="1024"/>
      <c r="D11" s="1021"/>
      <c r="E11" s="1021"/>
      <c r="F11" s="1026"/>
      <c r="G11" s="1026"/>
      <c r="H11" s="1026"/>
      <c r="I11" s="1026"/>
      <c r="J11" s="1026"/>
      <c r="K11" s="1026"/>
      <c r="L11" s="1022"/>
      <c r="M11" s="1022"/>
      <c r="N11" s="1022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1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10">
        <v>40634</v>
      </c>
      <c r="B14" s="703" t="s">
        <v>341</v>
      </c>
      <c r="C14" s="810">
        <v>40634</v>
      </c>
      <c r="D14" s="265" t="s">
        <v>390</v>
      </c>
      <c r="E14" s="703" t="s">
        <v>47</v>
      </c>
      <c r="F14" s="265"/>
      <c r="G14" s="265"/>
      <c r="H14" s="265"/>
      <c r="I14" s="332">
        <v>1700000000</v>
      </c>
      <c r="J14" s="265"/>
      <c r="K14" s="265"/>
      <c r="L14" s="706">
        <f>L13+I14-G14</f>
        <v>4200000000</v>
      </c>
      <c r="M14" s="265"/>
      <c r="N14" s="265"/>
    </row>
    <row r="15" spans="1:14">
      <c r="A15" s="810">
        <v>40634</v>
      </c>
      <c r="B15" s="703" t="s">
        <v>342</v>
      </c>
      <c r="C15" s="810">
        <v>40634</v>
      </c>
      <c r="D15" s="266" t="s">
        <v>391</v>
      </c>
      <c r="E15" s="704" t="s">
        <v>47</v>
      </c>
      <c r="F15" s="266"/>
      <c r="G15" s="266"/>
      <c r="H15" s="266"/>
      <c r="I15" s="347">
        <v>100000000</v>
      </c>
      <c r="J15" s="266"/>
      <c r="K15" s="266"/>
      <c r="L15" s="706">
        <f t="shared" ref="L15:L16" si="0">L14+I15-G15</f>
        <v>4300000000</v>
      </c>
      <c r="M15" s="266"/>
      <c r="N15" s="266"/>
    </row>
    <row r="16" spans="1:14">
      <c r="A16" s="810">
        <v>40634</v>
      </c>
      <c r="B16" s="703" t="s">
        <v>346</v>
      </c>
      <c r="C16" s="810">
        <v>40634</v>
      </c>
      <c r="D16" s="266" t="s">
        <v>392</v>
      </c>
      <c r="E16" s="704" t="s">
        <v>47</v>
      </c>
      <c r="F16" s="266"/>
      <c r="G16" s="266"/>
      <c r="H16" s="266"/>
      <c r="I16" s="347">
        <v>100000000</v>
      </c>
      <c r="J16" s="266"/>
      <c r="K16" s="266"/>
      <c r="L16" s="706">
        <f t="shared" si="0"/>
        <v>4400000000</v>
      </c>
      <c r="M16" s="266"/>
      <c r="N16" s="266"/>
    </row>
    <row r="17" spans="1:14">
      <c r="A17" s="703"/>
      <c r="B17" s="265"/>
      <c r="C17" s="703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3"/>
      <c r="B18" s="265"/>
      <c r="C18" s="703"/>
      <c r="D18" s="267" t="s">
        <v>133</v>
      </c>
      <c r="E18" s="468" t="s">
        <v>19</v>
      </c>
      <c r="F18" s="268"/>
      <c r="G18" s="268"/>
      <c r="H18" s="268"/>
      <c r="I18" s="705">
        <f>SUM(I13:I17)</f>
        <v>1900000000</v>
      </c>
      <c r="J18" s="268"/>
      <c r="K18" s="268"/>
      <c r="L18" s="707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9" t="str">
        <f>"Ngày 31 tháng  12  năm  "&amp;YEAR($A$14)</f>
        <v>Ngày 31 tháng  12  năm  2011</v>
      </c>
      <c r="F23" s="1019"/>
      <c r="G23" s="1019"/>
      <c r="H23" s="1019"/>
      <c r="I23" s="1019"/>
      <c r="J23" s="1019"/>
      <c r="K23" s="1019"/>
      <c r="L23" s="1019"/>
      <c r="M23" s="1019"/>
      <c r="N23" s="1019"/>
    </row>
    <row r="24" spans="1:14">
      <c r="A24" s="1019" t="s">
        <v>11</v>
      </c>
      <c r="B24" s="1019"/>
      <c r="C24" s="1019"/>
      <c r="D24" s="1019"/>
      <c r="E24" s="1019" t="s">
        <v>12</v>
      </c>
      <c r="F24" s="1019"/>
      <c r="G24" s="1019"/>
      <c r="H24" s="1019"/>
      <c r="I24" s="1019"/>
      <c r="J24" s="1019"/>
      <c r="K24" s="1019"/>
      <c r="L24" s="1019"/>
      <c r="M24" s="1019"/>
      <c r="N24" s="1019"/>
    </row>
    <row r="25" spans="1:14">
      <c r="A25" s="1019" t="s">
        <v>13</v>
      </c>
      <c r="B25" s="1019"/>
      <c r="C25" s="1019"/>
      <c r="D25" s="1019"/>
      <c r="E25" s="1019" t="s">
        <v>13</v>
      </c>
      <c r="F25" s="1019"/>
      <c r="G25" s="1019"/>
      <c r="H25" s="1019"/>
      <c r="I25" s="1019"/>
      <c r="J25" s="1019"/>
      <c r="K25" s="1019"/>
      <c r="L25" s="1019"/>
      <c r="M25" s="1019"/>
      <c r="N25" s="101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202" activePane="bottomLeft" state="frozen"/>
      <selection activeCell="A8" sqref="A8"/>
      <selection pane="bottomLeft" activeCell="L13" sqref="L13:L266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6" t="str">
        <f>TH!$A$1</f>
        <v>Đơn vị: CÔNG TY TNHH MỘT THÀNH VIÊN KHỞI NGUYÊN AN</v>
      </c>
      <c r="C1" s="274"/>
      <c r="D1" s="274"/>
      <c r="E1" s="274"/>
      <c r="F1" s="275"/>
      <c r="G1" s="275"/>
      <c r="H1" s="1011" t="s">
        <v>176</v>
      </c>
      <c r="I1" s="1011"/>
      <c r="J1" s="1011"/>
      <c r="K1" s="1011"/>
      <c r="L1" s="1011"/>
      <c r="M1" s="708"/>
      <c r="N1" s="709"/>
    </row>
    <row r="2" spans="1:16" s="254" customFormat="1" ht="14.25" customHeight="1">
      <c r="B2" s="807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2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2"/>
      <c r="J2" s="1012"/>
      <c r="K2" s="1012"/>
      <c r="L2" s="1012"/>
      <c r="M2" s="713"/>
      <c r="N2" s="709"/>
    </row>
    <row r="3" spans="1:16" s="254" customFormat="1" ht="14.25" customHeight="1">
      <c r="B3" s="276"/>
      <c r="C3" s="276"/>
      <c r="D3" s="276"/>
      <c r="E3" s="276"/>
      <c r="F3" s="276"/>
      <c r="G3" s="276"/>
      <c r="H3" s="1012"/>
      <c r="I3" s="1012"/>
      <c r="J3" s="1012"/>
      <c r="K3" s="1012"/>
      <c r="L3" s="1012"/>
      <c r="M3" s="714"/>
      <c r="N3" s="709"/>
    </row>
    <row r="4" spans="1:16" s="277" customFormat="1" ht="27.75" customHeight="1">
      <c r="B4" s="1034" t="s">
        <v>177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710"/>
    </row>
    <row r="5" spans="1:16" s="277" customFormat="1" ht="15" customHeight="1">
      <c r="B5" s="1033" t="s">
        <v>178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710"/>
    </row>
    <row r="6" spans="1:16" s="277" customFormat="1" ht="12.75" hidden="1" customHeight="1">
      <c r="B6" s="1033" t="s">
        <v>179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710"/>
    </row>
    <row r="7" spans="1:16" s="278" customFormat="1" ht="24" hidden="1" customHeight="1">
      <c r="C7" s="1041" t="s">
        <v>180</v>
      </c>
      <c r="D7" s="1041"/>
      <c r="E7" s="1041"/>
      <c r="F7" s="1041"/>
      <c r="G7" s="1041"/>
      <c r="H7" s="1041"/>
      <c r="I7" s="1041"/>
      <c r="J7" s="1041"/>
      <c r="K7" s="1041"/>
      <c r="L7" s="1041"/>
      <c r="N7" s="711"/>
    </row>
    <row r="8" spans="1:16" ht="20.25" customHeight="1">
      <c r="B8" s="1035" t="s">
        <v>35</v>
      </c>
      <c r="C8" s="1036" t="s">
        <v>181</v>
      </c>
      <c r="D8" s="1037" t="s">
        <v>182</v>
      </c>
      <c r="E8" s="1039" t="s">
        <v>139</v>
      </c>
      <c r="F8" s="1039"/>
      <c r="G8" s="1039"/>
      <c r="H8" s="1039"/>
      <c r="I8" s="1039"/>
      <c r="J8" s="1039"/>
      <c r="K8" s="1039"/>
      <c r="L8" s="1039"/>
    </row>
    <row r="9" spans="1:16" ht="20.25" customHeight="1">
      <c r="B9" s="1035"/>
      <c r="C9" s="1036"/>
      <c r="D9" s="1038"/>
      <c r="E9" s="1039" t="s">
        <v>183</v>
      </c>
      <c r="F9" s="1039"/>
      <c r="G9" s="1040" t="s">
        <v>184</v>
      </c>
      <c r="H9" s="1040"/>
      <c r="I9" s="1040" t="s">
        <v>185</v>
      </c>
      <c r="J9" s="1040"/>
      <c r="K9" s="1040" t="s">
        <v>186</v>
      </c>
      <c r="L9" s="1040"/>
    </row>
    <row r="10" spans="1:16" ht="20.25" hidden="1" customHeight="1">
      <c r="B10" s="1035"/>
      <c r="C10" s="1036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2"/>
    </row>
    <row r="12" spans="1:16" ht="18.75" hidden="1" customHeight="1">
      <c r="A12" s="284" t="str">
        <f t="shared" ref="A12:A75" si="0">IF(B12&lt;&gt;"","NL","")</f>
        <v>NL</v>
      </c>
      <c r="B12" s="747">
        <f t="shared" ref="B12:B75" si="1">IF(C12&lt;&gt;"",ROW()-11,"")</f>
        <v>1</v>
      </c>
      <c r="C12" s="285" t="s">
        <v>438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4" t="e">
        <f t="shared" ref="M12:M75" si="4">L12/K12</f>
        <v>#DIV/0!</v>
      </c>
      <c r="O12" s="912"/>
      <c r="P12" s="912"/>
    </row>
    <row r="13" spans="1:16" ht="18.75" customHeight="1">
      <c r="A13" s="284" t="str">
        <f t="shared" si="0"/>
        <v>NL</v>
      </c>
      <c r="B13" s="747">
        <f t="shared" si="1"/>
        <v>2</v>
      </c>
      <c r="C13" s="285" t="s">
        <v>437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4">
        <f t="shared" si="4"/>
        <v>15675</v>
      </c>
    </row>
    <row r="14" spans="1:16" ht="18.75" hidden="1" customHeight="1">
      <c r="A14" s="284" t="str">
        <f t="shared" si="0"/>
        <v>NL</v>
      </c>
      <c r="B14" s="747">
        <f t="shared" si="1"/>
        <v>3</v>
      </c>
      <c r="C14" s="285" t="s">
        <v>1442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4" t="e">
        <f t="shared" si="4"/>
        <v>#DIV/0!</v>
      </c>
      <c r="O14" s="912"/>
      <c r="P14" s="912"/>
    </row>
    <row r="15" spans="1:16" ht="18.75" hidden="1" customHeight="1">
      <c r="A15" s="284" t="str">
        <f t="shared" si="0"/>
        <v>NL</v>
      </c>
      <c r="B15" s="747">
        <f t="shared" si="1"/>
        <v>4</v>
      </c>
      <c r="C15" s="777" t="s">
        <v>1714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4" t="e">
        <f t="shared" si="4"/>
        <v>#DIV/0!</v>
      </c>
    </row>
    <row r="16" spans="1:16" ht="18.75" customHeight="1">
      <c r="A16" s="284" t="str">
        <f t="shared" si="0"/>
        <v>NL</v>
      </c>
      <c r="B16" s="747">
        <f t="shared" si="1"/>
        <v>5</v>
      </c>
      <c r="C16" s="285" t="s">
        <v>1095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4">
        <f t="shared" si="4"/>
        <v>9500</v>
      </c>
    </row>
    <row r="17" spans="1:13" ht="18.75" hidden="1" customHeight="1">
      <c r="A17" s="284" t="str">
        <f t="shared" si="0"/>
        <v>NL</v>
      </c>
      <c r="B17" s="747">
        <f t="shared" si="1"/>
        <v>6</v>
      </c>
      <c r="C17" s="285" t="s">
        <v>1687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4" t="e">
        <f t="shared" si="4"/>
        <v>#DIV/0!</v>
      </c>
    </row>
    <row r="18" spans="1:13" ht="18.75" hidden="1" customHeight="1">
      <c r="A18" s="284" t="str">
        <f t="shared" si="0"/>
        <v>NL</v>
      </c>
      <c r="B18" s="747">
        <f t="shared" si="1"/>
        <v>7</v>
      </c>
      <c r="C18" s="780" t="s">
        <v>1287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4" t="e">
        <f t="shared" si="4"/>
        <v>#DIV/0!</v>
      </c>
    </row>
    <row r="19" spans="1:13" ht="18.75" hidden="1" customHeight="1">
      <c r="A19" s="284" t="str">
        <f t="shared" si="0"/>
        <v>NL</v>
      </c>
      <c r="B19" s="747">
        <f t="shared" si="1"/>
        <v>8</v>
      </c>
      <c r="C19" s="777" t="s">
        <v>789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4" t="e">
        <f t="shared" si="4"/>
        <v>#DIV/0!</v>
      </c>
    </row>
    <row r="20" spans="1:13" ht="18.75" customHeight="1">
      <c r="A20" s="284" t="str">
        <f t="shared" si="0"/>
        <v>NL</v>
      </c>
      <c r="B20" s="747">
        <f t="shared" si="1"/>
        <v>9</v>
      </c>
      <c r="C20" s="780" t="s">
        <v>1415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4">
        <f t="shared" si="4"/>
        <v>8478</v>
      </c>
    </row>
    <row r="21" spans="1:13" ht="18.75" customHeight="1">
      <c r="A21" s="284" t="str">
        <f t="shared" si="0"/>
        <v>NL</v>
      </c>
      <c r="B21" s="747">
        <f t="shared" si="1"/>
        <v>10</v>
      </c>
      <c r="C21" s="780" t="s">
        <v>1414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4">
        <f t="shared" si="4"/>
        <v>8874</v>
      </c>
    </row>
    <row r="22" spans="1:13" ht="18.75" customHeight="1">
      <c r="A22" s="284" t="str">
        <f t="shared" si="0"/>
        <v>NL</v>
      </c>
      <c r="B22" s="747">
        <f t="shared" si="1"/>
        <v>11</v>
      </c>
      <c r="C22" s="780" t="s">
        <v>1409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4">
        <f t="shared" si="4"/>
        <v>13797</v>
      </c>
    </row>
    <row r="23" spans="1:13" ht="18.75" customHeight="1">
      <c r="A23" s="284" t="str">
        <f t="shared" si="0"/>
        <v>NL</v>
      </c>
      <c r="B23" s="747">
        <f t="shared" si="1"/>
        <v>12</v>
      </c>
      <c r="C23" s="780" t="s">
        <v>1388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4">
        <f t="shared" si="4"/>
        <v>17010</v>
      </c>
    </row>
    <row r="24" spans="1:13" ht="18.75" customHeight="1">
      <c r="A24" s="284" t="str">
        <f t="shared" si="0"/>
        <v>NL</v>
      </c>
      <c r="B24" s="747">
        <f t="shared" si="1"/>
        <v>13</v>
      </c>
      <c r="C24" s="780" t="s">
        <v>1393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4">
        <f t="shared" si="4"/>
        <v>19940</v>
      </c>
    </row>
    <row r="25" spans="1:13" ht="18.75" customHeight="1">
      <c r="A25" s="284" t="str">
        <f t="shared" si="0"/>
        <v>NL</v>
      </c>
      <c r="B25" s="747">
        <f t="shared" si="1"/>
        <v>14</v>
      </c>
      <c r="C25" s="287" t="s">
        <v>1099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4">
        <f t="shared" si="4"/>
        <v>9065</v>
      </c>
    </row>
    <row r="26" spans="1:13" ht="18.75" customHeight="1">
      <c r="A26" s="284" t="str">
        <f t="shared" si="0"/>
        <v>NL</v>
      </c>
      <c r="B26" s="747">
        <f t="shared" si="1"/>
        <v>15</v>
      </c>
      <c r="C26" s="287" t="s">
        <v>1100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4">
        <f t="shared" si="4"/>
        <v>9151</v>
      </c>
    </row>
    <row r="27" spans="1:13" ht="18.75" customHeight="1">
      <c r="A27" s="284" t="str">
        <f t="shared" si="0"/>
        <v>NL</v>
      </c>
      <c r="B27" s="747">
        <f t="shared" si="1"/>
        <v>16</v>
      </c>
      <c r="C27" s="188" t="s">
        <v>1395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4">
        <f t="shared" si="4"/>
        <v>13860</v>
      </c>
    </row>
    <row r="28" spans="1:13" ht="18.75" customHeight="1">
      <c r="A28" s="284" t="str">
        <f t="shared" si="0"/>
        <v>NL</v>
      </c>
      <c r="B28" s="747">
        <f t="shared" si="1"/>
        <v>17</v>
      </c>
      <c r="C28" s="188" t="s">
        <v>1396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4">
        <f t="shared" si="4"/>
        <v>15246</v>
      </c>
    </row>
    <row r="29" spans="1:13" ht="18.75" customHeight="1">
      <c r="A29" s="284" t="str">
        <f t="shared" si="0"/>
        <v>NL</v>
      </c>
      <c r="B29" s="747">
        <f t="shared" si="1"/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4">
        <f t="shared" si="4"/>
        <v>18216</v>
      </c>
    </row>
    <row r="30" spans="1:13" ht="18.75" customHeight="1">
      <c r="A30" s="284" t="str">
        <f t="shared" si="0"/>
        <v>NL</v>
      </c>
      <c r="B30" s="747">
        <f t="shared" si="1"/>
        <v>19</v>
      </c>
      <c r="C30" s="188" t="s">
        <v>1404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4">
        <f t="shared" si="4"/>
        <v>18612</v>
      </c>
    </row>
    <row r="31" spans="1:13" ht="18.75" customHeight="1">
      <c r="A31" s="284" t="str">
        <f t="shared" si="0"/>
        <v>NL</v>
      </c>
      <c r="B31" s="747">
        <f t="shared" si="1"/>
        <v>20</v>
      </c>
      <c r="C31" s="188" t="s">
        <v>1408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4">
        <f t="shared" si="4"/>
        <v>31755</v>
      </c>
    </row>
    <row r="32" spans="1:13" ht="18.75" customHeight="1">
      <c r="A32" s="284" t="str">
        <f t="shared" si="0"/>
        <v>NL</v>
      </c>
      <c r="B32" s="747">
        <f t="shared" si="1"/>
        <v>21</v>
      </c>
      <c r="C32" s="188" t="s">
        <v>1411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4">
        <f t="shared" si="4"/>
        <v>25146</v>
      </c>
    </row>
    <row r="33" spans="1:13" ht="18.75" hidden="1" customHeight="1">
      <c r="A33" s="284" t="str">
        <f t="shared" si="0"/>
        <v>NL</v>
      </c>
      <c r="B33" s="747">
        <f t="shared" si="1"/>
        <v>22</v>
      </c>
      <c r="C33" s="188" t="s">
        <v>435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4" t="e">
        <f t="shared" si="4"/>
        <v>#DIV/0!</v>
      </c>
    </row>
    <row r="34" spans="1:13" ht="18.75" hidden="1" customHeight="1">
      <c r="A34" s="284" t="str">
        <f t="shared" si="0"/>
        <v>NL</v>
      </c>
      <c r="B34" s="747">
        <f t="shared" si="1"/>
        <v>23</v>
      </c>
      <c r="C34" s="287" t="s">
        <v>1101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4" t="e">
        <f t="shared" si="4"/>
        <v>#DIV/0!</v>
      </c>
    </row>
    <row r="35" spans="1:13" ht="18.75" hidden="1" customHeight="1">
      <c r="A35" s="284" t="str">
        <f t="shared" si="0"/>
        <v>NL</v>
      </c>
      <c r="B35" s="747">
        <f t="shared" si="1"/>
        <v>24</v>
      </c>
      <c r="C35" s="287" t="s">
        <v>1102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4" t="e">
        <f t="shared" si="4"/>
        <v>#DIV/0!</v>
      </c>
    </row>
    <row r="36" spans="1:13" ht="18.75" hidden="1" customHeight="1">
      <c r="A36" s="284" t="str">
        <f t="shared" si="0"/>
        <v>NL</v>
      </c>
      <c r="B36" s="747">
        <f t="shared" si="1"/>
        <v>25</v>
      </c>
      <c r="C36" s="287" t="s">
        <v>1103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4" t="e">
        <f t="shared" si="4"/>
        <v>#DIV/0!</v>
      </c>
    </row>
    <row r="37" spans="1:13" ht="18.75" hidden="1" customHeight="1">
      <c r="A37" s="284" t="str">
        <f t="shared" si="0"/>
        <v>NL</v>
      </c>
      <c r="B37" s="747">
        <f t="shared" si="1"/>
        <v>26</v>
      </c>
      <c r="C37" s="191" t="s">
        <v>1104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4" t="e">
        <f t="shared" si="4"/>
        <v>#DIV/0!</v>
      </c>
    </row>
    <row r="38" spans="1:13" ht="18.75" customHeight="1">
      <c r="A38" s="284" t="str">
        <f t="shared" si="0"/>
        <v>NL</v>
      </c>
      <c r="B38" s="747">
        <f t="shared" si="1"/>
        <v>27</v>
      </c>
      <c r="C38" s="188" t="s">
        <v>1105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4">
        <f t="shared" si="4"/>
        <v>9835</v>
      </c>
    </row>
    <row r="39" spans="1:13" ht="18.75" customHeight="1">
      <c r="A39" s="284" t="str">
        <f t="shared" si="0"/>
        <v>NL</v>
      </c>
      <c r="B39" s="747">
        <f t="shared" si="1"/>
        <v>28</v>
      </c>
      <c r="C39" s="188" t="s">
        <v>1282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4">
        <f t="shared" si="4"/>
        <v>18245</v>
      </c>
    </row>
    <row r="40" spans="1:13" ht="18.75" hidden="1" customHeight="1">
      <c r="A40" s="284" t="str">
        <f t="shared" si="0"/>
        <v>NL</v>
      </c>
      <c r="B40" s="747">
        <f t="shared" si="1"/>
        <v>29</v>
      </c>
      <c r="C40" s="287" t="s">
        <v>1106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4" t="e">
        <f t="shared" si="4"/>
        <v>#DIV/0!</v>
      </c>
    </row>
    <row r="41" spans="1:13" ht="18.75" customHeight="1">
      <c r="A41" s="284" t="str">
        <f t="shared" si="0"/>
        <v>NL</v>
      </c>
      <c r="B41" s="747">
        <f t="shared" si="1"/>
        <v>30</v>
      </c>
      <c r="C41" s="188" t="s">
        <v>1392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4">
        <f t="shared" si="4"/>
        <v>18216</v>
      </c>
    </row>
    <row r="42" spans="1:13" ht="18.75" customHeight="1">
      <c r="A42" s="284" t="str">
        <f t="shared" si="0"/>
        <v>NL</v>
      </c>
      <c r="B42" s="747">
        <f t="shared" si="1"/>
        <v>31</v>
      </c>
      <c r="C42" s="188" t="s">
        <v>1397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4">
        <f t="shared" si="4"/>
        <v>17809</v>
      </c>
    </row>
    <row r="43" spans="1:13" ht="18.75" customHeight="1">
      <c r="A43" s="284" t="str">
        <f t="shared" si="0"/>
        <v>NL</v>
      </c>
      <c r="B43" s="747">
        <f t="shared" si="1"/>
        <v>32</v>
      </c>
      <c r="C43" s="188" t="s">
        <v>1389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4">
        <f t="shared" si="4"/>
        <v>19251</v>
      </c>
    </row>
    <row r="44" spans="1:13" ht="18.75" customHeight="1">
      <c r="A44" s="284" t="str">
        <f t="shared" si="0"/>
        <v>NL</v>
      </c>
      <c r="B44" s="747">
        <f t="shared" si="1"/>
        <v>33</v>
      </c>
      <c r="C44" s="188" t="s">
        <v>1398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4">
        <f t="shared" si="4"/>
        <v>19810</v>
      </c>
    </row>
    <row r="45" spans="1:13" ht="18.75" customHeight="1">
      <c r="A45" s="284" t="str">
        <f t="shared" si="0"/>
        <v>NL</v>
      </c>
      <c r="B45" s="747">
        <f t="shared" si="1"/>
        <v>34</v>
      </c>
      <c r="C45" s="188" t="s">
        <v>1417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4">
        <f t="shared" si="4"/>
        <v>21942</v>
      </c>
    </row>
    <row r="46" spans="1:13" ht="18.75" hidden="1" customHeight="1">
      <c r="A46" s="284" t="str">
        <f t="shared" si="0"/>
        <v>NL</v>
      </c>
      <c r="B46" s="747">
        <f t="shared" si="1"/>
        <v>35</v>
      </c>
      <c r="C46" s="191" t="s">
        <v>1107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4" t="e">
        <f t="shared" si="4"/>
        <v>#DIV/0!</v>
      </c>
    </row>
    <row r="47" spans="1:13" ht="18.75" hidden="1" customHeight="1">
      <c r="A47" s="284" t="str">
        <f t="shared" si="0"/>
        <v>NL</v>
      </c>
      <c r="B47" s="747">
        <f t="shared" si="1"/>
        <v>36</v>
      </c>
      <c r="C47" s="188" t="s">
        <v>1108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4" t="e">
        <f t="shared" si="4"/>
        <v>#DIV/0!</v>
      </c>
    </row>
    <row r="48" spans="1:13" ht="18.75" hidden="1" customHeight="1">
      <c r="A48" s="284" t="str">
        <f t="shared" si="0"/>
        <v>NL</v>
      </c>
      <c r="B48" s="747">
        <f t="shared" si="1"/>
        <v>37</v>
      </c>
      <c r="C48" s="191" t="s">
        <v>1109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4" t="e">
        <f t="shared" si="4"/>
        <v>#DIV/0!</v>
      </c>
    </row>
    <row r="49" spans="1:13" ht="18.75" hidden="1" customHeight="1">
      <c r="A49" s="284" t="str">
        <f t="shared" si="0"/>
        <v>NL</v>
      </c>
      <c r="B49" s="747">
        <f t="shared" si="1"/>
        <v>38</v>
      </c>
      <c r="C49" s="191" t="s">
        <v>1110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4" t="e">
        <f t="shared" si="4"/>
        <v>#DIV/0!</v>
      </c>
    </row>
    <row r="50" spans="1:13" ht="18.75" hidden="1" customHeight="1">
      <c r="A50" s="284" t="str">
        <f t="shared" si="0"/>
        <v>NL</v>
      </c>
      <c r="B50" s="747">
        <f t="shared" si="1"/>
        <v>39</v>
      </c>
      <c r="C50" s="191" t="s">
        <v>1111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4" t="e">
        <f t="shared" si="4"/>
        <v>#DIV/0!</v>
      </c>
    </row>
    <row r="51" spans="1:13" ht="18.75" hidden="1" customHeight="1">
      <c r="A51" s="284" t="str">
        <f t="shared" si="0"/>
        <v>NL</v>
      </c>
      <c r="B51" s="747">
        <f t="shared" si="1"/>
        <v>40</v>
      </c>
      <c r="C51" s="188" t="s">
        <v>1112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4" t="e">
        <f t="shared" si="4"/>
        <v>#DIV/0!</v>
      </c>
    </row>
    <row r="52" spans="1:13" ht="18.75" customHeight="1">
      <c r="A52" s="284" t="str">
        <f t="shared" si="0"/>
        <v>NL</v>
      </c>
      <c r="B52" s="747">
        <f t="shared" si="1"/>
        <v>41</v>
      </c>
      <c r="C52" s="188" t="s">
        <v>1413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4">
        <f t="shared" si="4"/>
        <v>22745</v>
      </c>
    </row>
    <row r="53" spans="1:13" ht="18.75" customHeight="1">
      <c r="A53" s="284" t="str">
        <f t="shared" si="0"/>
        <v>NL</v>
      </c>
      <c r="B53" s="747">
        <f t="shared" si="1"/>
        <v>42</v>
      </c>
      <c r="C53" s="188" t="s">
        <v>1368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4">
        <f t="shared" si="4"/>
        <v>20532</v>
      </c>
    </row>
    <row r="54" spans="1:13" ht="18.75" hidden="1" customHeight="1">
      <c r="A54" s="284" t="str">
        <f t="shared" si="0"/>
        <v>NL</v>
      </c>
      <c r="B54" s="747">
        <f t="shared" si="1"/>
        <v>43</v>
      </c>
      <c r="C54" s="191" t="s">
        <v>1113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4" t="e">
        <f t="shared" si="4"/>
        <v>#DIV/0!</v>
      </c>
    </row>
    <row r="55" spans="1:13" ht="18.75" hidden="1" customHeight="1">
      <c r="A55" s="284" t="str">
        <f t="shared" si="0"/>
        <v>NL</v>
      </c>
      <c r="B55" s="747">
        <f t="shared" si="1"/>
        <v>44</v>
      </c>
      <c r="C55" s="191" t="s">
        <v>1114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4" t="e">
        <f t="shared" si="4"/>
        <v>#DIV/0!</v>
      </c>
    </row>
    <row r="56" spans="1:13" ht="18.75" hidden="1" customHeight="1">
      <c r="A56" s="284" t="str">
        <f t="shared" si="0"/>
        <v>NL</v>
      </c>
      <c r="B56" s="747">
        <f t="shared" si="1"/>
        <v>45</v>
      </c>
      <c r="C56" s="287" t="s">
        <v>1115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4" t="e">
        <f t="shared" si="4"/>
        <v>#DIV/0!</v>
      </c>
    </row>
    <row r="57" spans="1:13" ht="18.75" hidden="1" customHeight="1">
      <c r="A57" s="284" t="str">
        <f t="shared" si="0"/>
        <v>NL</v>
      </c>
      <c r="B57" s="747">
        <f t="shared" si="1"/>
        <v>46</v>
      </c>
      <c r="C57" s="191" t="s">
        <v>1116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4" t="e">
        <f t="shared" si="4"/>
        <v>#DIV/0!</v>
      </c>
    </row>
    <row r="58" spans="1:13" ht="18.75" hidden="1" customHeight="1">
      <c r="A58" s="284" t="str">
        <f t="shared" si="0"/>
        <v>NL</v>
      </c>
      <c r="B58" s="747">
        <f t="shared" si="1"/>
        <v>47</v>
      </c>
      <c r="C58" s="188" t="s">
        <v>1117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4" t="e">
        <f t="shared" si="4"/>
        <v>#DIV/0!</v>
      </c>
    </row>
    <row r="59" spans="1:13" ht="18.75" hidden="1" customHeight="1">
      <c r="A59" s="284" t="str">
        <f t="shared" si="0"/>
        <v>NL</v>
      </c>
      <c r="B59" s="747">
        <f t="shared" si="1"/>
        <v>48</v>
      </c>
      <c r="C59" s="287" t="s">
        <v>1663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4" t="e">
        <f t="shared" si="4"/>
        <v>#DIV/0!</v>
      </c>
    </row>
    <row r="60" spans="1:13" ht="18.75" hidden="1" customHeight="1">
      <c r="A60" s="284" t="str">
        <f t="shared" si="0"/>
        <v>NL</v>
      </c>
      <c r="B60" s="747">
        <f t="shared" si="1"/>
        <v>49</v>
      </c>
      <c r="C60" s="188" t="s">
        <v>1118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4" t="e">
        <f t="shared" si="4"/>
        <v>#DIV/0!</v>
      </c>
    </row>
    <row r="61" spans="1:13" ht="18.75" customHeight="1">
      <c r="A61" s="284" t="str">
        <f t="shared" si="0"/>
        <v>NL</v>
      </c>
      <c r="B61" s="747">
        <f t="shared" si="1"/>
        <v>50</v>
      </c>
      <c r="C61" s="188" t="s">
        <v>1119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4">
        <f t="shared" si="4"/>
        <v>11316</v>
      </c>
    </row>
    <row r="62" spans="1:13" ht="18.75" customHeight="1">
      <c r="A62" s="284" t="str">
        <f t="shared" si="0"/>
        <v>NL</v>
      </c>
      <c r="B62" s="747">
        <f t="shared" si="1"/>
        <v>51</v>
      </c>
      <c r="C62" s="188" t="s">
        <v>1120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4">
        <f t="shared" si="4"/>
        <v>20839</v>
      </c>
    </row>
    <row r="63" spans="1:13" ht="18.75" customHeight="1">
      <c r="A63" s="284" t="str">
        <f t="shared" si="0"/>
        <v>NL</v>
      </c>
      <c r="B63" s="747">
        <f t="shared" si="1"/>
        <v>52</v>
      </c>
      <c r="C63" s="188" t="s">
        <v>1121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4">
        <f t="shared" si="4"/>
        <v>21611</v>
      </c>
    </row>
    <row r="64" spans="1:13" ht="18.75" customHeight="1">
      <c r="A64" s="284" t="str">
        <f t="shared" si="0"/>
        <v>NL</v>
      </c>
      <c r="B64" s="747">
        <f t="shared" si="1"/>
        <v>53</v>
      </c>
      <c r="C64" s="188" t="s">
        <v>1122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4">
        <f t="shared" si="4"/>
        <v>10978</v>
      </c>
    </row>
    <row r="65" spans="1:13" ht="18.75" customHeight="1">
      <c r="A65" s="284" t="str">
        <f t="shared" si="0"/>
        <v>NL</v>
      </c>
      <c r="B65" s="747">
        <f t="shared" si="1"/>
        <v>54</v>
      </c>
      <c r="C65" s="188" t="s">
        <v>1401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4">
        <f t="shared" si="4"/>
        <v>18053</v>
      </c>
    </row>
    <row r="66" spans="1:13" ht="18.75" customHeight="1">
      <c r="A66" s="284" t="str">
        <f t="shared" si="0"/>
        <v>NL</v>
      </c>
      <c r="B66" s="747">
        <f t="shared" si="1"/>
        <v>55</v>
      </c>
      <c r="C66" s="188" t="s">
        <v>1403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4">
        <f t="shared" si="4"/>
        <v>12717</v>
      </c>
    </row>
    <row r="67" spans="1:13" ht="18.75" customHeight="1">
      <c r="A67" s="284" t="str">
        <f t="shared" si="0"/>
        <v>NL</v>
      </c>
      <c r="B67" s="747">
        <f t="shared" si="1"/>
        <v>56</v>
      </c>
      <c r="C67" s="188" t="s">
        <v>1390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4">
        <f t="shared" si="4"/>
        <v>21375</v>
      </c>
    </row>
    <row r="68" spans="1:13" ht="18.75" customHeight="1">
      <c r="A68" s="284" t="str">
        <f t="shared" si="0"/>
        <v>NL</v>
      </c>
      <c r="B68" s="747">
        <f t="shared" si="1"/>
        <v>57</v>
      </c>
      <c r="C68" s="188" t="s">
        <v>1391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4">
        <f t="shared" si="4"/>
        <v>26325</v>
      </c>
    </row>
    <row r="69" spans="1:13" ht="18.75" customHeight="1">
      <c r="A69" s="284" t="str">
        <f t="shared" si="0"/>
        <v>NL</v>
      </c>
      <c r="B69" s="747">
        <f t="shared" si="1"/>
        <v>58</v>
      </c>
      <c r="C69" s="188" t="s">
        <v>1123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4">
        <f t="shared" si="4"/>
        <v>15528</v>
      </c>
    </row>
    <row r="70" spans="1:13" ht="18.75" customHeight="1">
      <c r="A70" s="284" t="str">
        <f t="shared" si="0"/>
        <v>NL</v>
      </c>
      <c r="B70" s="747">
        <f t="shared" si="1"/>
        <v>59</v>
      </c>
      <c r="C70" s="191" t="s">
        <v>1124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4">
        <f t="shared" si="4"/>
        <v>11421</v>
      </c>
    </row>
    <row r="71" spans="1:13" ht="18.75" customHeight="1">
      <c r="A71" s="284" t="str">
        <f t="shared" si="0"/>
        <v>NL</v>
      </c>
      <c r="B71" s="747">
        <f t="shared" si="1"/>
        <v>60</v>
      </c>
      <c r="C71" s="188" t="s">
        <v>1780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167</v>
      </c>
      <c r="L71" s="25">
        <f t="shared" si="3"/>
        <v>2109544</v>
      </c>
      <c r="M71" s="284">
        <f t="shared" si="4"/>
        <v>12632</v>
      </c>
    </row>
    <row r="72" spans="1:13" ht="18.75" customHeight="1">
      <c r="A72" s="284" t="str">
        <f t="shared" si="0"/>
        <v>NL</v>
      </c>
      <c r="B72" s="747">
        <f t="shared" si="1"/>
        <v>61</v>
      </c>
      <c r="C72" s="188" t="s">
        <v>1416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123</v>
      </c>
      <c r="L72" s="25">
        <f t="shared" si="3"/>
        <v>1717080</v>
      </c>
      <c r="M72" s="284">
        <f t="shared" si="4"/>
        <v>13960</v>
      </c>
    </row>
    <row r="73" spans="1:13" ht="18.75" customHeight="1">
      <c r="A73" s="284" t="str">
        <f t="shared" si="0"/>
        <v>NL</v>
      </c>
      <c r="B73" s="747">
        <f t="shared" si="1"/>
        <v>62</v>
      </c>
      <c r="C73" s="188" t="s">
        <v>1399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275</v>
      </c>
      <c r="L73" s="25">
        <f t="shared" si="3"/>
        <v>5746658</v>
      </c>
      <c r="M73" s="284">
        <f t="shared" si="4"/>
        <v>20896.938181818183</v>
      </c>
    </row>
    <row r="74" spans="1:13" ht="18.75" customHeight="1">
      <c r="A74" s="284" t="str">
        <f t="shared" si="0"/>
        <v>NL</v>
      </c>
      <c r="B74" s="747">
        <f t="shared" si="1"/>
        <v>63</v>
      </c>
      <c r="C74" s="188" t="s">
        <v>1412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251</v>
      </c>
      <c r="L74" s="25">
        <f t="shared" si="3"/>
        <v>6959979</v>
      </c>
      <c r="M74" s="284">
        <f t="shared" si="4"/>
        <v>27729</v>
      </c>
    </row>
    <row r="75" spans="1:13" ht="18.75" hidden="1" customHeight="1">
      <c r="A75" s="284" t="str">
        <f t="shared" si="0"/>
        <v>NL</v>
      </c>
      <c r="B75" s="747">
        <f t="shared" si="1"/>
        <v>64</v>
      </c>
      <c r="C75" s="287" t="s">
        <v>1125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 t="shared" si="2"/>
        <v>0</v>
      </c>
      <c r="L75" s="25">
        <f t="shared" si="3"/>
        <v>0</v>
      </c>
      <c r="M75" s="284" t="e">
        <f t="shared" si="4"/>
        <v>#DIV/0!</v>
      </c>
    </row>
    <row r="76" spans="1:13" ht="18.75" hidden="1" customHeight="1">
      <c r="A76" s="284" t="str">
        <f t="shared" ref="A76:A139" si="5">IF(B76&lt;&gt;"","NL","")</f>
        <v>NL</v>
      </c>
      <c r="B76" s="747">
        <f t="shared" ref="B76:B139" si="6">IF(C76&lt;&gt;"",ROW()-11,"")</f>
        <v>65</v>
      </c>
      <c r="C76" s="188" t="s">
        <v>1126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 t="shared" ref="K76:K139" si="7">E76+G76-I76</f>
        <v>0</v>
      </c>
      <c r="L76" s="25">
        <f t="shared" ref="L76:L139" si="8">F76+H76-J76</f>
        <v>0</v>
      </c>
      <c r="M76" s="284" t="e">
        <f t="shared" ref="M76:M139" si="9">L76/K76</f>
        <v>#DIV/0!</v>
      </c>
    </row>
    <row r="77" spans="1:13" ht="18.75" hidden="1" customHeight="1">
      <c r="A77" s="284" t="str">
        <f t="shared" si="5"/>
        <v>NL</v>
      </c>
      <c r="B77" s="747">
        <f t="shared" si="6"/>
        <v>66</v>
      </c>
      <c r="C77" s="287" t="s">
        <v>1127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 t="shared" si="7"/>
        <v>0</v>
      </c>
      <c r="L77" s="25">
        <f t="shared" si="8"/>
        <v>0</v>
      </c>
      <c r="M77" s="284" t="e">
        <f t="shared" si="9"/>
        <v>#DIV/0!</v>
      </c>
    </row>
    <row r="78" spans="1:13" ht="18.75" hidden="1" customHeight="1">
      <c r="A78" s="284" t="str">
        <f t="shared" si="5"/>
        <v>NL</v>
      </c>
      <c r="B78" s="747">
        <f t="shared" si="6"/>
        <v>67</v>
      </c>
      <c r="C78" s="40" t="s">
        <v>1128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 t="shared" si="7"/>
        <v>0</v>
      </c>
      <c r="L78" s="25">
        <f t="shared" si="8"/>
        <v>0</v>
      </c>
      <c r="M78" s="284" t="e">
        <f t="shared" si="9"/>
        <v>#DIV/0!</v>
      </c>
    </row>
    <row r="79" spans="1:13" ht="18.75" hidden="1" customHeight="1">
      <c r="A79" s="284" t="str">
        <f t="shared" si="5"/>
        <v>NL</v>
      </c>
      <c r="B79" s="747">
        <f t="shared" si="6"/>
        <v>68</v>
      </c>
      <c r="C79" s="188" t="s">
        <v>1129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 t="shared" si="7"/>
        <v>0</v>
      </c>
      <c r="L79" s="25">
        <f t="shared" si="8"/>
        <v>0</v>
      </c>
      <c r="M79" s="284" t="e">
        <f t="shared" si="9"/>
        <v>#DIV/0!</v>
      </c>
    </row>
    <row r="80" spans="1:13" ht="18.75" hidden="1" customHeight="1">
      <c r="A80" s="284" t="str">
        <f t="shared" si="5"/>
        <v>NL</v>
      </c>
      <c r="B80" s="747">
        <f t="shared" si="6"/>
        <v>69</v>
      </c>
      <c r="C80" s="191" t="s">
        <v>1130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 t="shared" si="7"/>
        <v>0</v>
      </c>
      <c r="L80" s="25">
        <f t="shared" si="8"/>
        <v>0</v>
      </c>
      <c r="M80" s="284" t="e">
        <f t="shared" si="9"/>
        <v>#DIV/0!</v>
      </c>
    </row>
    <row r="81" spans="1:13" ht="18.75" hidden="1" customHeight="1">
      <c r="A81" s="284" t="str">
        <f t="shared" si="5"/>
        <v>NL</v>
      </c>
      <c r="B81" s="747">
        <f t="shared" si="6"/>
        <v>70</v>
      </c>
      <c r="C81" s="188" t="s">
        <v>1131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 t="shared" si="7"/>
        <v>0</v>
      </c>
      <c r="L81" s="25">
        <f t="shared" si="8"/>
        <v>0</v>
      </c>
      <c r="M81" s="284" t="e">
        <f t="shared" si="9"/>
        <v>#DIV/0!</v>
      </c>
    </row>
    <row r="82" spans="1:13" ht="18.75" hidden="1" customHeight="1">
      <c r="A82" s="284" t="str">
        <f t="shared" si="5"/>
        <v>NL</v>
      </c>
      <c r="B82" s="747">
        <f t="shared" si="6"/>
        <v>71</v>
      </c>
      <c r="C82" s="188" t="s">
        <v>1402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 t="shared" si="7"/>
        <v>0</v>
      </c>
      <c r="L82" s="25">
        <f t="shared" si="8"/>
        <v>0</v>
      </c>
      <c r="M82" s="284" t="e">
        <f t="shared" si="9"/>
        <v>#DIV/0!</v>
      </c>
    </row>
    <row r="83" spans="1:13" ht="18.75" customHeight="1">
      <c r="A83" s="284" t="str">
        <f t="shared" si="5"/>
        <v>NL</v>
      </c>
      <c r="B83" s="747">
        <f t="shared" si="6"/>
        <v>72</v>
      </c>
      <c r="C83" s="188" t="s">
        <v>1407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800</v>
      </c>
      <c r="L83" s="25">
        <f t="shared" si="8"/>
        <v>35587200</v>
      </c>
      <c r="M83" s="284">
        <f t="shared" si="9"/>
        <v>44484</v>
      </c>
    </row>
    <row r="84" spans="1:13" ht="18.75" customHeight="1">
      <c r="A84" s="284" t="str">
        <f t="shared" si="5"/>
        <v>NL</v>
      </c>
      <c r="B84" s="747">
        <f t="shared" si="6"/>
        <v>73</v>
      </c>
      <c r="C84" s="188" t="s">
        <v>1406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136</v>
      </c>
      <c r="L84" s="25">
        <f t="shared" si="8"/>
        <v>6799320</v>
      </c>
      <c r="M84" s="284">
        <f t="shared" si="9"/>
        <v>49995</v>
      </c>
    </row>
    <row r="85" spans="1:13" ht="18.75" customHeight="1">
      <c r="A85" s="284" t="str">
        <f t="shared" si="5"/>
        <v>NL</v>
      </c>
      <c r="B85" s="747">
        <f t="shared" si="6"/>
        <v>74</v>
      </c>
      <c r="C85" s="191" t="s">
        <v>1132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500</v>
      </c>
      <c r="L85" s="25">
        <f t="shared" si="8"/>
        <v>6119000</v>
      </c>
      <c r="M85" s="284">
        <f t="shared" si="9"/>
        <v>12238</v>
      </c>
    </row>
    <row r="86" spans="1:13" ht="18.75" customHeight="1">
      <c r="A86" s="284" t="str">
        <f t="shared" si="5"/>
        <v>NL</v>
      </c>
      <c r="B86" s="747">
        <f t="shared" si="6"/>
        <v>75</v>
      </c>
      <c r="C86" s="188" t="s">
        <v>1385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167</v>
      </c>
      <c r="L86" s="25">
        <f t="shared" si="8"/>
        <v>2253331</v>
      </c>
      <c r="M86" s="284">
        <f t="shared" si="9"/>
        <v>13493</v>
      </c>
    </row>
    <row r="87" spans="1:13" ht="18.75" hidden="1" customHeight="1">
      <c r="A87" s="284" t="str">
        <f t="shared" si="5"/>
        <v>NL</v>
      </c>
      <c r="B87" s="747">
        <f t="shared" si="6"/>
        <v>76</v>
      </c>
      <c r="C87" s="191" t="s">
        <v>1133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 t="shared" si="7"/>
        <v>0</v>
      </c>
      <c r="L87" s="25">
        <f t="shared" si="8"/>
        <v>0</v>
      </c>
      <c r="M87" s="284" t="e">
        <f t="shared" si="9"/>
        <v>#DIV/0!</v>
      </c>
    </row>
    <row r="88" spans="1:13" ht="18.75" customHeight="1">
      <c r="A88" s="284" t="str">
        <f t="shared" si="5"/>
        <v>NL</v>
      </c>
      <c r="B88" s="747">
        <f t="shared" si="6"/>
        <v>77</v>
      </c>
      <c r="C88" s="188" t="s">
        <v>1405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76</v>
      </c>
      <c r="L88" s="25">
        <f t="shared" si="8"/>
        <v>2202860</v>
      </c>
      <c r="M88" s="284">
        <f t="shared" si="9"/>
        <v>28985</v>
      </c>
    </row>
    <row r="89" spans="1:13" ht="18.75" customHeight="1">
      <c r="A89" s="284" t="str">
        <f t="shared" si="5"/>
        <v>NL</v>
      </c>
      <c r="B89" s="747">
        <f t="shared" si="6"/>
        <v>78</v>
      </c>
      <c r="C89" s="188" t="s">
        <v>1410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125</v>
      </c>
      <c r="L89" s="25">
        <f t="shared" si="8"/>
        <v>3559500</v>
      </c>
      <c r="M89" s="284">
        <f t="shared" si="9"/>
        <v>28476</v>
      </c>
    </row>
    <row r="90" spans="1:13" ht="18.75" hidden="1" customHeight="1">
      <c r="A90" s="284" t="str">
        <f t="shared" si="5"/>
        <v>NL</v>
      </c>
      <c r="B90" s="747">
        <f t="shared" si="6"/>
        <v>79</v>
      </c>
      <c r="C90" s="191" t="s">
        <v>1134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 t="shared" si="7"/>
        <v>0</v>
      </c>
      <c r="L90" s="25">
        <f t="shared" si="8"/>
        <v>0</v>
      </c>
      <c r="M90" s="284" t="e">
        <f t="shared" si="9"/>
        <v>#DIV/0!</v>
      </c>
    </row>
    <row r="91" spans="1:13" ht="18.75" hidden="1" customHeight="1">
      <c r="A91" s="284" t="str">
        <f t="shared" si="5"/>
        <v>NL</v>
      </c>
      <c r="B91" s="747">
        <f t="shared" si="6"/>
        <v>80</v>
      </c>
      <c r="C91" s="191" t="s">
        <v>1135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 t="shared" si="7"/>
        <v>0</v>
      </c>
      <c r="L91" s="25">
        <f t="shared" si="8"/>
        <v>0</v>
      </c>
      <c r="M91" s="284" t="e">
        <f t="shared" si="9"/>
        <v>#DIV/0!</v>
      </c>
    </row>
    <row r="92" spans="1:13" ht="18.75" hidden="1" customHeight="1">
      <c r="A92" s="284" t="str">
        <f t="shared" si="5"/>
        <v>NL</v>
      </c>
      <c r="B92" s="747">
        <f t="shared" si="6"/>
        <v>81</v>
      </c>
      <c r="C92" s="191" t="s">
        <v>1136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 t="shared" si="7"/>
        <v>0</v>
      </c>
      <c r="L92" s="25">
        <f t="shared" si="8"/>
        <v>0</v>
      </c>
      <c r="M92" s="284" t="e">
        <f t="shared" si="9"/>
        <v>#DIV/0!</v>
      </c>
    </row>
    <row r="93" spans="1:13" ht="18.75" customHeight="1">
      <c r="A93" s="284" t="str">
        <f t="shared" si="5"/>
        <v>NL</v>
      </c>
      <c r="B93" s="747">
        <f t="shared" si="6"/>
        <v>82</v>
      </c>
      <c r="C93" s="188" t="s">
        <v>1381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130</v>
      </c>
      <c r="L93" s="25">
        <f t="shared" si="8"/>
        <v>1906060</v>
      </c>
      <c r="M93" s="284">
        <f t="shared" si="9"/>
        <v>14662</v>
      </c>
    </row>
    <row r="94" spans="1:13" ht="18.75" customHeight="1">
      <c r="A94" s="284" t="str">
        <f t="shared" si="5"/>
        <v>NL</v>
      </c>
      <c r="B94" s="747">
        <f t="shared" si="6"/>
        <v>83</v>
      </c>
      <c r="C94" s="191" t="s">
        <v>903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200</v>
      </c>
      <c r="L94" s="25">
        <f t="shared" si="8"/>
        <v>3479400</v>
      </c>
      <c r="M94" s="284">
        <f t="shared" si="9"/>
        <v>17397</v>
      </c>
    </row>
    <row r="95" spans="1:13" ht="18.75" hidden="1" customHeight="1">
      <c r="A95" s="284" t="str">
        <f t="shared" si="5"/>
        <v>NL</v>
      </c>
      <c r="B95" s="747">
        <f t="shared" si="6"/>
        <v>84</v>
      </c>
      <c r="C95" s="188" t="s">
        <v>1137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 t="shared" si="7"/>
        <v>0</v>
      </c>
      <c r="L95" s="25">
        <f t="shared" si="8"/>
        <v>0</v>
      </c>
      <c r="M95" s="284" t="e">
        <f t="shared" si="9"/>
        <v>#DIV/0!</v>
      </c>
    </row>
    <row r="96" spans="1:13" ht="18.75" hidden="1" customHeight="1">
      <c r="A96" s="284" t="str">
        <f t="shared" si="5"/>
        <v>NL</v>
      </c>
      <c r="B96" s="747">
        <f t="shared" si="6"/>
        <v>85</v>
      </c>
      <c r="C96" s="191" t="s">
        <v>1138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 t="shared" si="7"/>
        <v>0</v>
      </c>
      <c r="L96" s="25">
        <f t="shared" si="8"/>
        <v>0</v>
      </c>
      <c r="M96" s="284" t="e">
        <f t="shared" si="9"/>
        <v>#DIV/0!</v>
      </c>
    </row>
    <row r="97" spans="1:13" ht="18.75" hidden="1" customHeight="1">
      <c r="A97" s="284" t="str">
        <f t="shared" si="5"/>
        <v>NL</v>
      </c>
      <c r="B97" s="747">
        <f t="shared" si="6"/>
        <v>86</v>
      </c>
      <c r="C97" s="191" t="s">
        <v>1139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 t="shared" si="7"/>
        <v>0</v>
      </c>
      <c r="L97" s="25">
        <f t="shared" si="8"/>
        <v>0</v>
      </c>
      <c r="M97" s="284" t="e">
        <f t="shared" si="9"/>
        <v>#DIV/0!</v>
      </c>
    </row>
    <row r="98" spans="1:13" ht="18.75" hidden="1" customHeight="1">
      <c r="A98" s="284" t="str">
        <f t="shared" si="5"/>
        <v>NL</v>
      </c>
      <c r="B98" s="747">
        <f t="shared" si="6"/>
        <v>87</v>
      </c>
      <c r="C98" s="191" t="s">
        <v>1140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 t="shared" si="7"/>
        <v>0</v>
      </c>
      <c r="L98" s="25">
        <f t="shared" si="8"/>
        <v>0</v>
      </c>
      <c r="M98" s="284" t="e">
        <f t="shared" si="9"/>
        <v>#DIV/0!</v>
      </c>
    </row>
    <row r="99" spans="1:13" ht="18.75" hidden="1" customHeight="1">
      <c r="A99" s="284" t="str">
        <f t="shared" si="5"/>
        <v>NL</v>
      </c>
      <c r="B99" s="747">
        <f t="shared" si="6"/>
        <v>88</v>
      </c>
      <c r="C99" s="191" t="s">
        <v>1141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 t="shared" si="7"/>
        <v>0</v>
      </c>
      <c r="L99" s="25">
        <f t="shared" si="8"/>
        <v>0</v>
      </c>
      <c r="M99" s="284" t="e">
        <f t="shared" si="9"/>
        <v>#DIV/0!</v>
      </c>
    </row>
    <row r="100" spans="1:13" ht="18.75" hidden="1" customHeight="1">
      <c r="A100" s="284" t="str">
        <f t="shared" si="5"/>
        <v>NL</v>
      </c>
      <c r="B100" s="747">
        <f t="shared" si="6"/>
        <v>89</v>
      </c>
      <c r="C100" s="287" t="s">
        <v>1437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 t="shared" si="7"/>
        <v>0</v>
      </c>
      <c r="L100" s="25">
        <f t="shared" si="8"/>
        <v>0</v>
      </c>
      <c r="M100" s="284" t="e">
        <f t="shared" si="9"/>
        <v>#DIV/0!</v>
      </c>
    </row>
    <row r="101" spans="1:13" ht="18.75" hidden="1" customHeight="1">
      <c r="A101" s="284" t="str">
        <f t="shared" si="5"/>
        <v>NL</v>
      </c>
      <c r="B101" s="747">
        <f t="shared" si="6"/>
        <v>90</v>
      </c>
      <c r="C101" s="188" t="s">
        <v>1142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 t="shared" si="7"/>
        <v>0</v>
      </c>
      <c r="L101" s="25">
        <f t="shared" si="8"/>
        <v>0</v>
      </c>
      <c r="M101" s="284" t="e">
        <f t="shared" si="9"/>
        <v>#DIV/0!</v>
      </c>
    </row>
    <row r="102" spans="1:13" ht="18.75" customHeight="1">
      <c r="A102" s="284" t="str">
        <f t="shared" si="5"/>
        <v>NL</v>
      </c>
      <c r="B102" s="747">
        <f t="shared" si="6"/>
        <v>91</v>
      </c>
      <c r="C102" s="191" t="s">
        <v>1143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128</v>
      </c>
      <c r="L102" s="25">
        <f t="shared" si="8"/>
        <v>2098880</v>
      </c>
      <c r="M102" s="284">
        <f t="shared" si="9"/>
        <v>16397.5</v>
      </c>
    </row>
    <row r="103" spans="1:13" ht="18.75" hidden="1" customHeight="1">
      <c r="A103" s="284" t="str">
        <f t="shared" si="5"/>
        <v>NL</v>
      </c>
      <c r="B103" s="747">
        <f t="shared" si="6"/>
        <v>92</v>
      </c>
      <c r="C103" s="188" t="s">
        <v>1144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 t="shared" si="7"/>
        <v>0</v>
      </c>
      <c r="L103" s="25">
        <f t="shared" si="8"/>
        <v>0</v>
      </c>
      <c r="M103" s="284" t="e">
        <f t="shared" si="9"/>
        <v>#DIV/0!</v>
      </c>
    </row>
    <row r="104" spans="1:13" ht="18.75" hidden="1" customHeight="1">
      <c r="A104" s="284" t="str">
        <f t="shared" si="5"/>
        <v>NL</v>
      </c>
      <c r="B104" s="747">
        <f t="shared" si="6"/>
        <v>93</v>
      </c>
      <c r="C104" s="188" t="s">
        <v>1145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 t="shared" si="7"/>
        <v>0</v>
      </c>
      <c r="L104" s="25">
        <f t="shared" si="8"/>
        <v>0</v>
      </c>
      <c r="M104" s="284" t="e">
        <f t="shared" si="9"/>
        <v>#DIV/0!</v>
      </c>
    </row>
    <row r="105" spans="1:13" ht="18.75" customHeight="1">
      <c r="A105" s="284" t="str">
        <f t="shared" si="5"/>
        <v>NL</v>
      </c>
      <c r="B105" s="747">
        <f t="shared" si="6"/>
        <v>94</v>
      </c>
      <c r="C105" s="188" t="s">
        <v>1146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250</v>
      </c>
      <c r="L105" s="25">
        <f t="shared" si="8"/>
        <v>2470500</v>
      </c>
      <c r="M105" s="284">
        <f t="shared" si="9"/>
        <v>9882</v>
      </c>
    </row>
    <row r="106" spans="1:13" ht="18.75" customHeight="1">
      <c r="A106" s="284" t="str">
        <f t="shared" si="5"/>
        <v>NL</v>
      </c>
      <c r="B106" s="747">
        <f t="shared" si="6"/>
        <v>95</v>
      </c>
      <c r="C106" s="188" t="s">
        <v>1781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125</v>
      </c>
      <c r="L106" s="25">
        <f t="shared" si="8"/>
        <v>1599750</v>
      </c>
      <c r="M106" s="284">
        <f t="shared" si="9"/>
        <v>12798</v>
      </c>
    </row>
    <row r="107" spans="1:13" ht="18.75" customHeight="1">
      <c r="A107" s="284" t="str">
        <f t="shared" si="5"/>
        <v>NL</v>
      </c>
      <c r="B107" s="747">
        <f t="shared" si="6"/>
        <v>96</v>
      </c>
      <c r="C107" s="188" t="s">
        <v>1380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130</v>
      </c>
      <c r="L107" s="25">
        <f t="shared" si="8"/>
        <v>1740830</v>
      </c>
      <c r="M107" s="284">
        <f t="shared" si="9"/>
        <v>13391</v>
      </c>
    </row>
    <row r="108" spans="1:13" ht="18.75" customHeight="1">
      <c r="A108" s="284" t="str">
        <f t="shared" si="5"/>
        <v>NL</v>
      </c>
      <c r="B108" s="747">
        <f t="shared" si="6"/>
        <v>97</v>
      </c>
      <c r="C108" s="188" t="s">
        <v>1786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35</v>
      </c>
      <c r="L108" s="25">
        <f t="shared" si="8"/>
        <v>677250</v>
      </c>
      <c r="M108" s="284">
        <f t="shared" si="9"/>
        <v>19350</v>
      </c>
    </row>
    <row r="109" spans="1:13" ht="18.75" customHeight="1">
      <c r="A109" s="284" t="str">
        <f t="shared" si="5"/>
        <v>NL</v>
      </c>
      <c r="B109" s="747">
        <f t="shared" si="6"/>
        <v>98</v>
      </c>
      <c r="C109" s="188" t="s">
        <v>1285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150</v>
      </c>
      <c r="L109" s="25">
        <f t="shared" si="8"/>
        <v>3175200</v>
      </c>
      <c r="M109" s="284">
        <f t="shared" si="9"/>
        <v>21168</v>
      </c>
    </row>
    <row r="110" spans="1:13" ht="18.75" customHeight="1">
      <c r="A110" s="284" t="str">
        <f t="shared" si="5"/>
        <v>NL</v>
      </c>
      <c r="B110" s="747">
        <f t="shared" si="6"/>
        <v>99</v>
      </c>
      <c r="C110" s="188" t="s">
        <v>1784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25</v>
      </c>
      <c r="L110" s="25">
        <f t="shared" si="8"/>
        <v>677250</v>
      </c>
      <c r="M110" s="284">
        <f t="shared" si="9"/>
        <v>27090</v>
      </c>
    </row>
    <row r="111" spans="1:13" ht="18.75" customHeight="1">
      <c r="A111" s="284" t="str">
        <f t="shared" si="5"/>
        <v>NL</v>
      </c>
      <c r="B111" s="747">
        <f t="shared" si="6"/>
        <v>100</v>
      </c>
      <c r="C111" s="188" t="s">
        <v>1284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34</v>
      </c>
      <c r="L111" s="25">
        <f t="shared" si="8"/>
        <v>1046520</v>
      </c>
      <c r="M111" s="284">
        <f t="shared" si="9"/>
        <v>30780</v>
      </c>
    </row>
    <row r="112" spans="1:13" ht="18.75" customHeight="1">
      <c r="A112" s="284" t="str">
        <f t="shared" si="5"/>
        <v>NL</v>
      </c>
      <c r="B112" s="747">
        <f t="shared" si="6"/>
        <v>101</v>
      </c>
      <c r="C112" s="188" t="s">
        <v>1286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120</v>
      </c>
      <c r="L112" s="25">
        <f t="shared" si="8"/>
        <v>3058560</v>
      </c>
      <c r="M112" s="284">
        <f t="shared" si="9"/>
        <v>25488</v>
      </c>
    </row>
    <row r="113" spans="1:13" ht="18.75" customHeight="1">
      <c r="A113" s="284" t="str">
        <f t="shared" si="5"/>
        <v>NL</v>
      </c>
      <c r="B113" s="747">
        <f t="shared" si="6"/>
        <v>102</v>
      </c>
      <c r="C113" s="188" t="s">
        <v>1371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20</v>
      </c>
      <c r="L113" s="25">
        <f t="shared" si="8"/>
        <v>952260</v>
      </c>
      <c r="M113" s="284">
        <f t="shared" si="9"/>
        <v>47613</v>
      </c>
    </row>
    <row r="114" spans="1:13" ht="18.75" hidden="1" customHeight="1">
      <c r="A114" s="284" t="str">
        <f t="shared" si="5"/>
        <v>NL</v>
      </c>
      <c r="B114" s="747">
        <f t="shared" si="6"/>
        <v>103</v>
      </c>
      <c r="C114" s="188" t="s">
        <v>1147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 t="shared" si="7"/>
        <v>0</v>
      </c>
      <c r="L114" s="25">
        <f t="shared" si="8"/>
        <v>0</v>
      </c>
      <c r="M114" s="284" t="e">
        <f t="shared" si="9"/>
        <v>#DIV/0!</v>
      </c>
    </row>
    <row r="115" spans="1:13" ht="18.75" hidden="1" customHeight="1">
      <c r="A115" s="284" t="str">
        <f t="shared" si="5"/>
        <v>NL</v>
      </c>
      <c r="B115" s="747">
        <f t="shared" si="6"/>
        <v>104</v>
      </c>
      <c r="C115" s="191" t="s">
        <v>1148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 t="shared" si="7"/>
        <v>0</v>
      </c>
      <c r="L115" s="25">
        <f t="shared" si="8"/>
        <v>0</v>
      </c>
      <c r="M115" s="284" t="e">
        <f t="shared" si="9"/>
        <v>#DIV/0!</v>
      </c>
    </row>
    <row r="116" spans="1:13" ht="18.75" customHeight="1">
      <c r="A116" s="284" t="str">
        <f t="shared" si="5"/>
        <v>NL</v>
      </c>
      <c r="B116" s="747">
        <f t="shared" si="6"/>
        <v>105</v>
      </c>
      <c r="C116" s="188" t="s">
        <v>1799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100</v>
      </c>
      <c r="L116" s="25">
        <f t="shared" si="8"/>
        <v>1391900</v>
      </c>
      <c r="M116" s="284">
        <f t="shared" si="9"/>
        <v>13919</v>
      </c>
    </row>
    <row r="117" spans="1:13" ht="18.75" customHeight="1">
      <c r="A117" s="284" t="str">
        <f t="shared" si="5"/>
        <v>NL</v>
      </c>
      <c r="B117" s="747">
        <f t="shared" si="6"/>
        <v>106</v>
      </c>
      <c r="C117" s="188" t="s">
        <v>1795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100</v>
      </c>
      <c r="L117" s="25">
        <f t="shared" si="8"/>
        <v>1413000</v>
      </c>
      <c r="M117" s="284">
        <f t="shared" si="9"/>
        <v>14130</v>
      </c>
    </row>
    <row r="118" spans="1:13" ht="18.75" customHeight="1">
      <c r="A118" s="284" t="str">
        <f t="shared" si="5"/>
        <v>NL</v>
      </c>
      <c r="B118" s="747">
        <f t="shared" si="6"/>
        <v>107</v>
      </c>
      <c r="C118" s="188" t="s">
        <v>1785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35</v>
      </c>
      <c r="L118" s="25">
        <f t="shared" si="8"/>
        <v>662515</v>
      </c>
      <c r="M118" s="284">
        <f t="shared" si="9"/>
        <v>18929</v>
      </c>
    </row>
    <row r="119" spans="1:13" ht="18.75" customHeight="1">
      <c r="A119" s="284" t="str">
        <f t="shared" si="5"/>
        <v>NL</v>
      </c>
      <c r="B119" s="747">
        <f t="shared" si="6"/>
        <v>108</v>
      </c>
      <c r="C119" s="188" t="s">
        <v>1374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32</v>
      </c>
      <c r="L119" s="25">
        <f t="shared" si="8"/>
        <v>907360</v>
      </c>
      <c r="M119" s="284">
        <f t="shared" si="9"/>
        <v>28355</v>
      </c>
    </row>
    <row r="120" spans="1:13" ht="18.75" customHeight="1">
      <c r="A120" s="284" t="str">
        <f t="shared" si="5"/>
        <v>NL</v>
      </c>
      <c r="B120" s="747">
        <f t="shared" si="6"/>
        <v>109</v>
      </c>
      <c r="C120" s="188" t="s">
        <v>1377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35</v>
      </c>
      <c r="L120" s="25">
        <f t="shared" si="8"/>
        <v>1087205</v>
      </c>
      <c r="M120" s="284">
        <f t="shared" si="9"/>
        <v>31063</v>
      </c>
    </row>
    <row r="121" spans="1:13" ht="18.75" customHeight="1">
      <c r="A121" s="284" t="str">
        <f t="shared" si="5"/>
        <v>NL</v>
      </c>
      <c r="B121" s="747">
        <f t="shared" si="6"/>
        <v>110</v>
      </c>
      <c r="C121" s="188" t="s">
        <v>1365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46</v>
      </c>
      <c r="L121" s="25">
        <f t="shared" si="8"/>
        <v>2280312</v>
      </c>
      <c r="M121" s="284">
        <f t="shared" si="9"/>
        <v>49572</v>
      </c>
    </row>
    <row r="122" spans="1:13" ht="18.75" customHeight="1">
      <c r="A122" s="284" t="str">
        <f t="shared" si="5"/>
        <v>NL</v>
      </c>
      <c r="B122" s="747">
        <f t="shared" si="6"/>
        <v>111</v>
      </c>
      <c r="C122" s="188" t="s">
        <v>1366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74</v>
      </c>
      <c r="L122" s="25">
        <f t="shared" si="8"/>
        <v>3993114</v>
      </c>
      <c r="M122" s="284">
        <f t="shared" si="9"/>
        <v>53961</v>
      </c>
    </row>
    <row r="123" spans="1:13" ht="18.75" customHeight="1">
      <c r="A123" s="284" t="str">
        <f t="shared" si="5"/>
        <v>NL</v>
      </c>
      <c r="B123" s="747">
        <f t="shared" si="6"/>
        <v>112</v>
      </c>
      <c r="C123" s="191" t="s">
        <v>1149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30</v>
      </c>
      <c r="L123" s="25">
        <f t="shared" si="8"/>
        <v>607470</v>
      </c>
      <c r="M123" s="284">
        <f t="shared" si="9"/>
        <v>20249</v>
      </c>
    </row>
    <row r="124" spans="1:13" ht="18.75" hidden="1" customHeight="1">
      <c r="A124" s="284" t="str">
        <f t="shared" si="5"/>
        <v>NL</v>
      </c>
      <c r="B124" s="747">
        <f t="shared" si="6"/>
        <v>113</v>
      </c>
      <c r="C124" s="191" t="s">
        <v>1150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 t="shared" si="7"/>
        <v>0</v>
      </c>
      <c r="L124" s="25">
        <f t="shared" si="8"/>
        <v>0</v>
      </c>
      <c r="M124" s="284" t="e">
        <f t="shared" si="9"/>
        <v>#DIV/0!</v>
      </c>
    </row>
    <row r="125" spans="1:13" ht="18.75" customHeight="1">
      <c r="A125" s="284" t="str">
        <f t="shared" si="5"/>
        <v>NL</v>
      </c>
      <c r="B125" s="747">
        <f t="shared" si="6"/>
        <v>114</v>
      </c>
      <c r="C125" s="191" t="s">
        <v>1151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110</v>
      </c>
      <c r="L125" s="25">
        <f t="shared" si="8"/>
        <v>2463725</v>
      </c>
      <c r="M125" s="284">
        <f t="shared" si="9"/>
        <v>22397.5</v>
      </c>
    </row>
    <row r="126" spans="1:13" ht="18.75" hidden="1" customHeight="1">
      <c r="A126" s="284" t="str">
        <f t="shared" si="5"/>
        <v>NL</v>
      </c>
      <c r="B126" s="747">
        <f t="shared" si="6"/>
        <v>115</v>
      </c>
      <c r="C126" s="191" t="s">
        <v>1152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 t="shared" si="7"/>
        <v>0</v>
      </c>
      <c r="L126" s="25">
        <f t="shared" si="8"/>
        <v>0</v>
      </c>
      <c r="M126" s="284" t="e">
        <f t="shared" si="9"/>
        <v>#DIV/0!</v>
      </c>
    </row>
    <row r="127" spans="1:13" ht="18.75" hidden="1" customHeight="1">
      <c r="A127" s="284" t="str">
        <f t="shared" si="5"/>
        <v>NL</v>
      </c>
      <c r="B127" s="747">
        <f t="shared" si="6"/>
        <v>116</v>
      </c>
      <c r="C127" s="191" t="s">
        <v>1153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 t="shared" si="7"/>
        <v>0</v>
      </c>
      <c r="L127" s="25">
        <f t="shared" si="8"/>
        <v>0</v>
      </c>
      <c r="M127" s="284" t="e">
        <f t="shared" si="9"/>
        <v>#DIV/0!</v>
      </c>
    </row>
    <row r="128" spans="1:13" ht="18.75" hidden="1" customHeight="1">
      <c r="A128" s="284" t="str">
        <f t="shared" si="5"/>
        <v>NL</v>
      </c>
      <c r="B128" s="747">
        <f t="shared" si="6"/>
        <v>117</v>
      </c>
      <c r="C128" s="188" t="s">
        <v>1154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 t="shared" si="7"/>
        <v>0</v>
      </c>
      <c r="L128" s="25">
        <f t="shared" si="8"/>
        <v>0</v>
      </c>
      <c r="M128" s="284" t="e">
        <f t="shared" si="9"/>
        <v>#DIV/0!</v>
      </c>
    </row>
    <row r="129" spans="1:13" ht="18.75" hidden="1" customHeight="1">
      <c r="A129" s="284" t="str">
        <f t="shared" si="5"/>
        <v>NL</v>
      </c>
      <c r="B129" s="747">
        <f t="shared" si="6"/>
        <v>118</v>
      </c>
      <c r="C129" s="191" t="s">
        <v>1155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 t="shared" si="7"/>
        <v>0</v>
      </c>
      <c r="L129" s="25">
        <f t="shared" si="8"/>
        <v>0</v>
      </c>
      <c r="M129" s="284" t="e">
        <f t="shared" si="9"/>
        <v>#DIV/0!</v>
      </c>
    </row>
    <row r="130" spans="1:13" ht="18.75" customHeight="1">
      <c r="A130" s="284" t="str">
        <f t="shared" si="5"/>
        <v>NL</v>
      </c>
      <c r="B130" s="747">
        <f t="shared" si="6"/>
        <v>119</v>
      </c>
      <c r="C130" s="188" t="s">
        <v>1363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80</v>
      </c>
      <c r="L130" s="25">
        <f t="shared" si="8"/>
        <v>1990680</v>
      </c>
      <c r="M130" s="284">
        <f t="shared" si="9"/>
        <v>24883.5</v>
      </c>
    </row>
    <row r="131" spans="1:13" ht="18.75" customHeight="1">
      <c r="A131" s="284" t="str">
        <f t="shared" si="5"/>
        <v>NL</v>
      </c>
      <c r="B131" s="747">
        <f t="shared" si="6"/>
        <v>120</v>
      </c>
      <c r="C131" s="188" t="s">
        <v>1783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24</v>
      </c>
      <c r="L131" s="25">
        <f t="shared" si="8"/>
        <v>726528</v>
      </c>
      <c r="M131" s="284">
        <f t="shared" si="9"/>
        <v>30272</v>
      </c>
    </row>
    <row r="132" spans="1:13" ht="18.75" customHeight="1">
      <c r="A132" s="284" t="str">
        <f t="shared" si="5"/>
        <v>NL</v>
      </c>
      <c r="B132" s="747">
        <f t="shared" si="6"/>
        <v>121</v>
      </c>
      <c r="C132" s="188" t="s">
        <v>1798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26</v>
      </c>
      <c r="L132" s="25">
        <f t="shared" si="8"/>
        <v>947232</v>
      </c>
      <c r="M132" s="284">
        <f t="shared" si="9"/>
        <v>36432</v>
      </c>
    </row>
    <row r="133" spans="1:13" ht="18.75" hidden="1" customHeight="1">
      <c r="A133" s="284" t="str">
        <f t="shared" si="5"/>
        <v>NL</v>
      </c>
      <c r="B133" s="747">
        <f t="shared" si="6"/>
        <v>122</v>
      </c>
      <c r="C133" s="188" t="s">
        <v>1156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 t="shared" si="7"/>
        <v>0</v>
      </c>
      <c r="L133" s="25">
        <f t="shared" si="8"/>
        <v>0</v>
      </c>
      <c r="M133" s="284" t="e">
        <f t="shared" si="9"/>
        <v>#DIV/0!</v>
      </c>
    </row>
    <row r="134" spans="1:13" ht="18.75" hidden="1" customHeight="1">
      <c r="A134" s="284" t="str">
        <f t="shared" si="5"/>
        <v>NL</v>
      </c>
      <c r="B134" s="747">
        <f t="shared" si="6"/>
        <v>123</v>
      </c>
      <c r="C134" s="188" t="s">
        <v>1157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 t="shared" si="7"/>
        <v>0</v>
      </c>
      <c r="L134" s="25">
        <f t="shared" si="8"/>
        <v>0</v>
      </c>
      <c r="M134" s="284" t="e">
        <f t="shared" si="9"/>
        <v>#DIV/0!</v>
      </c>
    </row>
    <row r="135" spans="1:13" ht="18.75" hidden="1" customHeight="1">
      <c r="A135" s="284" t="str">
        <f t="shared" si="5"/>
        <v>NL</v>
      </c>
      <c r="B135" s="747">
        <f t="shared" si="6"/>
        <v>124</v>
      </c>
      <c r="C135" s="188" t="s">
        <v>1158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 t="shared" si="7"/>
        <v>0</v>
      </c>
      <c r="L135" s="25">
        <f t="shared" si="8"/>
        <v>0</v>
      </c>
      <c r="M135" s="284" t="e">
        <f t="shared" si="9"/>
        <v>#DIV/0!</v>
      </c>
    </row>
    <row r="136" spans="1:13" ht="18.75" hidden="1" customHeight="1">
      <c r="A136" s="284" t="str">
        <f t="shared" si="5"/>
        <v>NL</v>
      </c>
      <c r="B136" s="747">
        <f t="shared" si="6"/>
        <v>125</v>
      </c>
      <c r="C136" s="188" t="s">
        <v>1159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 t="shared" si="7"/>
        <v>0</v>
      </c>
      <c r="L136" s="25">
        <f t="shared" si="8"/>
        <v>0</v>
      </c>
      <c r="M136" s="284" t="e">
        <f t="shared" si="9"/>
        <v>#DIV/0!</v>
      </c>
    </row>
    <row r="137" spans="1:13" ht="18.75" customHeight="1">
      <c r="A137" s="284" t="str">
        <f t="shared" si="5"/>
        <v>NL</v>
      </c>
      <c r="B137" s="747">
        <f t="shared" si="6"/>
        <v>126</v>
      </c>
      <c r="C137" s="188" t="s">
        <v>1782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50</v>
      </c>
      <c r="L137" s="25">
        <f t="shared" si="8"/>
        <v>1467200</v>
      </c>
      <c r="M137" s="284">
        <f t="shared" si="9"/>
        <v>29344</v>
      </c>
    </row>
    <row r="138" spans="1:13" ht="18.75" customHeight="1">
      <c r="A138" s="284" t="str">
        <f t="shared" si="5"/>
        <v>NL</v>
      </c>
      <c r="B138" s="747">
        <f t="shared" si="6"/>
        <v>127</v>
      </c>
      <c r="C138" s="188" t="s">
        <v>1376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24</v>
      </c>
      <c r="L138" s="25">
        <f t="shared" si="8"/>
        <v>769656</v>
      </c>
      <c r="M138" s="284">
        <f t="shared" si="9"/>
        <v>32069</v>
      </c>
    </row>
    <row r="139" spans="1:13" ht="18.75" customHeight="1">
      <c r="A139" s="284" t="str">
        <f t="shared" si="5"/>
        <v>NL</v>
      </c>
      <c r="B139" s="747">
        <f t="shared" si="6"/>
        <v>128</v>
      </c>
      <c r="C139" s="188" t="s">
        <v>1160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 t="shared" si="7"/>
        <v>100</v>
      </c>
      <c r="L139" s="25">
        <f t="shared" si="8"/>
        <v>2500000</v>
      </c>
      <c r="M139" s="284">
        <f t="shared" si="9"/>
        <v>25000</v>
      </c>
    </row>
    <row r="140" spans="1:13" ht="18.75" hidden="1" customHeight="1">
      <c r="A140" s="284" t="str">
        <f t="shared" ref="A140:A203" si="10">IF(B140&lt;&gt;"","NL","")</f>
        <v>NL</v>
      </c>
      <c r="B140" s="747">
        <f t="shared" ref="B140:B203" si="11">IF(C140&lt;&gt;"",ROW()-11,"")</f>
        <v>129</v>
      </c>
      <c r="C140" s="191" t="s">
        <v>1161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 t="shared" ref="K140:K203" si="12">E140+G140-I140</f>
        <v>0</v>
      </c>
      <c r="L140" s="25">
        <f t="shared" ref="L140:L203" si="13">F140+H140-J140</f>
        <v>0</v>
      </c>
      <c r="M140" s="284" t="e">
        <f t="shared" ref="M140:M203" si="14">L140/K140</f>
        <v>#DIV/0!</v>
      </c>
    </row>
    <row r="141" spans="1:13" ht="18.75" customHeight="1">
      <c r="A141" s="284" t="str">
        <f t="shared" si="10"/>
        <v>NL</v>
      </c>
      <c r="B141" s="747">
        <f t="shared" si="11"/>
        <v>130</v>
      </c>
      <c r="C141" s="191" t="s">
        <v>1162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2"/>
        <v>52</v>
      </c>
      <c r="L141" s="25">
        <f t="shared" si="13"/>
        <v>914940</v>
      </c>
      <c r="M141" s="284">
        <f t="shared" si="14"/>
        <v>17595</v>
      </c>
    </row>
    <row r="142" spans="1:13" ht="18.75" customHeight="1">
      <c r="A142" s="284" t="str">
        <f t="shared" si="10"/>
        <v>NL</v>
      </c>
      <c r="B142" s="747">
        <f t="shared" si="11"/>
        <v>131</v>
      </c>
      <c r="C142" s="188" t="s">
        <v>1378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30</v>
      </c>
      <c r="L142" s="25">
        <f t="shared" si="13"/>
        <v>780720</v>
      </c>
      <c r="M142" s="284">
        <f t="shared" si="14"/>
        <v>26024</v>
      </c>
    </row>
    <row r="143" spans="1:13" ht="18.75" customHeight="1">
      <c r="A143" s="284" t="str">
        <f t="shared" si="10"/>
        <v>NL</v>
      </c>
      <c r="B143" s="747">
        <f t="shared" si="11"/>
        <v>132</v>
      </c>
      <c r="C143" s="188" t="s">
        <v>1372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38</v>
      </c>
      <c r="L143" s="25">
        <f t="shared" si="13"/>
        <v>1000008</v>
      </c>
      <c r="M143" s="284">
        <f t="shared" si="14"/>
        <v>26316</v>
      </c>
    </row>
    <row r="144" spans="1:13" ht="18.75" hidden="1" customHeight="1">
      <c r="A144" s="284" t="str">
        <f t="shared" si="10"/>
        <v>NL</v>
      </c>
      <c r="B144" s="747">
        <f t="shared" si="11"/>
        <v>133</v>
      </c>
      <c r="C144" s="188" t="s">
        <v>1163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 t="shared" si="12"/>
        <v>0</v>
      </c>
      <c r="L144" s="25">
        <f t="shared" si="13"/>
        <v>0</v>
      </c>
      <c r="M144" s="284" t="e">
        <f t="shared" si="14"/>
        <v>#DIV/0!</v>
      </c>
    </row>
    <row r="145" spans="1:13" ht="18.75" hidden="1" customHeight="1">
      <c r="A145" s="284" t="str">
        <f t="shared" si="10"/>
        <v>NL</v>
      </c>
      <c r="B145" s="747">
        <f t="shared" si="11"/>
        <v>134</v>
      </c>
      <c r="C145" s="188" t="s">
        <v>1164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 t="shared" si="12"/>
        <v>0</v>
      </c>
      <c r="L145" s="25">
        <f t="shared" si="13"/>
        <v>0</v>
      </c>
      <c r="M145" s="284" t="e">
        <f t="shared" si="14"/>
        <v>#DIV/0!</v>
      </c>
    </row>
    <row r="146" spans="1:13" ht="18.75" hidden="1" customHeight="1">
      <c r="A146" s="284" t="str">
        <f t="shared" si="10"/>
        <v>NL</v>
      </c>
      <c r="B146" s="747">
        <f t="shared" si="11"/>
        <v>135</v>
      </c>
      <c r="C146" s="40" t="s">
        <v>1281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 t="shared" si="12"/>
        <v>0</v>
      </c>
      <c r="L146" s="25">
        <f t="shared" si="13"/>
        <v>0</v>
      </c>
      <c r="M146" s="284" t="e">
        <f t="shared" si="14"/>
        <v>#DIV/0!</v>
      </c>
    </row>
    <row r="147" spans="1:13" ht="18.75" customHeight="1">
      <c r="A147" s="284" t="str">
        <f t="shared" si="10"/>
        <v>NL</v>
      </c>
      <c r="B147" s="747">
        <f t="shared" si="11"/>
        <v>136</v>
      </c>
      <c r="C147" s="188" t="s">
        <v>1280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2764900</v>
      </c>
      <c r="M147" s="284">
        <f t="shared" si="14"/>
        <v>27649</v>
      </c>
    </row>
    <row r="148" spans="1:13" ht="18.75" hidden="1" customHeight="1">
      <c r="A148" s="284" t="str">
        <f t="shared" si="10"/>
        <v>NL</v>
      </c>
      <c r="B148" s="747">
        <f t="shared" si="11"/>
        <v>137</v>
      </c>
      <c r="C148" s="191" t="s">
        <v>1279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 t="shared" si="12"/>
        <v>0</v>
      </c>
      <c r="L148" s="25">
        <f t="shared" si="13"/>
        <v>0</v>
      </c>
      <c r="M148" s="284" t="e">
        <f t="shared" si="14"/>
        <v>#DIV/0!</v>
      </c>
    </row>
    <row r="149" spans="1:13" ht="18.75" hidden="1" customHeight="1">
      <c r="A149" s="284" t="str">
        <f t="shared" si="10"/>
        <v>NL</v>
      </c>
      <c r="B149" s="747">
        <f t="shared" si="11"/>
        <v>138</v>
      </c>
      <c r="C149" s="188" t="s">
        <v>1278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 t="shared" si="12"/>
        <v>0</v>
      </c>
      <c r="L149" s="25">
        <f t="shared" si="13"/>
        <v>0</v>
      </c>
      <c r="M149" s="284" t="e">
        <f t="shared" si="14"/>
        <v>#DIV/0!</v>
      </c>
    </row>
    <row r="150" spans="1:13" ht="18.75" hidden="1" customHeight="1">
      <c r="A150" s="284" t="str">
        <f t="shared" si="10"/>
        <v>NL</v>
      </c>
      <c r="B150" s="747">
        <f t="shared" si="11"/>
        <v>139</v>
      </c>
      <c r="C150" s="188" t="s">
        <v>1277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 t="shared" si="12"/>
        <v>0</v>
      </c>
      <c r="L150" s="25">
        <f t="shared" si="13"/>
        <v>0</v>
      </c>
      <c r="M150" s="284" t="e">
        <f t="shared" si="14"/>
        <v>#DIV/0!</v>
      </c>
    </row>
    <row r="151" spans="1:13" ht="18.75" customHeight="1">
      <c r="A151" s="284" t="str">
        <f t="shared" si="10"/>
        <v>NL</v>
      </c>
      <c r="B151" s="747">
        <f t="shared" si="11"/>
        <v>140</v>
      </c>
      <c r="C151" s="188" t="s">
        <v>1787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40</v>
      </c>
      <c r="L151" s="25">
        <f t="shared" si="13"/>
        <v>1280160</v>
      </c>
      <c r="M151" s="284">
        <f t="shared" si="14"/>
        <v>32004</v>
      </c>
    </row>
    <row r="152" spans="1:13" ht="18.75" hidden="1" customHeight="1">
      <c r="A152" s="284" t="str">
        <f t="shared" si="10"/>
        <v>NL</v>
      </c>
      <c r="B152" s="747">
        <f t="shared" si="11"/>
        <v>141</v>
      </c>
      <c r="C152" s="191" t="s">
        <v>1276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 t="shared" si="12"/>
        <v>0</v>
      </c>
      <c r="L152" s="25">
        <f t="shared" si="13"/>
        <v>0</v>
      </c>
      <c r="M152" s="284" t="e">
        <f t="shared" si="14"/>
        <v>#DIV/0!</v>
      </c>
    </row>
    <row r="153" spans="1:13" ht="18.75" hidden="1" customHeight="1">
      <c r="A153" s="284" t="str">
        <f t="shared" si="10"/>
        <v>NL</v>
      </c>
      <c r="B153" s="747">
        <f t="shared" si="11"/>
        <v>142</v>
      </c>
      <c r="C153" s="188" t="s">
        <v>1275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 t="shared" si="12"/>
        <v>0</v>
      </c>
      <c r="L153" s="25">
        <f t="shared" si="13"/>
        <v>0</v>
      </c>
      <c r="M153" s="284" t="e">
        <f t="shared" si="14"/>
        <v>#DIV/0!</v>
      </c>
    </row>
    <row r="154" spans="1:13" ht="18.75" customHeight="1">
      <c r="A154" s="284" t="str">
        <f t="shared" si="10"/>
        <v>NL</v>
      </c>
      <c r="B154" s="747">
        <f t="shared" si="11"/>
        <v>143</v>
      </c>
      <c r="C154" s="188" t="s">
        <v>1383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52</v>
      </c>
      <c r="L154" s="25">
        <f t="shared" si="13"/>
        <v>2537964</v>
      </c>
      <c r="M154" s="284">
        <f t="shared" si="14"/>
        <v>48807</v>
      </c>
    </row>
    <row r="155" spans="1:13" ht="18.75" customHeight="1">
      <c r="A155" s="284" t="str">
        <f t="shared" si="10"/>
        <v>NL</v>
      </c>
      <c r="B155" s="747">
        <f t="shared" si="11"/>
        <v>144</v>
      </c>
      <c r="C155" s="188" t="s">
        <v>1788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30</v>
      </c>
      <c r="L155" s="25">
        <f t="shared" si="13"/>
        <v>1086690</v>
      </c>
      <c r="M155" s="284">
        <f t="shared" si="14"/>
        <v>36223</v>
      </c>
    </row>
    <row r="156" spans="1:13" ht="18.75" hidden="1" customHeight="1">
      <c r="A156" s="284" t="str">
        <f t="shared" si="10"/>
        <v>NL</v>
      </c>
      <c r="B156" s="747">
        <f t="shared" si="11"/>
        <v>145</v>
      </c>
      <c r="C156" s="191" t="s">
        <v>1274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 t="shared" si="12"/>
        <v>0</v>
      </c>
      <c r="L156" s="25">
        <f t="shared" si="13"/>
        <v>0</v>
      </c>
      <c r="M156" s="284" t="e">
        <f t="shared" si="14"/>
        <v>#DIV/0!</v>
      </c>
    </row>
    <row r="157" spans="1:13" ht="18.75" hidden="1" customHeight="1">
      <c r="A157" s="284" t="str">
        <f t="shared" si="10"/>
        <v>NL</v>
      </c>
      <c r="B157" s="747">
        <f t="shared" si="11"/>
        <v>146</v>
      </c>
      <c r="C157" s="191" t="s">
        <v>1273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 t="shared" si="12"/>
        <v>0</v>
      </c>
      <c r="L157" s="25">
        <f t="shared" si="13"/>
        <v>0</v>
      </c>
      <c r="M157" s="284" t="e">
        <f t="shared" si="14"/>
        <v>#DIV/0!</v>
      </c>
    </row>
    <row r="158" spans="1:13" ht="18.75" hidden="1" customHeight="1">
      <c r="A158" s="284" t="str">
        <f t="shared" si="10"/>
        <v>NL</v>
      </c>
      <c r="B158" s="747">
        <f t="shared" si="11"/>
        <v>147</v>
      </c>
      <c r="C158" s="191" t="s">
        <v>1272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 t="shared" si="12"/>
        <v>0</v>
      </c>
      <c r="L158" s="25">
        <f t="shared" si="13"/>
        <v>0</v>
      </c>
      <c r="M158" s="284" t="e">
        <f t="shared" si="14"/>
        <v>#DIV/0!</v>
      </c>
    </row>
    <row r="159" spans="1:13" ht="18.75" hidden="1" customHeight="1">
      <c r="A159" s="284" t="str">
        <f t="shared" si="10"/>
        <v>NL</v>
      </c>
      <c r="B159" s="747">
        <f t="shared" si="11"/>
        <v>148</v>
      </c>
      <c r="C159" s="191" t="s">
        <v>1271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 t="shared" si="12"/>
        <v>0</v>
      </c>
      <c r="L159" s="25">
        <f t="shared" si="13"/>
        <v>0</v>
      </c>
      <c r="M159" s="284" t="e">
        <f t="shared" si="14"/>
        <v>#DIV/0!</v>
      </c>
    </row>
    <row r="160" spans="1:13" ht="18.75" hidden="1" customHeight="1">
      <c r="A160" s="284" t="str">
        <f t="shared" si="10"/>
        <v>NL</v>
      </c>
      <c r="B160" s="747">
        <f t="shared" si="11"/>
        <v>149</v>
      </c>
      <c r="C160" s="188" t="s">
        <v>1270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 t="shared" si="12"/>
        <v>0</v>
      </c>
      <c r="L160" s="25">
        <f t="shared" si="13"/>
        <v>0</v>
      </c>
      <c r="M160" s="284" t="e">
        <f t="shared" si="14"/>
        <v>#DIV/0!</v>
      </c>
    </row>
    <row r="161" spans="1:13" ht="18.75" customHeight="1">
      <c r="A161" s="284" t="str">
        <f t="shared" si="10"/>
        <v>NL</v>
      </c>
      <c r="B161" s="747">
        <f t="shared" si="11"/>
        <v>150</v>
      </c>
      <c r="C161" s="191" t="s">
        <v>1269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50</v>
      </c>
      <c r="L161" s="25">
        <f t="shared" si="13"/>
        <v>1036800</v>
      </c>
      <c r="M161" s="284">
        <f t="shared" si="14"/>
        <v>20736</v>
      </c>
    </row>
    <row r="162" spans="1:13" ht="18.75" hidden="1" customHeight="1">
      <c r="A162" s="284" t="str">
        <f t="shared" si="10"/>
        <v>NL</v>
      </c>
      <c r="B162" s="747">
        <f t="shared" si="11"/>
        <v>151</v>
      </c>
      <c r="C162" s="188" t="s">
        <v>1268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 t="shared" si="12"/>
        <v>0</v>
      </c>
      <c r="L162" s="25">
        <f t="shared" si="13"/>
        <v>0</v>
      </c>
      <c r="M162" s="284" t="e">
        <f t="shared" si="14"/>
        <v>#DIV/0!</v>
      </c>
    </row>
    <row r="163" spans="1:13" ht="18.75" hidden="1" customHeight="1">
      <c r="A163" s="284" t="str">
        <f t="shared" si="10"/>
        <v>NL</v>
      </c>
      <c r="B163" s="747">
        <f t="shared" si="11"/>
        <v>152</v>
      </c>
      <c r="C163" s="188" t="s">
        <v>1267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 t="shared" si="12"/>
        <v>0</v>
      </c>
      <c r="L163" s="25">
        <f t="shared" si="13"/>
        <v>0</v>
      </c>
      <c r="M163" s="284" t="e">
        <f t="shared" si="14"/>
        <v>#DIV/0!</v>
      </c>
    </row>
    <row r="164" spans="1:13" ht="18.75" hidden="1" customHeight="1">
      <c r="A164" s="284" t="str">
        <f t="shared" si="10"/>
        <v>NL</v>
      </c>
      <c r="B164" s="747">
        <f t="shared" si="11"/>
        <v>153</v>
      </c>
      <c r="C164" s="188" t="s">
        <v>1266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 t="shared" si="12"/>
        <v>0</v>
      </c>
      <c r="L164" s="25">
        <f t="shared" si="13"/>
        <v>0</v>
      </c>
      <c r="M164" s="284" t="e">
        <f t="shared" si="14"/>
        <v>#DIV/0!</v>
      </c>
    </row>
    <row r="165" spans="1:13" ht="18.75" customHeight="1">
      <c r="A165" s="284" t="str">
        <f t="shared" si="10"/>
        <v>NL</v>
      </c>
      <c r="B165" s="747">
        <f t="shared" si="11"/>
        <v>154</v>
      </c>
      <c r="C165" s="188" t="s">
        <v>1265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1009800</v>
      </c>
      <c r="M165" s="284">
        <f t="shared" si="14"/>
        <v>25245</v>
      </c>
    </row>
    <row r="166" spans="1:13" ht="18.75" hidden="1" customHeight="1">
      <c r="A166" s="284" t="str">
        <f t="shared" si="10"/>
        <v>NL</v>
      </c>
      <c r="B166" s="747">
        <f t="shared" si="11"/>
        <v>155</v>
      </c>
      <c r="C166" s="191" t="s">
        <v>1212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 t="shared" si="12"/>
        <v>0</v>
      </c>
      <c r="L166" s="25">
        <f t="shared" si="13"/>
        <v>0</v>
      </c>
      <c r="M166" s="284" t="e">
        <f t="shared" si="14"/>
        <v>#DIV/0!</v>
      </c>
    </row>
    <row r="167" spans="1:13" ht="18.75" hidden="1" customHeight="1">
      <c r="A167" s="284" t="str">
        <f t="shared" si="10"/>
        <v>NL</v>
      </c>
      <c r="B167" s="747">
        <f t="shared" si="11"/>
        <v>156</v>
      </c>
      <c r="C167" s="191" t="s">
        <v>1211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 t="shared" si="12"/>
        <v>0</v>
      </c>
      <c r="L167" s="25">
        <f t="shared" si="13"/>
        <v>0</v>
      </c>
      <c r="M167" s="284" t="e">
        <f t="shared" si="14"/>
        <v>#DIV/0!</v>
      </c>
    </row>
    <row r="168" spans="1:13" ht="18.75" hidden="1" customHeight="1">
      <c r="A168" s="284" t="str">
        <f t="shared" si="10"/>
        <v>NL</v>
      </c>
      <c r="B168" s="747">
        <f t="shared" si="11"/>
        <v>157</v>
      </c>
      <c r="C168" s="191" t="s">
        <v>1210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 t="shared" si="12"/>
        <v>0</v>
      </c>
      <c r="L168" s="25">
        <f t="shared" si="13"/>
        <v>0</v>
      </c>
      <c r="M168" s="284" t="e">
        <f t="shared" si="14"/>
        <v>#DIV/0!</v>
      </c>
    </row>
    <row r="169" spans="1:13" ht="18.75" hidden="1" customHeight="1">
      <c r="A169" s="284" t="str">
        <f t="shared" si="10"/>
        <v>NL</v>
      </c>
      <c r="B169" s="747">
        <f t="shared" si="11"/>
        <v>158</v>
      </c>
      <c r="C169" s="191" t="s">
        <v>1209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 t="shared" si="12"/>
        <v>0</v>
      </c>
      <c r="L169" s="25">
        <f t="shared" si="13"/>
        <v>0</v>
      </c>
      <c r="M169" s="284" t="e">
        <f t="shared" si="14"/>
        <v>#DIV/0!</v>
      </c>
    </row>
    <row r="170" spans="1:13" ht="18.75" hidden="1" customHeight="1">
      <c r="A170" s="284" t="str">
        <f t="shared" si="10"/>
        <v>NL</v>
      </c>
      <c r="B170" s="747">
        <f t="shared" si="11"/>
        <v>159</v>
      </c>
      <c r="C170" s="191" t="s">
        <v>1208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 t="shared" si="12"/>
        <v>0</v>
      </c>
      <c r="L170" s="25">
        <f t="shared" si="13"/>
        <v>0</v>
      </c>
      <c r="M170" s="284" t="e">
        <f t="shared" si="14"/>
        <v>#DIV/0!</v>
      </c>
    </row>
    <row r="171" spans="1:13" ht="18.75" hidden="1" customHeight="1">
      <c r="A171" s="284" t="str">
        <f t="shared" si="10"/>
        <v>NL</v>
      </c>
      <c r="B171" s="747">
        <f t="shared" si="11"/>
        <v>160</v>
      </c>
      <c r="C171" s="191" t="s">
        <v>957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 t="shared" si="12"/>
        <v>0</v>
      </c>
      <c r="L171" s="25">
        <f t="shared" si="13"/>
        <v>0</v>
      </c>
      <c r="M171" s="284" t="e">
        <f t="shared" si="14"/>
        <v>#DIV/0!</v>
      </c>
    </row>
    <row r="172" spans="1:13" ht="18.75" customHeight="1">
      <c r="A172" s="284" t="str">
        <f t="shared" si="10"/>
        <v>NL</v>
      </c>
      <c r="B172" s="747">
        <f t="shared" si="11"/>
        <v>161</v>
      </c>
      <c r="C172" s="188" t="s">
        <v>1283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34</v>
      </c>
      <c r="L172" s="25">
        <f t="shared" si="13"/>
        <v>991440</v>
      </c>
      <c r="M172" s="284">
        <f t="shared" si="14"/>
        <v>29160</v>
      </c>
    </row>
    <row r="173" spans="1:13" ht="18.75" customHeight="1">
      <c r="A173" s="284" t="str">
        <f t="shared" si="10"/>
        <v>NL</v>
      </c>
      <c r="B173" s="747">
        <f t="shared" si="11"/>
        <v>162</v>
      </c>
      <c r="C173" s="188" t="s">
        <v>1369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120</v>
      </c>
      <c r="L173" s="25">
        <f t="shared" si="13"/>
        <v>5664000</v>
      </c>
      <c r="M173" s="284">
        <f t="shared" si="14"/>
        <v>47200</v>
      </c>
    </row>
    <row r="174" spans="1:13" ht="18.75" hidden="1" customHeight="1">
      <c r="A174" s="284" t="str">
        <f t="shared" si="10"/>
        <v>NL</v>
      </c>
      <c r="B174" s="747">
        <f t="shared" si="11"/>
        <v>163</v>
      </c>
      <c r="C174" s="191" t="s">
        <v>913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 t="shared" si="12"/>
        <v>0</v>
      </c>
      <c r="L174" s="25">
        <f t="shared" si="13"/>
        <v>0</v>
      </c>
      <c r="M174" s="284" t="e">
        <f t="shared" si="14"/>
        <v>#DIV/0!</v>
      </c>
    </row>
    <row r="175" spans="1:13" ht="18.75" hidden="1" customHeight="1">
      <c r="A175" s="284" t="str">
        <f t="shared" si="10"/>
        <v>NL</v>
      </c>
      <c r="B175" s="747">
        <f t="shared" si="11"/>
        <v>164</v>
      </c>
      <c r="C175" s="191" t="s">
        <v>1264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 t="shared" si="12"/>
        <v>0</v>
      </c>
      <c r="L175" s="25">
        <f t="shared" si="13"/>
        <v>0</v>
      </c>
      <c r="M175" s="284" t="e">
        <f t="shared" si="14"/>
        <v>#DIV/0!</v>
      </c>
    </row>
    <row r="176" spans="1:13" ht="18.75" hidden="1" customHeight="1">
      <c r="A176" s="284" t="str">
        <f t="shared" si="10"/>
        <v>NL</v>
      </c>
      <c r="B176" s="747">
        <f t="shared" si="11"/>
        <v>165</v>
      </c>
      <c r="C176" s="188" t="s">
        <v>1263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 t="shared" si="12"/>
        <v>0</v>
      </c>
      <c r="L176" s="25">
        <f t="shared" si="13"/>
        <v>0</v>
      </c>
      <c r="M176" s="284" t="e">
        <f t="shared" si="14"/>
        <v>#DIV/0!</v>
      </c>
    </row>
    <row r="177" spans="1:13" ht="18.75" hidden="1" customHeight="1">
      <c r="A177" s="284" t="str">
        <f t="shared" si="10"/>
        <v>NL</v>
      </c>
      <c r="B177" s="747">
        <f t="shared" si="11"/>
        <v>166</v>
      </c>
      <c r="C177" s="188" t="s">
        <v>1262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 t="shared" si="12"/>
        <v>0</v>
      </c>
      <c r="L177" s="25">
        <f t="shared" si="13"/>
        <v>0</v>
      </c>
      <c r="M177" s="284" t="e">
        <f t="shared" si="14"/>
        <v>#DIV/0!</v>
      </c>
    </row>
    <row r="178" spans="1:13" ht="18.75" hidden="1" customHeight="1">
      <c r="A178" s="284" t="str">
        <f t="shared" si="10"/>
        <v>NL</v>
      </c>
      <c r="B178" s="747">
        <f t="shared" si="11"/>
        <v>167</v>
      </c>
      <c r="C178" s="40" t="s">
        <v>1261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 t="shared" si="12"/>
        <v>0</v>
      </c>
      <c r="L178" s="25">
        <f t="shared" si="13"/>
        <v>0</v>
      </c>
      <c r="M178" s="284" t="e">
        <f t="shared" si="14"/>
        <v>#DIV/0!</v>
      </c>
    </row>
    <row r="179" spans="1:13" ht="18.75" hidden="1" customHeight="1">
      <c r="A179" s="284" t="str">
        <f t="shared" si="10"/>
        <v>NL</v>
      </c>
      <c r="B179" s="747">
        <f t="shared" si="11"/>
        <v>168</v>
      </c>
      <c r="C179" s="188" t="s">
        <v>1260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 t="shared" si="12"/>
        <v>0</v>
      </c>
      <c r="L179" s="25">
        <f t="shared" si="13"/>
        <v>0</v>
      </c>
      <c r="M179" s="284" t="e">
        <f t="shared" si="14"/>
        <v>#DIV/0!</v>
      </c>
    </row>
    <row r="180" spans="1:13" ht="18.75" hidden="1" customHeight="1">
      <c r="A180" s="284" t="str">
        <f t="shared" si="10"/>
        <v>NL</v>
      </c>
      <c r="B180" s="747">
        <f t="shared" si="11"/>
        <v>169</v>
      </c>
      <c r="C180" s="188" t="s">
        <v>1259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 t="shared" si="12"/>
        <v>0</v>
      </c>
      <c r="L180" s="25">
        <f t="shared" si="13"/>
        <v>0</v>
      </c>
      <c r="M180" s="284" t="e">
        <f t="shared" si="14"/>
        <v>#DIV/0!</v>
      </c>
    </row>
    <row r="181" spans="1:13" ht="18.75" hidden="1" customHeight="1">
      <c r="A181" s="284" t="str">
        <f t="shared" si="10"/>
        <v>NL</v>
      </c>
      <c r="B181" s="747">
        <f t="shared" si="11"/>
        <v>170</v>
      </c>
      <c r="C181" s="191" t="s">
        <v>1258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 t="shared" si="12"/>
        <v>0</v>
      </c>
      <c r="L181" s="25">
        <f t="shared" si="13"/>
        <v>0</v>
      </c>
      <c r="M181" s="284" t="e">
        <f t="shared" si="14"/>
        <v>#DIV/0!</v>
      </c>
    </row>
    <row r="182" spans="1:13" ht="18.75" hidden="1" customHeight="1">
      <c r="A182" s="284" t="str">
        <f t="shared" si="10"/>
        <v>NL</v>
      </c>
      <c r="B182" s="747">
        <f t="shared" si="11"/>
        <v>171</v>
      </c>
      <c r="C182" s="188" t="s">
        <v>1257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 t="shared" si="12"/>
        <v>0</v>
      </c>
      <c r="L182" s="25">
        <f t="shared" si="13"/>
        <v>0</v>
      </c>
      <c r="M182" s="284" t="e">
        <f t="shared" si="14"/>
        <v>#DIV/0!</v>
      </c>
    </row>
    <row r="183" spans="1:13" ht="18.75" hidden="1" customHeight="1">
      <c r="A183" s="284" t="str">
        <f t="shared" si="10"/>
        <v>NL</v>
      </c>
      <c r="B183" s="747">
        <f t="shared" si="11"/>
        <v>172</v>
      </c>
      <c r="C183" s="188" t="s">
        <v>1256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 t="shared" si="12"/>
        <v>0</v>
      </c>
      <c r="L183" s="25">
        <f t="shared" si="13"/>
        <v>0</v>
      </c>
      <c r="M183" s="284" t="e">
        <f t="shared" si="14"/>
        <v>#DIV/0!</v>
      </c>
    </row>
    <row r="184" spans="1:13" ht="18.75" customHeight="1">
      <c r="A184" s="284" t="str">
        <f t="shared" si="10"/>
        <v>NL</v>
      </c>
      <c r="B184" s="747">
        <f t="shared" si="11"/>
        <v>173</v>
      </c>
      <c r="C184" s="40" t="s">
        <v>1255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44</v>
      </c>
      <c r="L184" s="25">
        <f t="shared" si="13"/>
        <v>960916</v>
      </c>
      <c r="M184" s="284">
        <f t="shared" si="14"/>
        <v>21839</v>
      </c>
    </row>
    <row r="185" spans="1:13" ht="18.75" customHeight="1">
      <c r="A185" s="284" t="str">
        <f t="shared" si="10"/>
        <v>NL</v>
      </c>
      <c r="B185" s="747">
        <f t="shared" si="11"/>
        <v>174</v>
      </c>
      <c r="C185" s="191" t="s">
        <v>1254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40</v>
      </c>
      <c r="L185" s="25">
        <f t="shared" si="13"/>
        <v>949520</v>
      </c>
      <c r="M185" s="284">
        <f t="shared" si="14"/>
        <v>23738</v>
      </c>
    </row>
    <row r="186" spans="1:13" ht="18.75" hidden="1" customHeight="1">
      <c r="A186" s="284" t="str">
        <f t="shared" si="10"/>
        <v>NL</v>
      </c>
      <c r="B186" s="747">
        <f t="shared" si="11"/>
        <v>175</v>
      </c>
      <c r="C186" s="191" t="s">
        <v>1253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 t="shared" si="12"/>
        <v>0</v>
      </c>
      <c r="L186" s="25">
        <f t="shared" si="13"/>
        <v>0</v>
      </c>
      <c r="M186" s="284" t="e">
        <f t="shared" si="14"/>
        <v>#DIV/0!</v>
      </c>
    </row>
    <row r="187" spans="1:13" ht="18.75" customHeight="1">
      <c r="A187" s="284" t="str">
        <f t="shared" si="10"/>
        <v>NL</v>
      </c>
      <c r="B187" s="747">
        <f t="shared" si="11"/>
        <v>176</v>
      </c>
      <c r="C187" s="191" t="s">
        <v>1252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3404100</v>
      </c>
      <c r="M187" s="284">
        <f t="shared" si="14"/>
        <v>34041</v>
      </c>
    </row>
    <row r="188" spans="1:13" ht="18.75" hidden="1" customHeight="1">
      <c r="A188" s="284" t="str">
        <f t="shared" si="10"/>
        <v>NL</v>
      </c>
      <c r="B188" s="747">
        <f t="shared" si="11"/>
        <v>177</v>
      </c>
      <c r="C188" s="191" t="s">
        <v>1251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 t="shared" si="12"/>
        <v>0</v>
      </c>
      <c r="L188" s="25">
        <f t="shared" si="13"/>
        <v>0</v>
      </c>
      <c r="M188" s="284" t="e">
        <f t="shared" si="14"/>
        <v>#DIV/0!</v>
      </c>
    </row>
    <row r="189" spans="1:13" ht="18.75" hidden="1" customHeight="1">
      <c r="A189" s="284" t="str">
        <f t="shared" si="10"/>
        <v>NL</v>
      </c>
      <c r="B189" s="747">
        <f t="shared" si="11"/>
        <v>178</v>
      </c>
      <c r="C189" s="191" t="s">
        <v>1250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 t="shared" si="12"/>
        <v>0</v>
      </c>
      <c r="L189" s="25">
        <f t="shared" si="13"/>
        <v>0</v>
      </c>
      <c r="M189" s="284" t="e">
        <f t="shared" si="14"/>
        <v>#DIV/0!</v>
      </c>
    </row>
    <row r="190" spans="1:13" ht="18.75" hidden="1" customHeight="1">
      <c r="A190" s="284" t="str">
        <f t="shared" si="10"/>
        <v>NL</v>
      </c>
      <c r="B190" s="747">
        <f t="shared" si="11"/>
        <v>179</v>
      </c>
      <c r="C190" s="191" t="s">
        <v>1249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 t="shared" si="12"/>
        <v>0</v>
      </c>
      <c r="L190" s="25">
        <f t="shared" si="13"/>
        <v>0</v>
      </c>
      <c r="M190" s="284" t="e">
        <f t="shared" si="14"/>
        <v>#DIV/0!</v>
      </c>
    </row>
    <row r="191" spans="1:13" ht="18.75" customHeight="1">
      <c r="A191" s="284" t="str">
        <f t="shared" si="10"/>
        <v>NL</v>
      </c>
      <c r="B191" s="747">
        <f t="shared" si="11"/>
        <v>180</v>
      </c>
      <c r="C191" s="191" t="s">
        <v>1248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36</v>
      </c>
      <c r="L191" s="25">
        <f t="shared" si="13"/>
        <v>905580</v>
      </c>
      <c r="M191" s="284">
        <f t="shared" si="14"/>
        <v>25155</v>
      </c>
    </row>
    <row r="192" spans="1:13" ht="18.75" hidden="1" customHeight="1">
      <c r="A192" s="284" t="str">
        <f t="shared" si="10"/>
        <v>NL</v>
      </c>
      <c r="B192" s="747">
        <f t="shared" si="11"/>
        <v>181</v>
      </c>
      <c r="C192" s="188" t="s">
        <v>1247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 t="shared" si="12"/>
        <v>0</v>
      </c>
      <c r="L192" s="25">
        <f t="shared" si="13"/>
        <v>0</v>
      </c>
      <c r="M192" s="284" t="e">
        <f t="shared" si="14"/>
        <v>#DIV/0!</v>
      </c>
    </row>
    <row r="193" spans="1:13" ht="18.75" customHeight="1">
      <c r="A193" s="284" t="str">
        <f t="shared" si="10"/>
        <v>NL</v>
      </c>
      <c r="B193" s="747">
        <f t="shared" si="11"/>
        <v>182</v>
      </c>
      <c r="C193" s="191" t="s">
        <v>1246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35</v>
      </c>
      <c r="L193" s="25">
        <f t="shared" si="13"/>
        <v>888615</v>
      </c>
      <c r="M193" s="284">
        <f t="shared" si="14"/>
        <v>25389</v>
      </c>
    </row>
    <row r="194" spans="1:13" ht="18.75" hidden="1" customHeight="1">
      <c r="A194" s="284" t="str">
        <f t="shared" si="10"/>
        <v>NL</v>
      </c>
      <c r="B194" s="747">
        <f t="shared" si="11"/>
        <v>183</v>
      </c>
      <c r="C194" s="188" t="s">
        <v>1245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 t="shared" si="12"/>
        <v>0</v>
      </c>
      <c r="L194" s="25">
        <f t="shared" si="13"/>
        <v>0</v>
      </c>
      <c r="M194" s="284" t="e">
        <f t="shared" si="14"/>
        <v>#DIV/0!</v>
      </c>
    </row>
    <row r="195" spans="1:13" ht="18.75" customHeight="1">
      <c r="A195" s="284" t="str">
        <f t="shared" si="10"/>
        <v>NL</v>
      </c>
      <c r="B195" s="747">
        <f t="shared" si="11"/>
        <v>184</v>
      </c>
      <c r="C195" s="191" t="s">
        <v>1244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23</v>
      </c>
      <c r="L195" s="25">
        <f t="shared" si="13"/>
        <v>651728</v>
      </c>
      <c r="M195" s="284">
        <f t="shared" si="14"/>
        <v>28336</v>
      </c>
    </row>
    <row r="196" spans="1:13" ht="18.75" hidden="1" customHeight="1">
      <c r="A196" s="284" t="str">
        <f t="shared" si="10"/>
        <v>NL</v>
      </c>
      <c r="B196" s="747">
        <f t="shared" si="11"/>
        <v>185</v>
      </c>
      <c r="C196" s="40" t="s">
        <v>1243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 t="shared" si="12"/>
        <v>0</v>
      </c>
      <c r="L196" s="25">
        <f t="shared" si="13"/>
        <v>0</v>
      </c>
      <c r="M196" s="284" t="e">
        <f t="shared" si="14"/>
        <v>#DIV/0!</v>
      </c>
    </row>
    <row r="197" spans="1:13" ht="18.75" hidden="1" customHeight="1">
      <c r="A197" s="284" t="str">
        <f t="shared" si="10"/>
        <v>NL</v>
      </c>
      <c r="B197" s="747">
        <f t="shared" si="11"/>
        <v>186</v>
      </c>
      <c r="C197" s="40" t="s">
        <v>1242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 t="shared" si="12"/>
        <v>0</v>
      </c>
      <c r="L197" s="25">
        <f t="shared" si="13"/>
        <v>0</v>
      </c>
      <c r="M197" s="284" t="e">
        <f t="shared" si="14"/>
        <v>#DIV/0!</v>
      </c>
    </row>
    <row r="198" spans="1:13" ht="18.75" hidden="1" customHeight="1">
      <c r="A198" s="284" t="str">
        <f t="shared" si="10"/>
        <v>NL</v>
      </c>
      <c r="B198" s="747">
        <f t="shared" si="11"/>
        <v>187</v>
      </c>
      <c r="C198" s="191" t="s">
        <v>1241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 t="shared" si="12"/>
        <v>0</v>
      </c>
      <c r="L198" s="25">
        <f t="shared" si="13"/>
        <v>0</v>
      </c>
      <c r="M198" s="284" t="e">
        <f t="shared" si="14"/>
        <v>#DIV/0!</v>
      </c>
    </row>
    <row r="199" spans="1:13" ht="18.75" customHeight="1">
      <c r="A199" s="284" t="str">
        <f t="shared" si="10"/>
        <v>NL</v>
      </c>
      <c r="B199" s="747">
        <f t="shared" si="11"/>
        <v>188</v>
      </c>
      <c r="C199" s="188" t="s">
        <v>1240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22</v>
      </c>
      <c r="L199" s="25">
        <f t="shared" si="13"/>
        <v>662310</v>
      </c>
      <c r="M199" s="284">
        <f t="shared" si="14"/>
        <v>30105</v>
      </c>
    </row>
    <row r="200" spans="1:13" ht="18.75" hidden="1" customHeight="1">
      <c r="A200" s="284" t="str">
        <f t="shared" si="10"/>
        <v>NL</v>
      </c>
      <c r="B200" s="747">
        <f t="shared" si="11"/>
        <v>189</v>
      </c>
      <c r="C200" s="188" t="s">
        <v>1239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 t="shared" si="12"/>
        <v>0</v>
      </c>
      <c r="L200" s="25">
        <f t="shared" si="13"/>
        <v>0</v>
      </c>
      <c r="M200" s="284" t="e">
        <f t="shared" si="14"/>
        <v>#DIV/0!</v>
      </c>
    </row>
    <row r="201" spans="1:13" ht="18.75" customHeight="1">
      <c r="A201" s="284" t="str">
        <f t="shared" si="10"/>
        <v>NL</v>
      </c>
      <c r="B201" s="747">
        <f t="shared" si="11"/>
        <v>190</v>
      </c>
      <c r="C201" s="188" t="s">
        <v>1238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2"/>
        <v>40</v>
      </c>
      <c r="L201" s="25">
        <f t="shared" si="13"/>
        <v>984960</v>
      </c>
      <c r="M201" s="284">
        <f t="shared" si="14"/>
        <v>24624</v>
      </c>
    </row>
    <row r="202" spans="1:13" ht="18.75" customHeight="1">
      <c r="A202" s="284" t="str">
        <f t="shared" si="10"/>
        <v>NL</v>
      </c>
      <c r="B202" s="747">
        <f t="shared" si="11"/>
        <v>191</v>
      </c>
      <c r="C202" s="191" t="s">
        <v>1237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100</v>
      </c>
      <c r="L202" s="25">
        <f t="shared" si="13"/>
        <v>2898000</v>
      </c>
      <c r="M202" s="284">
        <f t="shared" si="14"/>
        <v>28980</v>
      </c>
    </row>
    <row r="203" spans="1:13" ht="18.75" customHeight="1">
      <c r="A203" s="284" t="str">
        <f t="shared" si="10"/>
        <v>NL</v>
      </c>
      <c r="B203" s="747">
        <f t="shared" si="11"/>
        <v>192</v>
      </c>
      <c r="C203" s="191" t="s">
        <v>1236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40</v>
      </c>
      <c r="L203" s="25">
        <f t="shared" si="13"/>
        <v>1092600</v>
      </c>
      <c r="M203" s="284">
        <f t="shared" si="14"/>
        <v>27315</v>
      </c>
    </row>
    <row r="204" spans="1:13" ht="18.75" hidden="1" customHeight="1">
      <c r="A204" s="284" t="str">
        <f t="shared" ref="A204:A267" si="15">IF(B204&lt;&gt;"","NL","")</f>
        <v>NL</v>
      </c>
      <c r="B204" s="747">
        <f t="shared" ref="B204:B267" si="16">IF(C204&lt;&gt;"",ROW()-11,"")</f>
        <v>193</v>
      </c>
      <c r="C204" s="191" t="s">
        <v>1235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 t="shared" ref="K204:K267" si="17">E204+G204-I204</f>
        <v>0</v>
      </c>
      <c r="L204" s="25">
        <f t="shared" ref="L204:L267" si="18">F204+H204-J204</f>
        <v>0</v>
      </c>
      <c r="M204" s="284" t="e">
        <f t="shared" ref="M204:M267" si="19">L204/K204</f>
        <v>#DIV/0!</v>
      </c>
    </row>
    <row r="205" spans="1:13" ht="18.75" customHeight="1">
      <c r="A205" s="284" t="str">
        <f t="shared" si="15"/>
        <v>NL</v>
      </c>
      <c r="B205" s="747">
        <f t="shared" si="16"/>
        <v>194</v>
      </c>
      <c r="C205" s="191" t="s">
        <v>1234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24</v>
      </c>
      <c r="L205" s="25">
        <f t="shared" si="18"/>
        <v>586224</v>
      </c>
      <c r="M205" s="284">
        <f t="shared" si="19"/>
        <v>24426</v>
      </c>
    </row>
    <row r="206" spans="1:13" ht="18.75" hidden="1" customHeight="1">
      <c r="A206" s="284" t="str">
        <f t="shared" si="15"/>
        <v>NL</v>
      </c>
      <c r="B206" s="747">
        <f t="shared" si="16"/>
        <v>195</v>
      </c>
      <c r="C206" s="191" t="s">
        <v>1233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 t="shared" si="17"/>
        <v>0</v>
      </c>
      <c r="L206" s="25">
        <f t="shared" si="18"/>
        <v>0</v>
      </c>
      <c r="M206" s="284" t="e">
        <f t="shared" si="19"/>
        <v>#DIV/0!</v>
      </c>
    </row>
    <row r="207" spans="1:13" ht="18.75" hidden="1" customHeight="1">
      <c r="A207" s="284" t="str">
        <f t="shared" si="15"/>
        <v>NL</v>
      </c>
      <c r="B207" s="747">
        <f t="shared" si="16"/>
        <v>196</v>
      </c>
      <c r="C207" s="191" t="s">
        <v>1232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 t="shared" si="17"/>
        <v>0</v>
      </c>
      <c r="L207" s="25">
        <f t="shared" si="18"/>
        <v>0</v>
      </c>
      <c r="M207" s="284" t="e">
        <f t="shared" si="19"/>
        <v>#DIV/0!</v>
      </c>
    </row>
    <row r="208" spans="1:13" ht="18.75" customHeight="1">
      <c r="A208" s="284" t="str">
        <f t="shared" si="15"/>
        <v>NL</v>
      </c>
      <c r="B208" s="747">
        <f t="shared" si="16"/>
        <v>197</v>
      </c>
      <c r="C208" s="40" t="s">
        <v>905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300</v>
      </c>
      <c r="L208" s="25">
        <f t="shared" si="18"/>
        <v>6150000</v>
      </c>
      <c r="M208" s="284">
        <f t="shared" si="19"/>
        <v>20500</v>
      </c>
    </row>
    <row r="209" spans="1:13" ht="18.75" customHeight="1">
      <c r="A209" s="284" t="str">
        <f t="shared" si="15"/>
        <v>NL</v>
      </c>
      <c r="B209" s="747">
        <f t="shared" si="16"/>
        <v>198</v>
      </c>
      <c r="C209" s="191" t="s">
        <v>1231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30</v>
      </c>
      <c r="L209" s="25">
        <f t="shared" si="18"/>
        <v>789360</v>
      </c>
      <c r="M209" s="284">
        <f t="shared" si="19"/>
        <v>26312</v>
      </c>
    </row>
    <row r="210" spans="1:13" ht="18.75" hidden="1" customHeight="1">
      <c r="A210" s="284" t="str">
        <f t="shared" si="15"/>
        <v>NL</v>
      </c>
      <c r="B210" s="747">
        <f t="shared" si="16"/>
        <v>199</v>
      </c>
      <c r="C210" s="191" t="s">
        <v>1207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 t="shared" si="17"/>
        <v>0</v>
      </c>
      <c r="L210" s="25">
        <f t="shared" si="18"/>
        <v>0</v>
      </c>
      <c r="M210" s="284" t="e">
        <f t="shared" si="19"/>
        <v>#DIV/0!</v>
      </c>
    </row>
    <row r="211" spans="1:13" ht="18.75" hidden="1" customHeight="1">
      <c r="A211" s="284" t="str">
        <f t="shared" si="15"/>
        <v>NL</v>
      </c>
      <c r="B211" s="747">
        <f t="shared" si="16"/>
        <v>200</v>
      </c>
      <c r="C211" s="191" t="s">
        <v>1206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 t="shared" si="17"/>
        <v>0</v>
      </c>
      <c r="L211" s="25">
        <f t="shared" si="18"/>
        <v>0</v>
      </c>
      <c r="M211" s="284" t="e">
        <f t="shared" si="19"/>
        <v>#DIV/0!</v>
      </c>
    </row>
    <row r="212" spans="1:13" ht="18.75" hidden="1" customHeight="1">
      <c r="A212" s="284" t="str">
        <f t="shared" si="15"/>
        <v>NL</v>
      </c>
      <c r="B212" s="747">
        <f t="shared" si="16"/>
        <v>201</v>
      </c>
      <c r="C212" s="191" t="s">
        <v>1205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 t="shared" si="17"/>
        <v>0</v>
      </c>
      <c r="L212" s="25">
        <f t="shared" si="18"/>
        <v>0</v>
      </c>
      <c r="M212" s="284" t="e">
        <f t="shared" si="19"/>
        <v>#DIV/0!</v>
      </c>
    </row>
    <row r="213" spans="1:13" ht="18.75" hidden="1" customHeight="1">
      <c r="A213" s="284" t="str">
        <f t="shared" si="15"/>
        <v>NL</v>
      </c>
      <c r="B213" s="747">
        <f t="shared" si="16"/>
        <v>202</v>
      </c>
      <c r="C213" s="188" t="s">
        <v>1204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 t="shared" si="17"/>
        <v>0</v>
      </c>
      <c r="L213" s="25">
        <f t="shared" si="18"/>
        <v>0</v>
      </c>
      <c r="M213" s="284" t="e">
        <f t="shared" si="19"/>
        <v>#DIV/0!</v>
      </c>
    </row>
    <row r="214" spans="1:13" ht="18.75" customHeight="1">
      <c r="A214" s="284" t="str">
        <f t="shared" si="15"/>
        <v>NL</v>
      </c>
      <c r="B214" s="747">
        <f t="shared" si="16"/>
        <v>203</v>
      </c>
      <c r="C214" s="191" t="s">
        <v>1203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250</v>
      </c>
      <c r="L214" s="25">
        <f t="shared" si="18"/>
        <v>3375000</v>
      </c>
      <c r="M214" s="284">
        <f t="shared" si="19"/>
        <v>13500</v>
      </c>
    </row>
    <row r="215" spans="1:13" ht="18.75" hidden="1" customHeight="1">
      <c r="A215" s="284" t="str">
        <f t="shared" si="15"/>
        <v>NL</v>
      </c>
      <c r="B215" s="747">
        <f t="shared" si="16"/>
        <v>204</v>
      </c>
      <c r="C215" s="191" t="s">
        <v>1202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 t="shared" si="17"/>
        <v>0</v>
      </c>
      <c r="L215" s="25">
        <f t="shared" si="18"/>
        <v>0</v>
      </c>
      <c r="M215" s="284" t="e">
        <f t="shared" si="19"/>
        <v>#DIV/0!</v>
      </c>
    </row>
    <row r="216" spans="1:13" ht="18.75" hidden="1" customHeight="1">
      <c r="A216" s="284" t="str">
        <f t="shared" si="15"/>
        <v>NL</v>
      </c>
      <c r="B216" s="747">
        <f t="shared" si="16"/>
        <v>205</v>
      </c>
      <c r="C216" s="40" t="s">
        <v>1201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 t="shared" si="17"/>
        <v>0</v>
      </c>
      <c r="L216" s="25">
        <f t="shared" si="18"/>
        <v>0</v>
      </c>
      <c r="M216" s="284" t="e">
        <f t="shared" si="19"/>
        <v>#DIV/0!</v>
      </c>
    </row>
    <row r="217" spans="1:13" ht="18.75" hidden="1" customHeight="1">
      <c r="A217" s="284" t="str">
        <f t="shared" si="15"/>
        <v>NL</v>
      </c>
      <c r="B217" s="747">
        <f t="shared" si="16"/>
        <v>206</v>
      </c>
      <c r="C217" s="191" t="s">
        <v>1200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 t="shared" si="17"/>
        <v>0</v>
      </c>
      <c r="L217" s="25">
        <f t="shared" si="18"/>
        <v>0</v>
      </c>
      <c r="M217" s="284" t="e">
        <f t="shared" si="19"/>
        <v>#DIV/0!</v>
      </c>
    </row>
    <row r="218" spans="1:13" ht="18.75" hidden="1" customHeight="1">
      <c r="A218" s="284" t="str">
        <f t="shared" si="15"/>
        <v>NL</v>
      </c>
      <c r="B218" s="747">
        <f t="shared" si="16"/>
        <v>207</v>
      </c>
      <c r="C218" s="191" t="s">
        <v>1199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 t="shared" si="17"/>
        <v>0</v>
      </c>
      <c r="L218" s="25">
        <f t="shared" si="18"/>
        <v>0</v>
      </c>
      <c r="M218" s="284" t="e">
        <f t="shared" si="19"/>
        <v>#DIV/0!</v>
      </c>
    </row>
    <row r="219" spans="1:13" ht="18.75" customHeight="1">
      <c r="A219" s="284" t="str">
        <f t="shared" si="15"/>
        <v>NL</v>
      </c>
      <c r="B219" s="747">
        <f t="shared" si="16"/>
        <v>208</v>
      </c>
      <c r="C219" s="191" t="s">
        <v>1198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1250</v>
      </c>
      <c r="L219" s="25">
        <f t="shared" si="18"/>
        <v>15172500</v>
      </c>
      <c r="M219" s="284">
        <f t="shared" si="19"/>
        <v>12138</v>
      </c>
    </row>
    <row r="220" spans="1:13" ht="18.75" hidden="1" customHeight="1">
      <c r="A220" s="284" t="str">
        <f t="shared" si="15"/>
        <v>NL</v>
      </c>
      <c r="B220" s="747">
        <f t="shared" si="16"/>
        <v>209</v>
      </c>
      <c r="C220" s="191" t="s">
        <v>1197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 t="shared" si="17"/>
        <v>0</v>
      </c>
      <c r="L220" s="25">
        <f t="shared" si="18"/>
        <v>0</v>
      </c>
      <c r="M220" s="284" t="e">
        <f t="shared" si="19"/>
        <v>#DIV/0!</v>
      </c>
    </row>
    <row r="221" spans="1:13" ht="18.75" customHeight="1">
      <c r="A221" s="284" t="str">
        <f t="shared" si="15"/>
        <v>NL</v>
      </c>
      <c r="B221" s="747">
        <f t="shared" si="16"/>
        <v>210</v>
      </c>
      <c r="C221" s="191" t="s">
        <v>1196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10605700</v>
      </c>
      <c r="M221" s="284">
        <f t="shared" si="19"/>
        <v>15151</v>
      </c>
    </row>
    <row r="222" spans="1:13" ht="18.75" customHeight="1">
      <c r="A222" s="284" t="str">
        <f t="shared" si="15"/>
        <v>NL</v>
      </c>
      <c r="B222" s="747">
        <f t="shared" si="16"/>
        <v>211</v>
      </c>
      <c r="C222" s="191" t="s">
        <v>1195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250</v>
      </c>
      <c r="L222" s="25">
        <f t="shared" si="18"/>
        <v>5088750</v>
      </c>
      <c r="M222" s="284">
        <f t="shared" si="19"/>
        <v>20355</v>
      </c>
    </row>
    <row r="223" spans="1:13" ht="18.75" hidden="1" customHeight="1">
      <c r="A223" s="284" t="str">
        <f t="shared" si="15"/>
        <v>NL</v>
      </c>
      <c r="B223" s="747">
        <f t="shared" si="16"/>
        <v>212</v>
      </c>
      <c r="C223" s="191" t="s">
        <v>1194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 t="shared" si="17"/>
        <v>0</v>
      </c>
      <c r="L223" s="25">
        <f t="shared" si="18"/>
        <v>0</v>
      </c>
      <c r="M223" s="284" t="e">
        <f t="shared" si="19"/>
        <v>#DIV/0!</v>
      </c>
    </row>
    <row r="224" spans="1:13" ht="18.75" customHeight="1">
      <c r="A224" s="284" t="str">
        <f t="shared" si="15"/>
        <v>NL</v>
      </c>
      <c r="B224" s="747">
        <f t="shared" si="16"/>
        <v>213</v>
      </c>
      <c r="C224" s="188" t="s">
        <v>1193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259</v>
      </c>
      <c r="L224" s="25">
        <f t="shared" si="18"/>
        <v>3663555</v>
      </c>
      <c r="M224" s="284">
        <f t="shared" si="19"/>
        <v>14145</v>
      </c>
    </row>
    <row r="225" spans="1:13" ht="18.75" hidden="1" customHeight="1">
      <c r="A225" s="284" t="str">
        <f t="shared" si="15"/>
        <v>NL</v>
      </c>
      <c r="B225" s="747">
        <f t="shared" si="16"/>
        <v>214</v>
      </c>
      <c r="C225" s="191" t="s">
        <v>1192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 t="shared" si="17"/>
        <v>0</v>
      </c>
      <c r="L225" s="25">
        <f t="shared" si="18"/>
        <v>0</v>
      </c>
      <c r="M225" s="284" t="e">
        <f t="shared" si="19"/>
        <v>#DIV/0!</v>
      </c>
    </row>
    <row r="226" spans="1:13" ht="18.75" hidden="1" customHeight="1">
      <c r="A226" s="284" t="str">
        <f t="shared" si="15"/>
        <v>NL</v>
      </c>
      <c r="B226" s="747">
        <f t="shared" si="16"/>
        <v>215</v>
      </c>
      <c r="C226" s="191" t="s">
        <v>1191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 t="shared" si="17"/>
        <v>0</v>
      </c>
      <c r="L226" s="25">
        <f t="shared" si="18"/>
        <v>0</v>
      </c>
      <c r="M226" s="284" t="e">
        <f t="shared" si="19"/>
        <v>#DIV/0!</v>
      </c>
    </row>
    <row r="227" spans="1:13" ht="18.75" hidden="1" customHeight="1">
      <c r="A227" s="284" t="str">
        <f t="shared" si="15"/>
        <v>NL</v>
      </c>
      <c r="B227" s="747">
        <f t="shared" si="16"/>
        <v>216</v>
      </c>
      <c r="C227" s="191" t="s">
        <v>1190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 t="shared" si="17"/>
        <v>0</v>
      </c>
      <c r="L227" s="25">
        <f t="shared" si="18"/>
        <v>0</v>
      </c>
      <c r="M227" s="284" t="e">
        <f t="shared" si="19"/>
        <v>#DIV/0!</v>
      </c>
    </row>
    <row r="228" spans="1:13" ht="18.75" hidden="1" customHeight="1">
      <c r="A228" s="284" t="str">
        <f t="shared" si="15"/>
        <v>NL</v>
      </c>
      <c r="B228" s="747">
        <f t="shared" si="16"/>
        <v>217</v>
      </c>
      <c r="C228" s="188" t="s">
        <v>1189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 t="shared" si="17"/>
        <v>0</v>
      </c>
      <c r="L228" s="25">
        <f t="shared" si="18"/>
        <v>0</v>
      </c>
      <c r="M228" s="284" t="e">
        <f t="shared" si="19"/>
        <v>#DIV/0!</v>
      </c>
    </row>
    <row r="229" spans="1:13" ht="18.75" hidden="1" customHeight="1">
      <c r="A229" s="284" t="str">
        <f t="shared" si="15"/>
        <v>NL</v>
      </c>
      <c r="B229" s="747">
        <f t="shared" si="16"/>
        <v>218</v>
      </c>
      <c r="C229" s="191" t="s">
        <v>1188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 t="shared" si="17"/>
        <v>0</v>
      </c>
      <c r="L229" s="25">
        <f t="shared" si="18"/>
        <v>0</v>
      </c>
      <c r="M229" s="284" t="e">
        <f t="shared" si="19"/>
        <v>#DIV/0!</v>
      </c>
    </row>
    <row r="230" spans="1:13" ht="18.75" hidden="1" customHeight="1">
      <c r="A230" s="284" t="str">
        <f t="shared" si="15"/>
        <v>NL</v>
      </c>
      <c r="B230" s="747">
        <f t="shared" si="16"/>
        <v>219</v>
      </c>
      <c r="C230" s="188" t="s">
        <v>1187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 t="shared" si="17"/>
        <v>0</v>
      </c>
      <c r="L230" s="25">
        <f t="shared" si="18"/>
        <v>0</v>
      </c>
      <c r="M230" s="284" t="e">
        <f t="shared" si="19"/>
        <v>#DIV/0!</v>
      </c>
    </row>
    <row r="231" spans="1:13" ht="18.75" hidden="1" customHeight="1">
      <c r="A231" s="284" t="str">
        <f t="shared" si="15"/>
        <v>NL</v>
      </c>
      <c r="B231" s="747">
        <f t="shared" si="16"/>
        <v>220</v>
      </c>
      <c r="C231" s="191" t="s">
        <v>1186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 t="shared" si="17"/>
        <v>0</v>
      </c>
      <c r="L231" s="25">
        <f t="shared" si="18"/>
        <v>0</v>
      </c>
      <c r="M231" s="284" t="e">
        <f t="shared" si="19"/>
        <v>#DIV/0!</v>
      </c>
    </row>
    <row r="232" spans="1:13" ht="18.75" hidden="1" customHeight="1">
      <c r="A232" s="284" t="str">
        <f t="shared" si="15"/>
        <v>NL</v>
      </c>
      <c r="B232" s="747">
        <f t="shared" si="16"/>
        <v>221</v>
      </c>
      <c r="C232" s="188" t="s">
        <v>1185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 t="shared" si="17"/>
        <v>0</v>
      </c>
      <c r="L232" s="25">
        <f t="shared" si="18"/>
        <v>0</v>
      </c>
      <c r="M232" s="284" t="e">
        <f t="shared" si="19"/>
        <v>#DIV/0!</v>
      </c>
    </row>
    <row r="233" spans="1:13" ht="18.75" hidden="1" customHeight="1">
      <c r="A233" s="284" t="str">
        <f t="shared" si="15"/>
        <v>NL</v>
      </c>
      <c r="B233" s="747">
        <f t="shared" si="16"/>
        <v>222</v>
      </c>
      <c r="C233" s="188" t="s">
        <v>1184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 t="shared" si="17"/>
        <v>0</v>
      </c>
      <c r="L233" s="25">
        <f t="shared" si="18"/>
        <v>0</v>
      </c>
      <c r="M233" s="284" t="e">
        <f t="shared" si="19"/>
        <v>#DIV/0!</v>
      </c>
    </row>
    <row r="234" spans="1:13" ht="18.75" hidden="1" customHeight="1">
      <c r="A234" s="284" t="str">
        <f t="shared" si="15"/>
        <v>NL</v>
      </c>
      <c r="B234" s="747">
        <f t="shared" si="16"/>
        <v>223</v>
      </c>
      <c r="C234" s="191" t="s">
        <v>1183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 t="shared" si="17"/>
        <v>0</v>
      </c>
      <c r="L234" s="25">
        <f t="shared" si="18"/>
        <v>0</v>
      </c>
      <c r="M234" s="284" t="e">
        <f t="shared" si="19"/>
        <v>#DIV/0!</v>
      </c>
    </row>
    <row r="235" spans="1:13" ht="18.75" hidden="1" customHeight="1">
      <c r="A235" s="284" t="str">
        <f t="shared" si="15"/>
        <v>NL</v>
      </c>
      <c r="B235" s="747">
        <f t="shared" si="16"/>
        <v>224</v>
      </c>
      <c r="C235" s="191" t="s">
        <v>1182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 t="shared" si="17"/>
        <v>0</v>
      </c>
      <c r="L235" s="25">
        <f t="shared" si="18"/>
        <v>0</v>
      </c>
      <c r="M235" s="284" t="e">
        <f t="shared" si="19"/>
        <v>#DIV/0!</v>
      </c>
    </row>
    <row r="236" spans="1:13" ht="18.75" customHeight="1">
      <c r="A236" s="284" t="str">
        <f t="shared" si="15"/>
        <v>NL</v>
      </c>
      <c r="B236" s="747">
        <f t="shared" si="16"/>
        <v>225</v>
      </c>
      <c r="C236" s="188" t="s">
        <v>1181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16</v>
      </c>
      <c r="L236" s="25">
        <f t="shared" si="18"/>
        <v>367248</v>
      </c>
      <c r="M236" s="284">
        <f t="shared" si="19"/>
        <v>22953</v>
      </c>
    </row>
    <row r="237" spans="1:13" ht="18.75" hidden="1" customHeight="1">
      <c r="A237" s="284" t="str">
        <f t="shared" si="15"/>
        <v>NL</v>
      </c>
      <c r="B237" s="747">
        <f t="shared" si="16"/>
        <v>226</v>
      </c>
      <c r="C237" s="188" t="s">
        <v>1180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 t="shared" si="17"/>
        <v>0</v>
      </c>
      <c r="L237" s="25">
        <f t="shared" si="18"/>
        <v>0</v>
      </c>
      <c r="M237" s="284" t="e">
        <f t="shared" si="19"/>
        <v>#DIV/0!</v>
      </c>
    </row>
    <row r="238" spans="1:13" ht="18.75" hidden="1" customHeight="1">
      <c r="A238" s="284" t="str">
        <f t="shared" si="15"/>
        <v>NL</v>
      </c>
      <c r="B238" s="747">
        <f t="shared" si="16"/>
        <v>227</v>
      </c>
      <c r="C238" s="188" t="s">
        <v>1179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 t="shared" si="17"/>
        <v>0</v>
      </c>
      <c r="L238" s="25">
        <f t="shared" si="18"/>
        <v>0</v>
      </c>
      <c r="M238" s="284" t="e">
        <f t="shared" si="19"/>
        <v>#DIV/0!</v>
      </c>
    </row>
    <row r="239" spans="1:13" ht="18.75" hidden="1" customHeight="1">
      <c r="A239" s="284" t="str">
        <f t="shared" si="15"/>
        <v>NL</v>
      </c>
      <c r="B239" s="747">
        <f t="shared" si="16"/>
        <v>228</v>
      </c>
      <c r="C239" s="191" t="s">
        <v>1178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 t="shared" si="17"/>
        <v>0</v>
      </c>
      <c r="L239" s="25">
        <f t="shared" si="18"/>
        <v>0</v>
      </c>
      <c r="M239" s="284" t="e">
        <f t="shared" si="19"/>
        <v>#DIV/0!</v>
      </c>
    </row>
    <row r="240" spans="1:13" ht="18.75" hidden="1" customHeight="1">
      <c r="A240" s="284" t="str">
        <f t="shared" si="15"/>
        <v>NL</v>
      </c>
      <c r="B240" s="747">
        <f t="shared" si="16"/>
        <v>229</v>
      </c>
      <c r="C240" s="191" t="s">
        <v>1177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 t="shared" si="17"/>
        <v>0</v>
      </c>
      <c r="L240" s="25">
        <f t="shared" si="18"/>
        <v>0</v>
      </c>
      <c r="M240" s="284" t="e">
        <f t="shared" si="19"/>
        <v>#DIV/0!</v>
      </c>
    </row>
    <row r="241" spans="1:16" ht="18.75" hidden="1" customHeight="1">
      <c r="A241" s="284" t="str">
        <f t="shared" si="15"/>
        <v>NL</v>
      </c>
      <c r="B241" s="747">
        <f t="shared" si="16"/>
        <v>230</v>
      </c>
      <c r="C241" s="188" t="s">
        <v>1176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 t="shared" si="17"/>
        <v>0</v>
      </c>
      <c r="L241" s="25">
        <f t="shared" si="18"/>
        <v>0</v>
      </c>
      <c r="M241" s="284" t="e">
        <f t="shared" si="19"/>
        <v>#DIV/0!</v>
      </c>
    </row>
    <row r="242" spans="1:16" ht="18.75" customHeight="1">
      <c r="A242" s="284" t="str">
        <f t="shared" si="15"/>
        <v>NL</v>
      </c>
      <c r="B242" s="747">
        <f t="shared" si="16"/>
        <v>231</v>
      </c>
      <c r="C242" s="188" t="s">
        <v>1175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300</v>
      </c>
      <c r="L242" s="25">
        <f t="shared" si="18"/>
        <v>3213000</v>
      </c>
      <c r="M242" s="284">
        <f t="shared" si="19"/>
        <v>10710</v>
      </c>
    </row>
    <row r="243" spans="1:16" ht="18.75" customHeight="1">
      <c r="A243" s="284" t="str">
        <f t="shared" si="15"/>
        <v>NL</v>
      </c>
      <c r="B243" s="747">
        <f t="shared" si="16"/>
        <v>232</v>
      </c>
      <c r="C243" s="191" t="s">
        <v>1174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20</v>
      </c>
      <c r="L243" s="25">
        <f t="shared" si="18"/>
        <v>298360</v>
      </c>
      <c r="M243" s="284">
        <f t="shared" si="19"/>
        <v>14918</v>
      </c>
    </row>
    <row r="244" spans="1:16" ht="18.75" customHeight="1">
      <c r="A244" s="284" t="str">
        <f t="shared" si="15"/>
        <v>NL</v>
      </c>
      <c r="B244" s="747">
        <f t="shared" si="16"/>
        <v>233</v>
      </c>
      <c r="C244" s="191" t="s">
        <v>1173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400</v>
      </c>
      <c r="L244" s="25">
        <f t="shared" si="18"/>
        <v>3705600</v>
      </c>
      <c r="M244" s="284">
        <f t="shared" si="19"/>
        <v>9264</v>
      </c>
    </row>
    <row r="245" spans="1:16" ht="18.75" hidden="1" customHeight="1">
      <c r="A245" s="284" t="str">
        <f t="shared" si="15"/>
        <v>NL</v>
      </c>
      <c r="B245" s="747">
        <f t="shared" si="16"/>
        <v>234</v>
      </c>
      <c r="C245" s="191" t="s">
        <v>1172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 t="shared" si="17"/>
        <v>0</v>
      </c>
      <c r="L245" s="25">
        <f t="shared" si="18"/>
        <v>0</v>
      </c>
      <c r="M245" s="284" t="e">
        <f t="shared" si="19"/>
        <v>#DIV/0!</v>
      </c>
    </row>
    <row r="246" spans="1:16" ht="18.75" customHeight="1">
      <c r="A246" s="284" t="str">
        <f t="shared" si="15"/>
        <v>NL</v>
      </c>
      <c r="B246" s="747">
        <f t="shared" si="16"/>
        <v>235</v>
      </c>
      <c r="C246" s="191" t="s">
        <v>1171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260</v>
      </c>
      <c r="L246" s="25">
        <f t="shared" si="18"/>
        <v>2624440</v>
      </c>
      <c r="M246" s="284">
        <f t="shared" si="19"/>
        <v>10094</v>
      </c>
    </row>
    <row r="247" spans="1:16" ht="18.75" customHeight="1">
      <c r="A247" s="284" t="str">
        <f t="shared" si="15"/>
        <v>NL</v>
      </c>
      <c r="B247" s="747">
        <f t="shared" si="16"/>
        <v>236</v>
      </c>
      <c r="C247" s="191" t="s">
        <v>1170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250</v>
      </c>
      <c r="L247" s="25">
        <f t="shared" si="18"/>
        <v>3092250</v>
      </c>
      <c r="M247" s="284">
        <f t="shared" si="19"/>
        <v>12369</v>
      </c>
    </row>
    <row r="248" spans="1:16" ht="18.75" hidden="1" customHeight="1">
      <c r="A248" s="284" t="str">
        <f t="shared" si="15"/>
        <v>NL</v>
      </c>
      <c r="B248" s="747">
        <f t="shared" si="16"/>
        <v>237</v>
      </c>
      <c r="C248" s="191" t="s">
        <v>1169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 t="shared" si="17"/>
        <v>0</v>
      </c>
      <c r="L248" s="25">
        <f t="shared" si="18"/>
        <v>0</v>
      </c>
      <c r="M248" s="284" t="e">
        <f t="shared" si="19"/>
        <v>#DIV/0!</v>
      </c>
    </row>
    <row r="249" spans="1:16" ht="18.75" customHeight="1">
      <c r="A249" s="284" t="str">
        <f t="shared" si="15"/>
        <v>NL</v>
      </c>
      <c r="B249" s="747">
        <f t="shared" si="16"/>
        <v>238</v>
      </c>
      <c r="C249" s="191" t="s">
        <v>1168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318</v>
      </c>
      <c r="L249" s="25">
        <f t="shared" si="18"/>
        <v>5662626</v>
      </c>
      <c r="M249" s="284">
        <f t="shared" si="19"/>
        <v>17807</v>
      </c>
    </row>
    <row r="250" spans="1:16" ht="18.75" hidden="1" customHeight="1">
      <c r="A250" s="284" t="str">
        <f t="shared" si="15"/>
        <v>NL</v>
      </c>
      <c r="B250" s="747">
        <f t="shared" si="16"/>
        <v>239</v>
      </c>
      <c r="C250" s="188" t="s">
        <v>1167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 t="shared" si="17"/>
        <v>0</v>
      </c>
      <c r="L250" s="25">
        <f t="shared" si="18"/>
        <v>0</v>
      </c>
      <c r="M250" s="284" t="e">
        <f t="shared" si="19"/>
        <v>#DIV/0!</v>
      </c>
    </row>
    <row r="251" spans="1:16" ht="18.75" hidden="1" customHeight="1">
      <c r="A251" s="284" t="str">
        <f t="shared" si="15"/>
        <v>NL</v>
      </c>
      <c r="B251" s="747">
        <f t="shared" si="16"/>
        <v>240</v>
      </c>
      <c r="C251" s="191" t="s">
        <v>1230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 t="shared" si="17"/>
        <v>0</v>
      </c>
      <c r="L251" s="25">
        <f t="shared" si="18"/>
        <v>0</v>
      </c>
      <c r="M251" s="284" t="e">
        <f t="shared" si="19"/>
        <v>#DIV/0!</v>
      </c>
    </row>
    <row r="252" spans="1:16" ht="18.75" hidden="1" customHeight="1">
      <c r="A252" s="284" t="str">
        <f t="shared" si="15"/>
        <v>NL</v>
      </c>
      <c r="B252" s="747">
        <f t="shared" si="16"/>
        <v>241</v>
      </c>
      <c r="C252" s="191" t="s">
        <v>728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 t="shared" si="17"/>
        <v>0</v>
      </c>
      <c r="L252" s="25">
        <f t="shared" si="18"/>
        <v>0</v>
      </c>
      <c r="M252" s="284" t="e">
        <f t="shared" si="19"/>
        <v>#DIV/0!</v>
      </c>
    </row>
    <row r="253" spans="1:16" ht="18.75" hidden="1" customHeight="1">
      <c r="A253" s="284" t="str">
        <f t="shared" si="15"/>
        <v>NL</v>
      </c>
      <c r="B253" s="747">
        <f t="shared" si="16"/>
        <v>242</v>
      </c>
      <c r="C253" s="287" t="s">
        <v>1491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 t="shared" si="17"/>
        <v>0</v>
      </c>
      <c r="L253" s="25">
        <f t="shared" si="18"/>
        <v>0</v>
      </c>
      <c r="M253" s="284" t="e">
        <f t="shared" si="19"/>
        <v>#DIV/0!</v>
      </c>
      <c r="O253" s="912"/>
      <c r="P253" s="912"/>
    </row>
    <row r="254" spans="1:16" ht="18.75" hidden="1" customHeight="1">
      <c r="A254" s="284" t="str">
        <f t="shared" si="15"/>
        <v>NL</v>
      </c>
      <c r="B254" s="747">
        <f t="shared" si="16"/>
        <v>243</v>
      </c>
      <c r="C254" s="287" t="s">
        <v>1497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 t="shared" si="17"/>
        <v>0</v>
      </c>
      <c r="L254" s="25">
        <f t="shared" si="18"/>
        <v>0</v>
      </c>
      <c r="M254" s="284" t="e">
        <f t="shared" si="19"/>
        <v>#DIV/0!</v>
      </c>
      <c r="O254" s="912"/>
      <c r="P254" s="912"/>
    </row>
    <row r="255" spans="1:16" ht="18.75" hidden="1" customHeight="1">
      <c r="A255" s="284" t="str">
        <f t="shared" si="15"/>
        <v>NL</v>
      </c>
      <c r="B255" s="747">
        <f t="shared" si="16"/>
        <v>244</v>
      </c>
      <c r="C255" s="188" t="s">
        <v>1229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 t="shared" si="17"/>
        <v>0</v>
      </c>
      <c r="L255" s="25">
        <f t="shared" si="18"/>
        <v>0</v>
      </c>
      <c r="M255" s="284" t="e">
        <f t="shared" si="19"/>
        <v>#DIV/0!</v>
      </c>
    </row>
    <row r="256" spans="1:16" ht="18.75" hidden="1" customHeight="1">
      <c r="A256" s="284" t="str">
        <f t="shared" si="15"/>
        <v>NL</v>
      </c>
      <c r="B256" s="747">
        <f t="shared" si="16"/>
        <v>245</v>
      </c>
      <c r="C256" s="287" t="s">
        <v>1493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 t="shared" si="17"/>
        <v>0</v>
      </c>
      <c r="L256" s="25">
        <f t="shared" si="18"/>
        <v>0</v>
      </c>
      <c r="M256" s="284" t="e">
        <f t="shared" si="19"/>
        <v>#DIV/0!</v>
      </c>
      <c r="O256" s="912"/>
      <c r="P256" s="912"/>
    </row>
    <row r="257" spans="1:16" ht="18.75" hidden="1" customHeight="1">
      <c r="A257" s="284" t="str">
        <f t="shared" si="15"/>
        <v>NL</v>
      </c>
      <c r="B257" s="747">
        <f t="shared" si="16"/>
        <v>246</v>
      </c>
      <c r="C257" s="287" t="s">
        <v>1484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 t="shared" si="17"/>
        <v>0</v>
      </c>
      <c r="L257" s="25">
        <f t="shared" si="18"/>
        <v>0</v>
      </c>
      <c r="M257" s="284" t="e">
        <f t="shared" si="19"/>
        <v>#DIV/0!</v>
      </c>
      <c r="O257" s="912"/>
      <c r="P257" s="912"/>
    </row>
    <row r="258" spans="1:16" ht="18.75" hidden="1" customHeight="1">
      <c r="A258" s="284" t="str">
        <f t="shared" si="15"/>
        <v>NL</v>
      </c>
      <c r="B258" s="747">
        <f t="shared" si="16"/>
        <v>247</v>
      </c>
      <c r="C258" s="287" t="s">
        <v>1488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 t="shared" si="17"/>
        <v>0</v>
      </c>
      <c r="L258" s="25">
        <f t="shared" si="18"/>
        <v>0</v>
      </c>
      <c r="M258" s="284" t="e">
        <f t="shared" si="19"/>
        <v>#DIV/0!</v>
      </c>
      <c r="O258" s="912"/>
      <c r="P258" s="912"/>
    </row>
    <row r="259" spans="1:16" ht="18.75" hidden="1" customHeight="1">
      <c r="A259" s="284" t="str">
        <f t="shared" si="15"/>
        <v>NL</v>
      </c>
      <c r="B259" s="747">
        <f t="shared" si="16"/>
        <v>248</v>
      </c>
      <c r="C259" s="287" t="s">
        <v>1486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 t="shared" si="17"/>
        <v>0</v>
      </c>
      <c r="L259" s="25">
        <f t="shared" si="18"/>
        <v>0</v>
      </c>
      <c r="M259" s="284" t="e">
        <f t="shared" si="19"/>
        <v>#DIV/0!</v>
      </c>
      <c r="O259" s="912"/>
      <c r="P259" s="912"/>
    </row>
    <row r="260" spans="1:16" ht="18.75" hidden="1" customHeight="1">
      <c r="A260" s="284" t="str">
        <f t="shared" si="15"/>
        <v>NL</v>
      </c>
      <c r="B260" s="747">
        <f t="shared" si="16"/>
        <v>249</v>
      </c>
      <c r="C260" s="287" t="s">
        <v>1487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 t="shared" si="17"/>
        <v>0</v>
      </c>
      <c r="L260" s="25">
        <f t="shared" si="18"/>
        <v>0</v>
      </c>
      <c r="M260" s="284" t="e">
        <f t="shared" si="19"/>
        <v>#DIV/0!</v>
      </c>
      <c r="O260" s="912"/>
      <c r="P260" s="912"/>
    </row>
    <row r="261" spans="1:16" ht="18.75" hidden="1" customHeight="1">
      <c r="A261" s="284" t="str">
        <f t="shared" si="15"/>
        <v>NL</v>
      </c>
      <c r="B261" s="747">
        <f t="shared" si="16"/>
        <v>250</v>
      </c>
      <c r="C261" s="287" t="s">
        <v>1485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 t="shared" si="17"/>
        <v>0</v>
      </c>
      <c r="L261" s="25">
        <f t="shared" si="18"/>
        <v>0</v>
      </c>
      <c r="M261" s="284" t="e">
        <f t="shared" si="19"/>
        <v>#DIV/0!</v>
      </c>
      <c r="O261" s="912"/>
      <c r="P261" s="912"/>
    </row>
    <row r="262" spans="1:16" ht="18.75" hidden="1" customHeight="1">
      <c r="A262" s="284" t="str">
        <f t="shared" si="15"/>
        <v>NL</v>
      </c>
      <c r="B262" s="747">
        <f t="shared" si="16"/>
        <v>251</v>
      </c>
      <c r="C262" s="287" t="s">
        <v>1483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 t="shared" si="17"/>
        <v>0</v>
      </c>
      <c r="L262" s="25">
        <f t="shared" si="18"/>
        <v>0</v>
      </c>
      <c r="M262" s="284" t="e">
        <f t="shared" si="19"/>
        <v>#DIV/0!</v>
      </c>
      <c r="O262" s="912"/>
      <c r="P262" s="912"/>
    </row>
    <row r="263" spans="1:16" ht="18.75" customHeight="1">
      <c r="A263" s="284" t="str">
        <f t="shared" si="15"/>
        <v>NL</v>
      </c>
      <c r="B263" s="747">
        <f t="shared" si="16"/>
        <v>252</v>
      </c>
      <c r="C263" s="188" t="s">
        <v>1400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140</v>
      </c>
      <c r="L263" s="25">
        <f t="shared" si="18"/>
        <v>4151840</v>
      </c>
      <c r="M263" s="284">
        <f t="shared" si="19"/>
        <v>29656</v>
      </c>
    </row>
    <row r="264" spans="1:16" ht="18.75" hidden="1" customHeight="1">
      <c r="A264" s="284" t="str">
        <f t="shared" si="15"/>
        <v>NL</v>
      </c>
      <c r="B264" s="747">
        <f t="shared" si="16"/>
        <v>253</v>
      </c>
      <c r="C264" s="191" t="s">
        <v>1228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 t="shared" si="17"/>
        <v>0</v>
      </c>
      <c r="L264" s="25">
        <f t="shared" si="18"/>
        <v>0</v>
      </c>
      <c r="M264" s="284" t="e">
        <f t="shared" si="19"/>
        <v>#DIV/0!</v>
      </c>
    </row>
    <row r="265" spans="1:16" ht="18.75" hidden="1" customHeight="1">
      <c r="A265" s="284" t="str">
        <f t="shared" si="15"/>
        <v>NL</v>
      </c>
      <c r="B265" s="747">
        <f t="shared" si="16"/>
        <v>254</v>
      </c>
      <c r="C265" s="191" t="s">
        <v>1227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 t="shared" si="17"/>
        <v>0</v>
      </c>
      <c r="L265" s="25">
        <f t="shared" si="18"/>
        <v>0</v>
      </c>
      <c r="M265" s="284" t="e">
        <f t="shared" si="19"/>
        <v>#DIV/0!</v>
      </c>
    </row>
    <row r="266" spans="1:16" ht="18.75" customHeight="1">
      <c r="A266" s="284" t="str">
        <f t="shared" si="15"/>
        <v>NL</v>
      </c>
      <c r="B266" s="747">
        <f t="shared" si="16"/>
        <v>255</v>
      </c>
      <c r="C266" s="287" t="s">
        <v>1656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 t="shared" si="17"/>
        <v>500</v>
      </c>
      <c r="L266" s="25">
        <f t="shared" si="18"/>
        <v>8051000</v>
      </c>
      <c r="M266" s="284">
        <f t="shared" si="19"/>
        <v>16102</v>
      </c>
      <c r="O266" s="912"/>
      <c r="P266" s="912"/>
    </row>
    <row r="267" spans="1:16" ht="18.75" hidden="1" customHeight="1">
      <c r="A267" s="284" t="str">
        <f t="shared" si="15"/>
        <v>NL</v>
      </c>
      <c r="B267" s="747">
        <f t="shared" si="16"/>
        <v>256</v>
      </c>
      <c r="C267" s="40" t="s">
        <v>1226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 t="shared" si="17"/>
        <v>0</v>
      </c>
      <c r="L267" s="25">
        <f t="shared" si="18"/>
        <v>0</v>
      </c>
      <c r="M267" s="284" t="e">
        <f t="shared" si="19"/>
        <v>#DIV/0!</v>
      </c>
    </row>
    <row r="268" spans="1:16" ht="18.75" hidden="1" customHeight="1">
      <c r="A268" s="284" t="str">
        <f t="shared" ref="A268:A331" si="20">IF(B268&lt;&gt;"","NL","")</f>
        <v>NL</v>
      </c>
      <c r="B268" s="747">
        <f t="shared" ref="B268:B331" si="21">IF(C268&lt;&gt;"",ROW()-11,"")</f>
        <v>257</v>
      </c>
      <c r="C268" s="287" t="s">
        <v>1498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 t="shared" ref="K268:K331" si="22">E268+G268-I268</f>
        <v>0</v>
      </c>
      <c r="L268" s="25">
        <f t="shared" ref="L268:L331" si="23">F268+H268-J268</f>
        <v>0</v>
      </c>
      <c r="M268" s="284" t="e">
        <f t="shared" ref="M268:M331" si="24">L268/K268</f>
        <v>#DIV/0!</v>
      </c>
      <c r="O268" s="912"/>
      <c r="P268" s="912"/>
    </row>
    <row r="269" spans="1:16" ht="18.75" hidden="1" customHeight="1">
      <c r="A269" s="284" t="str">
        <f t="shared" si="20"/>
        <v>NL</v>
      </c>
      <c r="B269" s="747">
        <f t="shared" si="21"/>
        <v>258</v>
      </c>
      <c r="C269" s="287" t="s">
        <v>1495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 t="shared" si="22"/>
        <v>0</v>
      </c>
      <c r="L269" s="25">
        <f t="shared" si="23"/>
        <v>0</v>
      </c>
      <c r="M269" s="284" t="e">
        <f t="shared" si="24"/>
        <v>#DIV/0!</v>
      </c>
      <c r="O269" s="912"/>
      <c r="P269" s="912"/>
    </row>
    <row r="270" spans="1:16" ht="18.75" hidden="1" customHeight="1">
      <c r="A270" s="284" t="str">
        <f t="shared" si="20"/>
        <v>NL</v>
      </c>
      <c r="B270" s="747">
        <f t="shared" si="21"/>
        <v>259</v>
      </c>
      <c r="C270" s="287" t="s">
        <v>1492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 t="shared" si="22"/>
        <v>0</v>
      </c>
      <c r="L270" s="25">
        <f t="shared" si="23"/>
        <v>0</v>
      </c>
      <c r="M270" s="284" t="e">
        <f t="shared" si="24"/>
        <v>#DIV/0!</v>
      </c>
      <c r="O270" s="912"/>
      <c r="P270" s="912"/>
    </row>
    <row r="271" spans="1:16" ht="18.75" hidden="1" customHeight="1">
      <c r="A271" s="284" t="str">
        <f t="shared" si="20"/>
        <v>NL</v>
      </c>
      <c r="B271" s="747">
        <f t="shared" si="21"/>
        <v>260</v>
      </c>
      <c r="C271" s="287" t="s">
        <v>1494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 t="shared" si="22"/>
        <v>0</v>
      </c>
      <c r="L271" s="25">
        <f t="shared" si="23"/>
        <v>0</v>
      </c>
      <c r="M271" s="284" t="e">
        <f t="shared" si="24"/>
        <v>#DIV/0!</v>
      </c>
      <c r="O271" s="912"/>
      <c r="P271" s="912"/>
    </row>
    <row r="272" spans="1:16" ht="18.75" hidden="1" customHeight="1">
      <c r="A272" s="284" t="str">
        <f t="shared" si="20"/>
        <v>NL</v>
      </c>
      <c r="B272" s="747">
        <f t="shared" si="21"/>
        <v>261</v>
      </c>
      <c r="C272" s="287" t="s">
        <v>1499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 t="shared" si="22"/>
        <v>0</v>
      </c>
      <c r="L272" s="25">
        <f t="shared" si="23"/>
        <v>0</v>
      </c>
      <c r="M272" s="284" t="e">
        <f t="shared" si="24"/>
        <v>#DIV/0!</v>
      </c>
      <c r="O272" s="912"/>
      <c r="P272" s="912"/>
    </row>
    <row r="273" spans="1:16" ht="18.75" hidden="1" customHeight="1">
      <c r="A273" s="284" t="str">
        <f t="shared" si="20"/>
        <v>NL</v>
      </c>
      <c r="B273" s="747">
        <f t="shared" si="21"/>
        <v>262</v>
      </c>
      <c r="C273" s="287" t="s">
        <v>1496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 t="shared" si="22"/>
        <v>0</v>
      </c>
      <c r="L273" s="25">
        <f t="shared" si="23"/>
        <v>0</v>
      </c>
      <c r="M273" s="284" t="e">
        <f t="shared" si="24"/>
        <v>#DIV/0!</v>
      </c>
      <c r="O273" s="912"/>
      <c r="P273" s="912"/>
    </row>
    <row r="274" spans="1:16" ht="18.75" hidden="1" customHeight="1">
      <c r="A274" s="284" t="str">
        <f t="shared" si="20"/>
        <v>NL</v>
      </c>
      <c r="B274" s="747">
        <f t="shared" si="21"/>
        <v>263</v>
      </c>
      <c r="C274" s="188" t="s">
        <v>1225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 t="shared" si="22"/>
        <v>0</v>
      </c>
      <c r="L274" s="25">
        <f t="shared" si="23"/>
        <v>0</v>
      </c>
      <c r="M274" s="284" t="e">
        <f t="shared" si="24"/>
        <v>#DIV/0!</v>
      </c>
    </row>
    <row r="275" spans="1:16" ht="18.75" hidden="1" customHeight="1">
      <c r="A275" s="284" t="str">
        <f t="shared" si="20"/>
        <v>NL</v>
      </c>
      <c r="B275" s="747">
        <f t="shared" si="21"/>
        <v>264</v>
      </c>
      <c r="C275" s="191" t="s">
        <v>1224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 t="shared" si="22"/>
        <v>0</v>
      </c>
      <c r="L275" s="25">
        <f t="shared" si="23"/>
        <v>0</v>
      </c>
      <c r="M275" s="284" t="e">
        <f t="shared" si="24"/>
        <v>#DIV/0!</v>
      </c>
    </row>
    <row r="276" spans="1:16" ht="18.75" hidden="1" customHeight="1">
      <c r="A276" s="284" t="str">
        <f t="shared" si="20"/>
        <v>NL</v>
      </c>
      <c r="B276" s="747">
        <f t="shared" si="21"/>
        <v>265</v>
      </c>
      <c r="C276" s="191" t="s">
        <v>1223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 t="shared" si="22"/>
        <v>0</v>
      </c>
      <c r="L276" s="25">
        <f t="shared" si="23"/>
        <v>0</v>
      </c>
      <c r="M276" s="284" t="e">
        <f t="shared" si="24"/>
        <v>#DIV/0!</v>
      </c>
    </row>
    <row r="277" spans="1:16" ht="18.75" hidden="1" customHeight="1">
      <c r="A277" s="284" t="str">
        <f t="shared" si="20"/>
        <v>NL</v>
      </c>
      <c r="B277" s="747">
        <f t="shared" si="21"/>
        <v>266</v>
      </c>
      <c r="C277" s="188" t="s">
        <v>1222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 t="shared" si="22"/>
        <v>0</v>
      </c>
      <c r="L277" s="25">
        <f t="shared" si="23"/>
        <v>0</v>
      </c>
      <c r="M277" s="284" t="e">
        <f t="shared" si="24"/>
        <v>#DIV/0!</v>
      </c>
    </row>
    <row r="278" spans="1:16" ht="18.75" hidden="1" customHeight="1">
      <c r="A278" s="284" t="str">
        <f t="shared" si="20"/>
        <v>NL</v>
      </c>
      <c r="B278" s="747">
        <f t="shared" si="21"/>
        <v>267</v>
      </c>
      <c r="C278" s="191" t="s">
        <v>1221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 t="shared" si="22"/>
        <v>0</v>
      </c>
      <c r="L278" s="25">
        <f t="shared" si="23"/>
        <v>0</v>
      </c>
      <c r="M278" s="284" t="e">
        <f t="shared" si="24"/>
        <v>#DIV/0!</v>
      </c>
    </row>
    <row r="279" spans="1:16" ht="18.75" hidden="1" customHeight="1">
      <c r="A279" s="284" t="str">
        <f t="shared" si="20"/>
        <v>NL</v>
      </c>
      <c r="B279" s="747">
        <f t="shared" si="21"/>
        <v>268</v>
      </c>
      <c r="C279" s="191" t="s">
        <v>1220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 t="shared" si="22"/>
        <v>0</v>
      </c>
      <c r="L279" s="25">
        <f t="shared" si="23"/>
        <v>0</v>
      </c>
      <c r="M279" s="284" t="e">
        <f t="shared" si="24"/>
        <v>#DIV/0!</v>
      </c>
    </row>
    <row r="280" spans="1:16" ht="18.75" hidden="1" customHeight="1">
      <c r="A280" s="284" t="str">
        <f t="shared" si="20"/>
        <v>NL</v>
      </c>
      <c r="B280" s="747">
        <f t="shared" si="21"/>
        <v>269</v>
      </c>
      <c r="C280" s="191" t="s">
        <v>1219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 t="shared" si="22"/>
        <v>0</v>
      </c>
      <c r="L280" s="25">
        <f t="shared" si="23"/>
        <v>0</v>
      </c>
      <c r="M280" s="284" t="e">
        <f t="shared" si="24"/>
        <v>#DIV/0!</v>
      </c>
    </row>
    <row r="281" spans="1:16" ht="18.75" hidden="1" customHeight="1">
      <c r="A281" s="284" t="str">
        <f t="shared" si="20"/>
        <v>NL</v>
      </c>
      <c r="B281" s="747">
        <f t="shared" si="21"/>
        <v>270</v>
      </c>
      <c r="C281" s="191" t="s">
        <v>1218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 t="shared" si="22"/>
        <v>0</v>
      </c>
      <c r="L281" s="25">
        <f t="shared" si="23"/>
        <v>0</v>
      </c>
      <c r="M281" s="284" t="e">
        <f t="shared" si="24"/>
        <v>#DIV/0!</v>
      </c>
    </row>
    <row r="282" spans="1:16" ht="18.75" hidden="1" customHeight="1">
      <c r="A282" s="284" t="str">
        <f t="shared" si="20"/>
        <v>NL</v>
      </c>
      <c r="B282" s="747">
        <f t="shared" si="21"/>
        <v>271</v>
      </c>
      <c r="C282" s="191" t="s">
        <v>1217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 t="shared" si="22"/>
        <v>0</v>
      </c>
      <c r="L282" s="25">
        <f t="shared" si="23"/>
        <v>0</v>
      </c>
      <c r="M282" s="284" t="e">
        <f t="shared" si="24"/>
        <v>#DIV/0!</v>
      </c>
    </row>
    <row r="283" spans="1:16" ht="18.75" hidden="1" customHeight="1">
      <c r="A283" s="284" t="str">
        <f t="shared" si="20"/>
        <v>NL</v>
      </c>
      <c r="B283" s="747">
        <f t="shared" si="21"/>
        <v>272</v>
      </c>
      <c r="C283" s="188" t="s">
        <v>1216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 t="shared" si="22"/>
        <v>0</v>
      </c>
      <c r="L283" s="25">
        <f t="shared" si="23"/>
        <v>0</v>
      </c>
      <c r="M283" s="284" t="e">
        <f t="shared" si="24"/>
        <v>#DIV/0!</v>
      </c>
    </row>
    <row r="284" spans="1:16" ht="18.75" hidden="1" customHeight="1">
      <c r="A284" s="284" t="str">
        <f t="shared" si="20"/>
        <v>NL</v>
      </c>
      <c r="B284" s="747">
        <f t="shared" si="21"/>
        <v>273</v>
      </c>
      <c r="C284" s="191" t="s">
        <v>1215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 t="shared" si="22"/>
        <v>0</v>
      </c>
      <c r="L284" s="25">
        <f t="shared" si="23"/>
        <v>0</v>
      </c>
      <c r="M284" s="284" t="e">
        <f t="shared" si="24"/>
        <v>#DIV/0!</v>
      </c>
    </row>
    <row r="285" spans="1:16" ht="18.75" hidden="1" customHeight="1">
      <c r="A285" s="284" t="str">
        <f t="shared" si="20"/>
        <v>NL</v>
      </c>
      <c r="B285" s="747">
        <f t="shared" si="21"/>
        <v>274</v>
      </c>
      <c r="C285" s="191" t="s">
        <v>1214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 t="shared" si="22"/>
        <v>0</v>
      </c>
      <c r="L285" s="25">
        <f t="shared" si="23"/>
        <v>0</v>
      </c>
      <c r="M285" s="284" t="e">
        <f t="shared" si="24"/>
        <v>#DIV/0!</v>
      </c>
    </row>
    <row r="286" spans="1:16" ht="18.75" hidden="1" customHeight="1">
      <c r="A286" s="284" t="str">
        <f t="shared" si="20"/>
        <v>NL</v>
      </c>
      <c r="B286" s="747">
        <f t="shared" si="21"/>
        <v>275</v>
      </c>
      <c r="C286" s="191" t="s">
        <v>1213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 t="shared" si="22"/>
        <v>0</v>
      </c>
      <c r="L286" s="25">
        <f t="shared" si="23"/>
        <v>0</v>
      </c>
      <c r="M286" s="284" t="e">
        <f t="shared" si="24"/>
        <v>#DIV/0!</v>
      </c>
    </row>
    <row r="287" spans="1:16" ht="18.75" hidden="1" customHeight="1">
      <c r="A287" s="284" t="str">
        <f t="shared" si="20"/>
        <v>NL</v>
      </c>
      <c r="B287" s="747">
        <f t="shared" si="21"/>
        <v>276</v>
      </c>
      <c r="C287" s="287" t="s">
        <v>1525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 t="shared" si="22"/>
        <v>0</v>
      </c>
      <c r="L287" s="25">
        <f t="shared" si="23"/>
        <v>0</v>
      </c>
      <c r="M287" s="284" t="e">
        <f t="shared" si="24"/>
        <v>#DIV/0!</v>
      </c>
      <c r="O287" s="912"/>
      <c r="P287" s="912"/>
    </row>
    <row r="288" spans="1:16" ht="18.75" hidden="1" customHeight="1">
      <c r="A288" s="284" t="str">
        <f t="shared" si="20"/>
        <v>NL</v>
      </c>
      <c r="B288" s="747">
        <f t="shared" si="21"/>
        <v>277</v>
      </c>
      <c r="C288" s="191" t="s">
        <v>954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 t="shared" si="22"/>
        <v>0</v>
      </c>
      <c r="L288" s="25">
        <f t="shared" si="23"/>
        <v>0</v>
      </c>
      <c r="M288" s="284" t="e">
        <f t="shared" si="24"/>
        <v>#DIV/0!</v>
      </c>
    </row>
    <row r="289" spans="1:16" ht="18.75" hidden="1" customHeight="1">
      <c r="A289" s="284" t="str">
        <f t="shared" si="20"/>
        <v>NL</v>
      </c>
      <c r="B289" s="747">
        <f t="shared" si="21"/>
        <v>278</v>
      </c>
      <c r="C289" s="191" t="s">
        <v>955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 t="shared" si="22"/>
        <v>0</v>
      </c>
      <c r="L289" s="25">
        <f t="shared" si="23"/>
        <v>0</v>
      </c>
      <c r="M289" s="284" t="e">
        <f t="shared" si="24"/>
        <v>#DIV/0!</v>
      </c>
    </row>
    <row r="290" spans="1:16" ht="18.75" hidden="1" customHeight="1">
      <c r="A290" s="284" t="str">
        <f t="shared" si="20"/>
        <v>NL</v>
      </c>
      <c r="B290" s="747">
        <f t="shared" si="21"/>
        <v>279</v>
      </c>
      <c r="C290" s="188" t="s">
        <v>416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 t="shared" si="22"/>
        <v>0</v>
      </c>
      <c r="L290" s="25">
        <f t="shared" si="23"/>
        <v>0</v>
      </c>
      <c r="M290" s="284" t="e">
        <f t="shared" si="24"/>
        <v>#DIV/0!</v>
      </c>
    </row>
    <row r="291" spans="1:16" ht="18.75" hidden="1" customHeight="1">
      <c r="A291" s="284" t="str">
        <f t="shared" si="20"/>
        <v>NL</v>
      </c>
      <c r="B291" s="747">
        <f t="shared" si="21"/>
        <v>280</v>
      </c>
      <c r="C291" s="287" t="s">
        <v>1506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 t="shared" si="22"/>
        <v>0</v>
      </c>
      <c r="L291" s="25">
        <f t="shared" si="23"/>
        <v>0</v>
      </c>
      <c r="M291" s="284" t="e">
        <f t="shared" si="24"/>
        <v>#DIV/0!</v>
      </c>
      <c r="O291" s="912"/>
      <c r="P291" s="912"/>
    </row>
    <row r="292" spans="1:16" ht="18.75" hidden="1" customHeight="1">
      <c r="A292" s="284" t="str">
        <f t="shared" si="20"/>
        <v>NL</v>
      </c>
      <c r="B292" s="747">
        <f t="shared" si="21"/>
        <v>281</v>
      </c>
      <c r="C292" s="191" t="s">
        <v>1288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 t="shared" si="22"/>
        <v>0</v>
      </c>
      <c r="L292" s="25">
        <f t="shared" si="23"/>
        <v>0</v>
      </c>
      <c r="M292" s="284" t="e">
        <f t="shared" si="24"/>
        <v>#DIV/0!</v>
      </c>
      <c r="O292" s="912"/>
      <c r="P292" s="912"/>
    </row>
    <row r="293" spans="1:16" ht="18.75" hidden="1" customHeight="1">
      <c r="A293" s="284" t="str">
        <f t="shared" si="20"/>
        <v>NL</v>
      </c>
      <c r="B293" s="747">
        <f t="shared" si="21"/>
        <v>282</v>
      </c>
      <c r="C293" s="287" t="s">
        <v>1505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 t="shared" si="22"/>
        <v>0</v>
      </c>
      <c r="L293" s="25">
        <f t="shared" si="23"/>
        <v>0</v>
      </c>
      <c r="M293" s="284" t="e">
        <f t="shared" si="24"/>
        <v>#DIV/0!</v>
      </c>
      <c r="O293" s="912"/>
      <c r="P293" s="912"/>
    </row>
    <row r="294" spans="1:16" ht="18.75" hidden="1" customHeight="1">
      <c r="A294" s="284" t="str">
        <f t="shared" si="20"/>
        <v>NL</v>
      </c>
      <c r="B294" s="747">
        <f t="shared" si="21"/>
        <v>283</v>
      </c>
      <c r="C294" s="188" t="s">
        <v>932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 t="shared" si="22"/>
        <v>0</v>
      </c>
      <c r="L294" s="25">
        <f t="shared" si="23"/>
        <v>0</v>
      </c>
      <c r="M294" s="284" t="e">
        <f t="shared" si="24"/>
        <v>#DIV/0!</v>
      </c>
    </row>
    <row r="295" spans="1:16" ht="18.75" hidden="1" customHeight="1">
      <c r="A295" s="284" t="str">
        <f t="shared" si="20"/>
        <v>NL</v>
      </c>
      <c r="B295" s="747">
        <f t="shared" si="21"/>
        <v>284</v>
      </c>
      <c r="C295" s="40" t="s">
        <v>736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 t="shared" si="22"/>
        <v>0</v>
      </c>
      <c r="L295" s="25">
        <f t="shared" si="23"/>
        <v>0</v>
      </c>
      <c r="M295" s="284" t="e">
        <f t="shared" si="24"/>
        <v>#DIV/0!</v>
      </c>
    </row>
    <row r="296" spans="1:16" ht="18.75" hidden="1" customHeight="1">
      <c r="A296" s="284" t="str">
        <f t="shared" si="20"/>
        <v>NL</v>
      </c>
      <c r="B296" s="747">
        <f t="shared" si="21"/>
        <v>285</v>
      </c>
      <c r="C296" s="40" t="s">
        <v>737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 t="shared" si="22"/>
        <v>0</v>
      </c>
      <c r="L296" s="25">
        <f t="shared" si="23"/>
        <v>0</v>
      </c>
      <c r="M296" s="284" t="e">
        <f t="shared" si="24"/>
        <v>#DIV/0!</v>
      </c>
    </row>
    <row r="297" spans="1:16" ht="18.75" hidden="1" customHeight="1">
      <c r="A297" s="284" t="str">
        <f t="shared" si="20"/>
        <v>NL</v>
      </c>
      <c r="B297" s="747">
        <f t="shared" si="21"/>
        <v>286</v>
      </c>
      <c r="C297" s="287" t="s">
        <v>1428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 t="shared" si="22"/>
        <v>0</v>
      </c>
      <c r="L297" s="25">
        <f t="shared" si="23"/>
        <v>0</v>
      </c>
      <c r="M297" s="284" t="e">
        <f t="shared" si="24"/>
        <v>#DIV/0!</v>
      </c>
    </row>
    <row r="298" spans="1:16" ht="18.75" hidden="1" customHeight="1">
      <c r="A298" s="284" t="str">
        <f t="shared" si="20"/>
        <v>NL</v>
      </c>
      <c r="B298" s="747">
        <f t="shared" si="21"/>
        <v>287</v>
      </c>
      <c r="C298" s="287" t="s">
        <v>1742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 t="shared" si="22"/>
        <v>0</v>
      </c>
      <c r="L298" s="25">
        <f t="shared" si="23"/>
        <v>0</v>
      </c>
      <c r="M298" s="284" t="e">
        <f t="shared" si="24"/>
        <v>#DIV/0!</v>
      </c>
    </row>
    <row r="299" spans="1:16" ht="18.75" hidden="1" customHeight="1">
      <c r="A299" s="284" t="str">
        <f t="shared" si="20"/>
        <v>NL</v>
      </c>
      <c r="B299" s="747">
        <f t="shared" si="21"/>
        <v>288</v>
      </c>
      <c r="C299" s="287" t="s">
        <v>1421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 t="shared" si="22"/>
        <v>0</v>
      </c>
      <c r="L299" s="25">
        <f t="shared" si="23"/>
        <v>0</v>
      </c>
      <c r="M299" s="284" t="e">
        <f t="shared" si="24"/>
        <v>#DIV/0!</v>
      </c>
    </row>
    <row r="300" spans="1:16" ht="18.75" hidden="1" customHeight="1">
      <c r="A300" s="284" t="str">
        <f t="shared" si="20"/>
        <v>NL</v>
      </c>
      <c r="B300" s="747">
        <f t="shared" si="21"/>
        <v>289</v>
      </c>
      <c r="C300" s="40" t="s">
        <v>846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 t="shared" si="22"/>
        <v>0</v>
      </c>
      <c r="L300" s="25">
        <f t="shared" si="23"/>
        <v>0</v>
      </c>
      <c r="M300" s="284" t="e">
        <f t="shared" si="24"/>
        <v>#DIV/0!</v>
      </c>
    </row>
    <row r="301" spans="1:16" ht="18.75" hidden="1" customHeight="1">
      <c r="A301" s="284" t="str">
        <f t="shared" si="20"/>
        <v>NL</v>
      </c>
      <c r="B301" s="747">
        <f t="shared" si="21"/>
        <v>290</v>
      </c>
      <c r="C301" s="40" t="s">
        <v>821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 t="shared" si="22"/>
        <v>0</v>
      </c>
      <c r="L301" s="25">
        <f t="shared" si="23"/>
        <v>0</v>
      </c>
      <c r="M301" s="284" t="e">
        <f t="shared" si="24"/>
        <v>#DIV/0!</v>
      </c>
    </row>
    <row r="302" spans="1:16" ht="18.75" hidden="1" customHeight="1">
      <c r="A302" s="284" t="str">
        <f t="shared" si="20"/>
        <v>NL</v>
      </c>
      <c r="B302" s="747">
        <f t="shared" si="21"/>
        <v>291</v>
      </c>
      <c r="C302" s="191" t="s">
        <v>494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 t="shared" si="22"/>
        <v>0</v>
      </c>
      <c r="L302" s="25">
        <f t="shared" si="23"/>
        <v>0</v>
      </c>
      <c r="M302" s="284" t="e">
        <f t="shared" si="24"/>
        <v>#DIV/0!</v>
      </c>
    </row>
    <row r="303" spans="1:16" ht="18.75" hidden="1" customHeight="1">
      <c r="A303" s="284" t="str">
        <f t="shared" si="20"/>
        <v>NL</v>
      </c>
      <c r="B303" s="747">
        <f t="shared" si="21"/>
        <v>292</v>
      </c>
      <c r="C303" s="188" t="s">
        <v>866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 t="shared" si="22"/>
        <v>0</v>
      </c>
      <c r="L303" s="25">
        <f t="shared" si="23"/>
        <v>0</v>
      </c>
      <c r="M303" s="284" t="e">
        <f t="shared" si="24"/>
        <v>#DIV/0!</v>
      </c>
    </row>
    <row r="304" spans="1:16" ht="18.75" hidden="1" customHeight="1">
      <c r="A304" s="284" t="str">
        <f t="shared" si="20"/>
        <v>NL</v>
      </c>
      <c r="B304" s="747">
        <f t="shared" si="21"/>
        <v>293</v>
      </c>
      <c r="C304" s="287" t="s">
        <v>1451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 t="shared" si="22"/>
        <v>0</v>
      </c>
      <c r="L304" s="25">
        <f t="shared" si="23"/>
        <v>0</v>
      </c>
      <c r="M304" s="284" t="e">
        <f t="shared" si="24"/>
        <v>#DIV/0!</v>
      </c>
      <c r="O304" s="912"/>
      <c r="P304" s="912"/>
    </row>
    <row r="305" spans="1:16" ht="18.75" hidden="1" customHeight="1">
      <c r="A305" s="284" t="str">
        <f t="shared" si="20"/>
        <v>NL</v>
      </c>
      <c r="B305" s="747">
        <f t="shared" si="21"/>
        <v>294</v>
      </c>
      <c r="C305" s="191" t="s">
        <v>526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 t="shared" si="22"/>
        <v>0</v>
      </c>
      <c r="L305" s="25">
        <f t="shared" si="23"/>
        <v>0</v>
      </c>
      <c r="M305" s="284" t="e">
        <f t="shared" si="24"/>
        <v>#DIV/0!</v>
      </c>
    </row>
    <row r="306" spans="1:16" ht="18.75" hidden="1" customHeight="1">
      <c r="A306" s="284" t="str">
        <f t="shared" si="20"/>
        <v>NL</v>
      </c>
      <c r="B306" s="747">
        <f t="shared" si="21"/>
        <v>295</v>
      </c>
      <c r="C306" s="191" t="s">
        <v>523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 t="shared" si="22"/>
        <v>0</v>
      </c>
      <c r="L306" s="25">
        <f t="shared" si="23"/>
        <v>0</v>
      </c>
      <c r="M306" s="284" t="e">
        <f t="shared" si="24"/>
        <v>#DIV/0!</v>
      </c>
    </row>
    <row r="307" spans="1:16" ht="18.75" hidden="1" customHeight="1">
      <c r="A307" s="284" t="str">
        <f t="shared" si="20"/>
        <v>NL</v>
      </c>
      <c r="B307" s="747">
        <f t="shared" si="21"/>
        <v>296</v>
      </c>
      <c r="C307" s="287" t="s">
        <v>1562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 t="shared" si="22"/>
        <v>0</v>
      </c>
      <c r="L307" s="25">
        <f t="shared" si="23"/>
        <v>0</v>
      </c>
      <c r="M307" s="284" t="e">
        <f t="shared" si="24"/>
        <v>#DIV/0!</v>
      </c>
      <c r="O307" s="912"/>
      <c r="P307" s="912"/>
    </row>
    <row r="308" spans="1:16" ht="18.75" hidden="1" customHeight="1">
      <c r="A308" s="284" t="str">
        <f t="shared" si="20"/>
        <v>NL</v>
      </c>
      <c r="B308" s="747">
        <f t="shared" si="21"/>
        <v>297</v>
      </c>
      <c r="C308" s="188" t="s">
        <v>657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 t="shared" si="22"/>
        <v>0</v>
      </c>
      <c r="L308" s="25">
        <f t="shared" si="23"/>
        <v>0</v>
      </c>
      <c r="M308" s="284" t="e">
        <f t="shared" si="24"/>
        <v>#DIV/0!</v>
      </c>
    </row>
    <row r="309" spans="1:16" ht="18.75" hidden="1" customHeight="1">
      <c r="A309" s="284" t="str">
        <f t="shared" si="20"/>
        <v>NL</v>
      </c>
      <c r="B309" s="747">
        <f t="shared" si="21"/>
        <v>298</v>
      </c>
      <c r="C309" s="191" t="s">
        <v>945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 t="shared" si="22"/>
        <v>0</v>
      </c>
      <c r="L309" s="25">
        <f t="shared" si="23"/>
        <v>0</v>
      </c>
      <c r="M309" s="284" t="e">
        <f t="shared" si="24"/>
        <v>#DIV/0!</v>
      </c>
    </row>
    <row r="310" spans="1:16" ht="18.75" hidden="1" customHeight="1">
      <c r="A310" s="284" t="str">
        <f t="shared" si="20"/>
        <v>NL</v>
      </c>
      <c r="B310" s="747">
        <f t="shared" si="21"/>
        <v>299</v>
      </c>
      <c r="C310" s="191" t="s">
        <v>995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 t="shared" si="22"/>
        <v>0</v>
      </c>
      <c r="L310" s="25">
        <f t="shared" si="23"/>
        <v>0</v>
      </c>
      <c r="M310" s="284" t="e">
        <f t="shared" si="24"/>
        <v>#DIV/0!</v>
      </c>
    </row>
    <row r="311" spans="1:16" ht="18.75" hidden="1" customHeight="1">
      <c r="A311" s="284" t="str">
        <f t="shared" si="20"/>
        <v>NL</v>
      </c>
      <c r="B311" s="747">
        <f t="shared" si="21"/>
        <v>300</v>
      </c>
      <c r="C311" s="188" t="s">
        <v>750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 t="shared" si="22"/>
        <v>0</v>
      </c>
      <c r="L311" s="25">
        <f t="shared" si="23"/>
        <v>0</v>
      </c>
      <c r="M311" s="284" t="e">
        <f t="shared" si="24"/>
        <v>#DIV/0!</v>
      </c>
    </row>
    <row r="312" spans="1:16" ht="18.75" hidden="1" customHeight="1">
      <c r="A312" s="284" t="str">
        <f t="shared" si="20"/>
        <v>NL</v>
      </c>
      <c r="B312" s="747">
        <f t="shared" si="21"/>
        <v>301</v>
      </c>
      <c r="C312" s="191" t="s">
        <v>977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 t="shared" si="22"/>
        <v>0</v>
      </c>
      <c r="L312" s="25">
        <f t="shared" si="23"/>
        <v>0</v>
      </c>
      <c r="M312" s="284" t="e">
        <f t="shared" si="24"/>
        <v>#DIV/0!</v>
      </c>
    </row>
    <row r="313" spans="1:16" ht="18.75" hidden="1" customHeight="1">
      <c r="A313" s="284" t="str">
        <f t="shared" si="20"/>
        <v>NL</v>
      </c>
      <c r="B313" s="747">
        <f t="shared" si="21"/>
        <v>302</v>
      </c>
      <c r="C313" s="191" t="s">
        <v>973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 t="shared" si="22"/>
        <v>0</v>
      </c>
      <c r="L313" s="25">
        <f t="shared" si="23"/>
        <v>0</v>
      </c>
      <c r="M313" s="284" t="e">
        <f t="shared" si="24"/>
        <v>#DIV/0!</v>
      </c>
    </row>
    <row r="314" spans="1:16" ht="18.75" hidden="1" customHeight="1">
      <c r="A314" s="284" t="str">
        <f t="shared" si="20"/>
        <v>NL</v>
      </c>
      <c r="B314" s="747">
        <f t="shared" si="21"/>
        <v>303</v>
      </c>
      <c r="C314" s="287" t="s">
        <v>1669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 t="shared" si="22"/>
        <v>0</v>
      </c>
      <c r="L314" s="25">
        <f t="shared" si="23"/>
        <v>0</v>
      </c>
      <c r="M314" s="284" t="e">
        <f t="shared" si="24"/>
        <v>#DIV/0!</v>
      </c>
    </row>
    <row r="315" spans="1:16" ht="18.75" customHeight="1">
      <c r="A315" s="284" t="str">
        <f t="shared" si="20"/>
        <v>NL</v>
      </c>
      <c r="B315" s="747">
        <f t="shared" si="21"/>
        <v>304</v>
      </c>
      <c r="C315" s="191" t="s">
        <v>477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 t="shared" si="22"/>
        <v>8</v>
      </c>
      <c r="L315" s="25">
        <f t="shared" si="23"/>
        <v>1255728</v>
      </c>
      <c r="M315" s="284">
        <f t="shared" si="24"/>
        <v>156966</v>
      </c>
    </row>
    <row r="316" spans="1:16" ht="18.75" hidden="1" customHeight="1">
      <c r="A316" s="284" t="str">
        <f t="shared" si="20"/>
        <v>NL</v>
      </c>
      <c r="B316" s="747">
        <f t="shared" si="21"/>
        <v>305</v>
      </c>
      <c r="C316" s="188" t="s">
        <v>868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 t="shared" si="22"/>
        <v>0</v>
      </c>
      <c r="L316" s="25">
        <f t="shared" si="23"/>
        <v>0</v>
      </c>
      <c r="M316" s="284" t="e">
        <f t="shared" si="24"/>
        <v>#DIV/0!</v>
      </c>
    </row>
    <row r="317" spans="1:16" ht="18.75" hidden="1" customHeight="1">
      <c r="A317" s="284" t="str">
        <f t="shared" si="20"/>
        <v>NL</v>
      </c>
      <c r="B317" s="747">
        <f t="shared" si="21"/>
        <v>306</v>
      </c>
      <c r="C317" s="287" t="s">
        <v>1751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 t="shared" si="22"/>
        <v>0</v>
      </c>
      <c r="L317" s="25">
        <f t="shared" si="23"/>
        <v>0</v>
      </c>
      <c r="M317" s="284" t="e">
        <f t="shared" si="24"/>
        <v>#DIV/0!</v>
      </c>
    </row>
    <row r="318" spans="1:16" ht="18.75" hidden="1" customHeight="1">
      <c r="A318" s="284" t="str">
        <f t="shared" si="20"/>
        <v>NL</v>
      </c>
      <c r="B318" s="747">
        <f t="shared" si="21"/>
        <v>307</v>
      </c>
      <c r="C318" s="191" t="s">
        <v>478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 t="shared" si="22"/>
        <v>0</v>
      </c>
      <c r="L318" s="25">
        <f t="shared" si="23"/>
        <v>0</v>
      </c>
      <c r="M318" s="284" t="e">
        <f t="shared" si="24"/>
        <v>#DIV/0!</v>
      </c>
      <c r="O318" s="912"/>
      <c r="P318" s="912"/>
    </row>
    <row r="319" spans="1:16" ht="18.75" hidden="1" customHeight="1">
      <c r="A319" s="284" t="str">
        <f t="shared" si="20"/>
        <v>NL</v>
      </c>
      <c r="B319" s="747">
        <f t="shared" si="21"/>
        <v>308</v>
      </c>
      <c r="C319" s="188" t="s">
        <v>442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 t="shared" si="22"/>
        <v>0</v>
      </c>
      <c r="L319" s="25">
        <f t="shared" si="23"/>
        <v>0</v>
      </c>
      <c r="M319" s="284" t="e">
        <f t="shared" si="24"/>
        <v>#DIV/0!</v>
      </c>
    </row>
    <row r="320" spans="1:16" ht="18.75" customHeight="1">
      <c r="A320" s="284" t="str">
        <f t="shared" si="20"/>
        <v>NL</v>
      </c>
      <c r="B320" s="747">
        <f t="shared" si="21"/>
        <v>309</v>
      </c>
      <c r="C320" s="191" t="s">
        <v>759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 t="shared" si="22"/>
        <v>30</v>
      </c>
      <c r="L320" s="25">
        <f t="shared" si="23"/>
        <v>195390</v>
      </c>
      <c r="M320" s="284">
        <f t="shared" si="24"/>
        <v>6513</v>
      </c>
    </row>
    <row r="321" spans="1:16" ht="18.75" hidden="1" customHeight="1">
      <c r="A321" s="284" t="str">
        <f t="shared" si="20"/>
        <v>NL</v>
      </c>
      <c r="B321" s="747">
        <f t="shared" si="21"/>
        <v>310</v>
      </c>
      <c r="C321" s="40" t="s">
        <v>1471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 t="shared" si="22"/>
        <v>0</v>
      </c>
      <c r="L321" s="25">
        <f t="shared" si="23"/>
        <v>0</v>
      </c>
      <c r="M321" s="284" t="e">
        <f t="shared" si="24"/>
        <v>#DIV/0!</v>
      </c>
    </row>
    <row r="322" spans="1:16" ht="18.75" customHeight="1">
      <c r="A322" s="284" t="str">
        <f t="shared" si="20"/>
        <v>NL</v>
      </c>
      <c r="B322" s="747">
        <f t="shared" si="21"/>
        <v>311</v>
      </c>
      <c r="C322" s="188" t="s">
        <v>451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 t="shared" si="22"/>
        <v>26</v>
      </c>
      <c r="L322" s="25">
        <f t="shared" si="23"/>
        <v>3501843</v>
      </c>
      <c r="M322" s="284">
        <f t="shared" si="24"/>
        <v>134686.26923076922</v>
      </c>
    </row>
    <row r="323" spans="1:16" ht="18.75" hidden="1" customHeight="1">
      <c r="A323" s="284" t="str">
        <f t="shared" si="20"/>
        <v>NL</v>
      </c>
      <c r="B323" s="747">
        <f t="shared" si="21"/>
        <v>312</v>
      </c>
      <c r="C323" s="188" t="s">
        <v>752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 t="shared" si="22"/>
        <v>0</v>
      </c>
      <c r="L323" s="25">
        <f t="shared" si="23"/>
        <v>0</v>
      </c>
      <c r="M323" s="284" t="e">
        <f t="shared" si="24"/>
        <v>#DIV/0!</v>
      </c>
    </row>
    <row r="324" spans="1:16" ht="18.75" hidden="1" customHeight="1">
      <c r="A324" s="284" t="str">
        <f t="shared" si="20"/>
        <v>NL</v>
      </c>
      <c r="B324" s="747">
        <f t="shared" si="21"/>
        <v>313</v>
      </c>
      <c r="C324" s="287" t="s">
        <v>1736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 t="shared" si="22"/>
        <v>0</v>
      </c>
      <c r="L324" s="25">
        <f t="shared" si="23"/>
        <v>0</v>
      </c>
      <c r="M324" s="284" t="e">
        <f t="shared" si="24"/>
        <v>#DIV/0!</v>
      </c>
    </row>
    <row r="325" spans="1:16" ht="18.75" hidden="1" customHeight="1">
      <c r="A325" s="284" t="str">
        <f t="shared" si="20"/>
        <v>NL</v>
      </c>
      <c r="B325" s="747">
        <f t="shared" si="21"/>
        <v>314</v>
      </c>
      <c r="C325" s="191" t="s">
        <v>469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 t="shared" si="22"/>
        <v>0</v>
      </c>
      <c r="L325" s="25">
        <f t="shared" si="23"/>
        <v>0</v>
      </c>
      <c r="M325" s="284" t="e">
        <f t="shared" si="24"/>
        <v>#DIV/0!</v>
      </c>
    </row>
    <row r="326" spans="1:16" ht="18.75" hidden="1" customHeight="1">
      <c r="A326" s="284" t="str">
        <f t="shared" si="20"/>
        <v>NL</v>
      </c>
      <c r="B326" s="747">
        <f t="shared" si="21"/>
        <v>315</v>
      </c>
      <c r="C326" s="40" t="s">
        <v>909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 t="shared" si="22"/>
        <v>0</v>
      </c>
      <c r="L326" s="25">
        <f t="shared" si="23"/>
        <v>0</v>
      </c>
      <c r="M326" s="284" t="e">
        <f t="shared" si="24"/>
        <v>#DIV/0!</v>
      </c>
    </row>
    <row r="327" spans="1:16" ht="18.75" hidden="1" customHeight="1">
      <c r="A327" s="284" t="str">
        <f t="shared" si="20"/>
        <v>NL</v>
      </c>
      <c r="B327" s="747">
        <f t="shared" si="21"/>
        <v>316</v>
      </c>
      <c r="C327" s="287" t="s">
        <v>1756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 t="shared" si="22"/>
        <v>0</v>
      </c>
      <c r="L327" s="25">
        <f t="shared" si="23"/>
        <v>0</v>
      </c>
      <c r="M327" s="284" t="e">
        <f t="shared" si="24"/>
        <v>#DIV/0!</v>
      </c>
    </row>
    <row r="328" spans="1:16" ht="18.75" hidden="1" customHeight="1">
      <c r="A328" s="284" t="str">
        <f t="shared" si="20"/>
        <v>NL</v>
      </c>
      <c r="B328" s="747">
        <f t="shared" si="21"/>
        <v>317</v>
      </c>
      <c r="C328" s="287" t="s">
        <v>1434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 t="shared" si="22"/>
        <v>0</v>
      </c>
      <c r="L328" s="25">
        <f t="shared" si="23"/>
        <v>0</v>
      </c>
      <c r="M328" s="284" t="e">
        <f t="shared" si="24"/>
        <v>#DIV/0!</v>
      </c>
    </row>
    <row r="329" spans="1:16" ht="18.75" hidden="1" customHeight="1">
      <c r="A329" s="284" t="str">
        <f t="shared" si="20"/>
        <v>NL</v>
      </c>
      <c r="B329" s="747">
        <f t="shared" si="21"/>
        <v>318</v>
      </c>
      <c r="C329" s="191" t="s">
        <v>967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 t="shared" si="22"/>
        <v>0</v>
      </c>
      <c r="L329" s="25">
        <f t="shared" si="23"/>
        <v>0</v>
      </c>
      <c r="M329" s="284" t="e">
        <f t="shared" si="24"/>
        <v>#DIV/0!</v>
      </c>
    </row>
    <row r="330" spans="1:16" ht="18.75" hidden="1" customHeight="1">
      <c r="A330" s="284" t="str">
        <f t="shared" si="20"/>
        <v>NL</v>
      </c>
      <c r="B330" s="747">
        <f t="shared" si="21"/>
        <v>319</v>
      </c>
      <c r="C330" s="191" t="s">
        <v>966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 t="shared" si="22"/>
        <v>0</v>
      </c>
      <c r="L330" s="25">
        <f t="shared" si="23"/>
        <v>0</v>
      </c>
      <c r="M330" s="284" t="e">
        <f t="shared" si="24"/>
        <v>#DIV/0!</v>
      </c>
    </row>
    <row r="331" spans="1:16" ht="18.75" hidden="1" customHeight="1">
      <c r="A331" s="284" t="str">
        <f t="shared" si="20"/>
        <v>NL</v>
      </c>
      <c r="B331" s="747">
        <f t="shared" si="21"/>
        <v>320</v>
      </c>
      <c r="C331" s="191" t="s">
        <v>527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 t="shared" si="22"/>
        <v>0</v>
      </c>
      <c r="L331" s="25">
        <f t="shared" si="23"/>
        <v>0</v>
      </c>
      <c r="M331" s="284" t="e">
        <f t="shared" si="24"/>
        <v>#DIV/0!</v>
      </c>
    </row>
    <row r="332" spans="1:16" ht="18.75" hidden="1" customHeight="1">
      <c r="A332" s="284" t="str">
        <f t="shared" ref="A332:A395" si="25">IF(B332&lt;&gt;"","NL","")</f>
        <v>NL</v>
      </c>
      <c r="B332" s="747">
        <f t="shared" ref="B332:B395" si="26">IF(C332&lt;&gt;"",ROW()-11,"")</f>
        <v>321</v>
      </c>
      <c r="C332" s="40" t="s">
        <v>697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 t="shared" ref="K332:K395" si="27">E332+G332-I332</f>
        <v>0</v>
      </c>
      <c r="L332" s="25">
        <f t="shared" ref="L332:L395" si="28">F332+H332-J332</f>
        <v>0</v>
      </c>
      <c r="M332" s="284" t="e">
        <f t="shared" ref="M332:M395" si="29">L332/K332</f>
        <v>#DIV/0!</v>
      </c>
    </row>
    <row r="333" spans="1:16" ht="18.75" hidden="1" customHeight="1">
      <c r="A333" s="284" t="str">
        <f t="shared" si="25"/>
        <v>NL</v>
      </c>
      <c r="B333" s="747">
        <f t="shared" si="26"/>
        <v>322</v>
      </c>
      <c r="C333" s="188" t="s">
        <v>458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 t="shared" si="27"/>
        <v>0</v>
      </c>
      <c r="L333" s="25">
        <f t="shared" si="28"/>
        <v>0</v>
      </c>
      <c r="M333" s="284" t="e">
        <f t="shared" si="29"/>
        <v>#DIV/0!</v>
      </c>
    </row>
    <row r="334" spans="1:16" ht="18.75" hidden="1" customHeight="1">
      <c r="A334" s="284" t="str">
        <f t="shared" si="25"/>
        <v>NL</v>
      </c>
      <c r="B334" s="747">
        <f t="shared" si="26"/>
        <v>323</v>
      </c>
      <c r="C334" s="191" t="s">
        <v>521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 t="shared" si="27"/>
        <v>0</v>
      </c>
      <c r="L334" s="25">
        <f t="shared" si="28"/>
        <v>0</v>
      </c>
      <c r="M334" s="284" t="e">
        <f t="shared" si="29"/>
        <v>#DIV/0!</v>
      </c>
      <c r="O334" s="912"/>
      <c r="P334" s="912"/>
    </row>
    <row r="335" spans="1:16" ht="18.75" hidden="1" customHeight="1">
      <c r="A335" s="284" t="str">
        <f t="shared" si="25"/>
        <v>NL</v>
      </c>
      <c r="B335" s="747">
        <f t="shared" si="26"/>
        <v>324</v>
      </c>
      <c r="C335" s="287" t="s">
        <v>1745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 t="shared" si="27"/>
        <v>0</v>
      </c>
      <c r="L335" s="25">
        <f t="shared" si="28"/>
        <v>0</v>
      </c>
      <c r="M335" s="284" t="e">
        <f t="shared" si="29"/>
        <v>#DIV/0!</v>
      </c>
    </row>
    <row r="336" spans="1:16" ht="18.75" hidden="1" customHeight="1">
      <c r="A336" s="284" t="str">
        <f t="shared" si="25"/>
        <v>NL</v>
      </c>
      <c r="B336" s="747">
        <f t="shared" si="26"/>
        <v>325</v>
      </c>
      <c r="C336" s="287" t="s">
        <v>1671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 t="shared" si="27"/>
        <v>0</v>
      </c>
      <c r="L336" s="25">
        <f t="shared" si="28"/>
        <v>0</v>
      </c>
      <c r="M336" s="284" t="e">
        <f t="shared" si="29"/>
        <v>#DIV/0!</v>
      </c>
    </row>
    <row r="337" spans="1:16" ht="18.75" customHeight="1">
      <c r="A337" s="284" t="str">
        <f t="shared" si="25"/>
        <v>NL</v>
      </c>
      <c r="B337" s="747">
        <f t="shared" si="26"/>
        <v>326</v>
      </c>
      <c r="C337" s="191" t="s">
        <v>744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 t="shared" si="27"/>
        <v>10</v>
      </c>
      <c r="L337" s="25">
        <f t="shared" si="28"/>
        <v>582270</v>
      </c>
      <c r="M337" s="284">
        <f t="shared" si="29"/>
        <v>58227</v>
      </c>
    </row>
    <row r="338" spans="1:16" ht="18.75" customHeight="1">
      <c r="A338" s="284" t="str">
        <f t="shared" si="25"/>
        <v>NL</v>
      </c>
      <c r="B338" s="747">
        <f t="shared" si="26"/>
        <v>327</v>
      </c>
      <c r="C338" s="40" t="s">
        <v>748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 t="shared" si="27"/>
        <v>18</v>
      </c>
      <c r="L338" s="25">
        <f t="shared" si="28"/>
        <v>1276092</v>
      </c>
      <c r="M338" s="284">
        <f t="shared" si="29"/>
        <v>70894</v>
      </c>
    </row>
    <row r="339" spans="1:16" ht="18.75" hidden="1" customHeight="1">
      <c r="A339" s="284" t="str">
        <f t="shared" si="25"/>
        <v>NL</v>
      </c>
      <c r="B339" s="747">
        <f t="shared" si="26"/>
        <v>328</v>
      </c>
      <c r="C339" s="188" t="s">
        <v>778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 t="shared" si="27"/>
        <v>0</v>
      </c>
      <c r="L339" s="25">
        <f t="shared" si="28"/>
        <v>0</v>
      </c>
      <c r="M339" s="284" t="e">
        <f t="shared" si="29"/>
        <v>#DIV/0!</v>
      </c>
    </row>
    <row r="340" spans="1:16" ht="18.75" hidden="1" customHeight="1">
      <c r="A340" s="284" t="str">
        <f t="shared" si="25"/>
        <v>NL</v>
      </c>
      <c r="B340" s="747">
        <f t="shared" si="26"/>
        <v>329</v>
      </c>
      <c r="C340" s="188" t="s">
        <v>761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 t="shared" si="27"/>
        <v>0</v>
      </c>
      <c r="L340" s="25">
        <f t="shared" si="28"/>
        <v>0</v>
      </c>
      <c r="M340" s="284" t="e">
        <f t="shared" si="29"/>
        <v>#DIV/0!</v>
      </c>
    </row>
    <row r="341" spans="1:16" ht="18.75" hidden="1" customHeight="1">
      <c r="A341" s="284" t="str">
        <f t="shared" si="25"/>
        <v>NL</v>
      </c>
      <c r="B341" s="747">
        <f t="shared" si="26"/>
        <v>330</v>
      </c>
      <c r="C341" s="287" t="s">
        <v>1478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 t="shared" si="27"/>
        <v>0</v>
      </c>
      <c r="L341" s="25">
        <f t="shared" si="28"/>
        <v>0</v>
      </c>
      <c r="M341" s="284" t="e">
        <f t="shared" si="29"/>
        <v>#DIV/0!</v>
      </c>
      <c r="O341" s="912"/>
      <c r="P341" s="912"/>
    </row>
    <row r="342" spans="1:16" ht="18.75" hidden="1" customHeight="1">
      <c r="A342" s="284" t="str">
        <f t="shared" si="25"/>
        <v>NL</v>
      </c>
      <c r="B342" s="747">
        <f t="shared" si="26"/>
        <v>331</v>
      </c>
      <c r="C342" s="40" t="s">
        <v>803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 t="shared" si="27"/>
        <v>0</v>
      </c>
      <c r="L342" s="25">
        <f t="shared" si="28"/>
        <v>0</v>
      </c>
      <c r="M342" s="284" t="e">
        <f t="shared" si="29"/>
        <v>#DIV/0!</v>
      </c>
    </row>
    <row r="343" spans="1:16" ht="18.75" hidden="1" customHeight="1">
      <c r="A343" s="284" t="str">
        <f t="shared" si="25"/>
        <v>NL</v>
      </c>
      <c r="B343" s="747">
        <f t="shared" si="26"/>
        <v>332</v>
      </c>
      <c r="C343" s="287" t="s">
        <v>1758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 t="shared" si="27"/>
        <v>0</v>
      </c>
      <c r="L343" s="25">
        <f t="shared" si="28"/>
        <v>0</v>
      </c>
      <c r="M343" s="284" t="e">
        <f t="shared" si="29"/>
        <v>#DIV/0!</v>
      </c>
    </row>
    <row r="344" spans="1:16" ht="18.75" hidden="1" customHeight="1">
      <c r="A344" s="284" t="str">
        <f t="shared" si="25"/>
        <v>NL</v>
      </c>
      <c r="B344" s="747">
        <f t="shared" si="26"/>
        <v>333</v>
      </c>
      <c r="C344" s="40" t="s">
        <v>694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 t="shared" si="27"/>
        <v>0</v>
      </c>
      <c r="L344" s="25">
        <f t="shared" si="28"/>
        <v>0</v>
      </c>
      <c r="M344" s="284" t="e">
        <f t="shared" si="29"/>
        <v>#DIV/0!</v>
      </c>
    </row>
    <row r="345" spans="1:16" ht="18.75" hidden="1" customHeight="1">
      <c r="A345" s="284" t="str">
        <f t="shared" si="25"/>
        <v>NL</v>
      </c>
      <c r="B345" s="747">
        <f t="shared" si="26"/>
        <v>334</v>
      </c>
      <c r="C345" s="287" t="s">
        <v>1564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 t="shared" si="27"/>
        <v>0</v>
      </c>
      <c r="L345" s="25">
        <f t="shared" si="28"/>
        <v>0</v>
      </c>
      <c r="M345" s="284" t="e">
        <f t="shared" si="29"/>
        <v>#DIV/0!</v>
      </c>
      <c r="O345" s="912"/>
      <c r="P345" s="912"/>
    </row>
    <row r="346" spans="1:16" ht="18.75" hidden="1" customHeight="1">
      <c r="A346" s="284" t="str">
        <f t="shared" si="25"/>
        <v>NL</v>
      </c>
      <c r="B346" s="747">
        <f t="shared" si="26"/>
        <v>335</v>
      </c>
      <c r="C346" s="191" t="s">
        <v>976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 t="shared" si="27"/>
        <v>0</v>
      </c>
      <c r="L346" s="25">
        <f t="shared" si="28"/>
        <v>0</v>
      </c>
      <c r="M346" s="284" t="e">
        <f t="shared" si="29"/>
        <v>#DIV/0!</v>
      </c>
    </row>
    <row r="347" spans="1:16" ht="18.75" hidden="1" customHeight="1">
      <c r="A347" s="284" t="str">
        <f t="shared" si="25"/>
        <v>NL</v>
      </c>
      <c r="B347" s="747">
        <f t="shared" si="26"/>
        <v>336</v>
      </c>
      <c r="C347" s="188" t="s">
        <v>443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 t="shared" si="27"/>
        <v>0</v>
      </c>
      <c r="L347" s="25">
        <f t="shared" si="28"/>
        <v>0</v>
      </c>
      <c r="M347" s="284" t="e">
        <f t="shared" si="29"/>
        <v>#DIV/0!</v>
      </c>
    </row>
    <row r="348" spans="1:16" ht="18.75" hidden="1" customHeight="1">
      <c r="A348" s="284" t="str">
        <f t="shared" si="25"/>
        <v>NL</v>
      </c>
      <c r="B348" s="747">
        <f t="shared" si="26"/>
        <v>337</v>
      </c>
      <c r="C348" s="188" t="s">
        <v>867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 t="shared" si="27"/>
        <v>0</v>
      </c>
      <c r="L348" s="25">
        <f t="shared" si="28"/>
        <v>0</v>
      </c>
      <c r="M348" s="284" t="e">
        <f t="shared" si="29"/>
        <v>#DIV/0!</v>
      </c>
    </row>
    <row r="349" spans="1:16" ht="18.75" customHeight="1">
      <c r="A349" s="284" t="str">
        <f t="shared" si="25"/>
        <v>NL</v>
      </c>
      <c r="B349" s="747">
        <f t="shared" si="26"/>
        <v>338</v>
      </c>
      <c r="C349" s="40" t="s">
        <v>859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7"/>
        <v>4</v>
      </c>
      <c r="L349" s="25">
        <f t="shared" si="28"/>
        <v>578188</v>
      </c>
      <c r="M349" s="284">
        <f t="shared" si="29"/>
        <v>144547</v>
      </c>
    </row>
    <row r="350" spans="1:16" ht="18.75" hidden="1" customHeight="1">
      <c r="A350" s="284" t="str">
        <f t="shared" si="25"/>
        <v>NL</v>
      </c>
      <c r="B350" s="747">
        <f t="shared" si="26"/>
        <v>339</v>
      </c>
      <c r="C350" s="287" t="s">
        <v>1749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 t="shared" si="27"/>
        <v>0</v>
      </c>
      <c r="L350" s="25">
        <f t="shared" si="28"/>
        <v>0</v>
      </c>
      <c r="M350" s="284" t="e">
        <f t="shared" si="29"/>
        <v>#DIV/0!</v>
      </c>
    </row>
    <row r="351" spans="1:16" ht="18.75" hidden="1" customHeight="1">
      <c r="A351" s="284" t="str">
        <f t="shared" si="25"/>
        <v>NL</v>
      </c>
      <c r="B351" s="747">
        <f t="shared" si="26"/>
        <v>340</v>
      </c>
      <c r="C351" s="40" t="s">
        <v>804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 t="shared" si="27"/>
        <v>0</v>
      </c>
      <c r="L351" s="25">
        <f t="shared" si="28"/>
        <v>0</v>
      </c>
      <c r="M351" s="284" t="e">
        <f t="shared" si="29"/>
        <v>#DIV/0!</v>
      </c>
      <c r="O351" s="912"/>
      <c r="P351" s="912"/>
    </row>
    <row r="352" spans="1:16" ht="18.75" hidden="1" customHeight="1">
      <c r="A352" s="284" t="str">
        <f t="shared" si="25"/>
        <v>NL</v>
      </c>
      <c r="B352" s="747">
        <f t="shared" si="26"/>
        <v>341</v>
      </c>
      <c r="C352" s="191" t="s">
        <v>670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 t="shared" si="27"/>
        <v>0</v>
      </c>
      <c r="L352" s="25">
        <f t="shared" si="28"/>
        <v>0</v>
      </c>
      <c r="M352" s="284" t="e">
        <f t="shared" si="29"/>
        <v>#DIV/0!</v>
      </c>
    </row>
    <row r="353" spans="1:16" ht="18.75" hidden="1" customHeight="1">
      <c r="A353" s="284" t="str">
        <f t="shared" si="25"/>
        <v>NL</v>
      </c>
      <c r="B353" s="747">
        <f t="shared" si="26"/>
        <v>342</v>
      </c>
      <c r="C353" s="188" t="s">
        <v>455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 t="shared" si="27"/>
        <v>0</v>
      </c>
      <c r="L353" s="25">
        <f t="shared" si="28"/>
        <v>0</v>
      </c>
      <c r="M353" s="284" t="e">
        <f t="shared" si="29"/>
        <v>#DIV/0!</v>
      </c>
      <c r="O353" s="912"/>
      <c r="P353" s="912"/>
    </row>
    <row r="354" spans="1:16" ht="18.75" hidden="1" customHeight="1">
      <c r="A354" s="284" t="str">
        <f t="shared" si="25"/>
        <v>NL</v>
      </c>
      <c r="B354" s="747">
        <f t="shared" si="26"/>
        <v>343</v>
      </c>
      <c r="C354" s="188" t="s">
        <v>456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 t="shared" si="27"/>
        <v>0</v>
      </c>
      <c r="L354" s="25">
        <f t="shared" si="28"/>
        <v>0</v>
      </c>
      <c r="M354" s="284" t="e">
        <f t="shared" si="29"/>
        <v>#DIV/0!</v>
      </c>
    </row>
    <row r="355" spans="1:16" ht="18.75" hidden="1" customHeight="1">
      <c r="A355" s="284" t="str">
        <f t="shared" si="25"/>
        <v>NL</v>
      </c>
      <c r="B355" s="747">
        <f t="shared" si="26"/>
        <v>344</v>
      </c>
      <c r="C355" s="191" t="s">
        <v>562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 t="shared" si="27"/>
        <v>0</v>
      </c>
      <c r="L355" s="25">
        <f t="shared" si="28"/>
        <v>0</v>
      </c>
      <c r="M355" s="284" t="e">
        <f t="shared" si="29"/>
        <v>#DIV/0!</v>
      </c>
    </row>
    <row r="356" spans="1:16" ht="18.75" customHeight="1">
      <c r="A356" s="284" t="str">
        <f t="shared" si="25"/>
        <v>NL</v>
      </c>
      <c r="B356" s="747">
        <f t="shared" si="26"/>
        <v>345</v>
      </c>
      <c r="C356" s="191" t="s">
        <v>741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 t="shared" si="27"/>
        <v>1000</v>
      </c>
      <c r="L356" s="25">
        <f t="shared" si="28"/>
        <v>768000</v>
      </c>
      <c r="M356" s="284">
        <f t="shared" si="29"/>
        <v>768</v>
      </c>
    </row>
    <row r="357" spans="1:16" ht="18.75" hidden="1" customHeight="1">
      <c r="A357" s="284" t="str">
        <f t="shared" si="25"/>
        <v>NL</v>
      </c>
      <c r="B357" s="747">
        <f t="shared" si="26"/>
        <v>346</v>
      </c>
      <c r="C357" s="191" t="s">
        <v>651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 t="shared" si="27"/>
        <v>0</v>
      </c>
      <c r="L357" s="25">
        <f t="shared" si="28"/>
        <v>0</v>
      </c>
      <c r="M357" s="284" t="e">
        <f t="shared" si="29"/>
        <v>#DIV/0!</v>
      </c>
    </row>
    <row r="358" spans="1:16" ht="18.75" hidden="1" customHeight="1">
      <c r="A358" s="284" t="str">
        <f t="shared" si="25"/>
        <v>NL</v>
      </c>
      <c r="B358" s="747">
        <f t="shared" si="26"/>
        <v>347</v>
      </c>
      <c r="C358" s="287" t="s">
        <v>1752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 t="shared" si="27"/>
        <v>0</v>
      </c>
      <c r="L358" s="25">
        <f t="shared" si="28"/>
        <v>0</v>
      </c>
      <c r="M358" s="284" t="e">
        <f t="shared" si="29"/>
        <v>#DIV/0!</v>
      </c>
    </row>
    <row r="359" spans="1:16" ht="18.75" hidden="1" customHeight="1">
      <c r="A359" s="284" t="str">
        <f t="shared" si="25"/>
        <v>NL</v>
      </c>
      <c r="B359" s="747">
        <f t="shared" si="26"/>
        <v>348</v>
      </c>
      <c r="C359" s="287" t="s">
        <v>1746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 t="shared" si="27"/>
        <v>0</v>
      </c>
      <c r="L359" s="25">
        <f t="shared" si="28"/>
        <v>0</v>
      </c>
      <c r="M359" s="284" t="e">
        <f t="shared" si="29"/>
        <v>#DIV/0!</v>
      </c>
    </row>
    <row r="360" spans="1:16" ht="18.75" hidden="1" customHeight="1">
      <c r="A360" s="284" t="str">
        <f t="shared" si="25"/>
        <v>NL</v>
      </c>
      <c r="B360" s="747">
        <f t="shared" si="26"/>
        <v>349</v>
      </c>
      <c r="C360" s="287" t="s">
        <v>1444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 t="shared" si="27"/>
        <v>0</v>
      </c>
      <c r="L360" s="25">
        <f t="shared" si="28"/>
        <v>0</v>
      </c>
      <c r="M360" s="284" t="e">
        <f t="shared" si="29"/>
        <v>#DIV/0!</v>
      </c>
      <c r="O360" s="912"/>
      <c r="P360" s="912"/>
    </row>
    <row r="361" spans="1:16" ht="18.75" hidden="1" customHeight="1">
      <c r="A361" s="284" t="str">
        <f t="shared" si="25"/>
        <v>NL</v>
      </c>
      <c r="B361" s="747">
        <f t="shared" si="26"/>
        <v>350</v>
      </c>
      <c r="C361" s="191" t="s">
        <v>514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 t="shared" si="27"/>
        <v>0</v>
      </c>
      <c r="L361" s="25">
        <f t="shared" si="28"/>
        <v>0</v>
      </c>
      <c r="M361" s="284" t="e">
        <f t="shared" si="29"/>
        <v>#DIV/0!</v>
      </c>
    </row>
    <row r="362" spans="1:16" ht="18.75" hidden="1" customHeight="1">
      <c r="A362" s="284" t="str">
        <f t="shared" si="25"/>
        <v>NL</v>
      </c>
      <c r="B362" s="747">
        <f t="shared" si="26"/>
        <v>351</v>
      </c>
      <c r="C362" s="191" t="s">
        <v>493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 t="shared" si="27"/>
        <v>0</v>
      </c>
      <c r="L362" s="25">
        <f t="shared" si="28"/>
        <v>0</v>
      </c>
      <c r="M362" s="284" t="e">
        <f t="shared" si="29"/>
        <v>#DIV/0!</v>
      </c>
    </row>
    <row r="363" spans="1:16" ht="18.75" hidden="1" customHeight="1">
      <c r="A363" s="284" t="str">
        <f t="shared" si="25"/>
        <v>NL</v>
      </c>
      <c r="B363" s="747">
        <f t="shared" si="26"/>
        <v>352</v>
      </c>
      <c r="C363" s="191" t="s">
        <v>513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 t="shared" si="27"/>
        <v>0</v>
      </c>
      <c r="L363" s="25">
        <f t="shared" si="28"/>
        <v>0</v>
      </c>
      <c r="M363" s="284" t="e">
        <f t="shared" si="29"/>
        <v>#DIV/0!</v>
      </c>
    </row>
    <row r="364" spans="1:16" ht="18.75" hidden="1" customHeight="1">
      <c r="A364" s="284" t="str">
        <f t="shared" si="25"/>
        <v>NL</v>
      </c>
      <c r="B364" s="747">
        <f t="shared" si="26"/>
        <v>353</v>
      </c>
      <c r="C364" s="287" t="s">
        <v>1750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 t="shared" si="27"/>
        <v>0</v>
      </c>
      <c r="L364" s="25">
        <f t="shared" si="28"/>
        <v>0</v>
      </c>
      <c r="M364" s="284" t="e">
        <f t="shared" si="29"/>
        <v>#DIV/0!</v>
      </c>
    </row>
    <row r="365" spans="1:16" ht="18.75" customHeight="1">
      <c r="A365" s="284" t="str">
        <f t="shared" si="25"/>
        <v>NL</v>
      </c>
      <c r="B365" s="747">
        <f t="shared" si="26"/>
        <v>354</v>
      </c>
      <c r="C365" s="188" t="s">
        <v>441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 t="shared" si="27"/>
        <v>10</v>
      </c>
      <c r="L365" s="25">
        <f t="shared" si="28"/>
        <v>1917230</v>
      </c>
      <c r="M365" s="284">
        <f t="shared" si="29"/>
        <v>191723</v>
      </c>
    </row>
    <row r="366" spans="1:16" ht="18.75" hidden="1" customHeight="1">
      <c r="A366" s="284" t="str">
        <f t="shared" si="25"/>
        <v>NL</v>
      </c>
      <c r="B366" s="747">
        <f t="shared" si="26"/>
        <v>355</v>
      </c>
      <c r="C366" s="191" t="s">
        <v>495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 t="shared" si="27"/>
        <v>0</v>
      </c>
      <c r="L366" s="25">
        <f t="shared" si="28"/>
        <v>0</v>
      </c>
      <c r="M366" s="284" t="e">
        <f t="shared" si="29"/>
        <v>#DIV/0!</v>
      </c>
    </row>
    <row r="367" spans="1:16" ht="18.75" hidden="1" customHeight="1">
      <c r="A367" s="284" t="str">
        <f t="shared" si="25"/>
        <v>NL</v>
      </c>
      <c r="B367" s="747">
        <f t="shared" si="26"/>
        <v>356</v>
      </c>
      <c r="C367" s="188" t="s">
        <v>873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 t="shared" si="27"/>
        <v>0</v>
      </c>
      <c r="L367" s="25">
        <f t="shared" si="28"/>
        <v>0</v>
      </c>
      <c r="M367" s="284" t="e">
        <f t="shared" si="29"/>
        <v>#DIV/0!</v>
      </c>
    </row>
    <row r="368" spans="1:16" ht="18.75" hidden="1" customHeight="1">
      <c r="A368" s="284" t="str">
        <f t="shared" si="25"/>
        <v>NL</v>
      </c>
      <c r="B368" s="747">
        <f t="shared" si="26"/>
        <v>357</v>
      </c>
      <c r="C368" s="188" t="s">
        <v>444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 t="shared" si="27"/>
        <v>0</v>
      </c>
      <c r="L368" s="25">
        <f t="shared" si="28"/>
        <v>0</v>
      </c>
      <c r="M368" s="284" t="e">
        <f t="shared" si="29"/>
        <v>#DIV/0!</v>
      </c>
    </row>
    <row r="369" spans="1:16" ht="18.75" hidden="1" customHeight="1">
      <c r="A369" s="284" t="str">
        <f t="shared" si="25"/>
        <v>NL</v>
      </c>
      <c r="B369" s="747">
        <f t="shared" si="26"/>
        <v>358</v>
      </c>
      <c r="C369" s="40" t="s">
        <v>707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 t="shared" si="27"/>
        <v>0</v>
      </c>
      <c r="L369" s="25">
        <f t="shared" si="28"/>
        <v>0</v>
      </c>
      <c r="M369" s="284" t="e">
        <f t="shared" si="29"/>
        <v>#DIV/0!</v>
      </c>
      <c r="O369" s="912"/>
      <c r="P369" s="912"/>
    </row>
    <row r="370" spans="1:16" ht="18.75" hidden="1" customHeight="1">
      <c r="A370" s="284" t="str">
        <f t="shared" si="25"/>
        <v>NL</v>
      </c>
      <c r="B370" s="747">
        <f t="shared" si="26"/>
        <v>359</v>
      </c>
      <c r="C370" s="40" t="s">
        <v>710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 t="shared" si="27"/>
        <v>0</v>
      </c>
      <c r="L370" s="25">
        <f t="shared" si="28"/>
        <v>0</v>
      </c>
      <c r="M370" s="284" t="e">
        <f t="shared" si="29"/>
        <v>#DIV/0!</v>
      </c>
    </row>
    <row r="371" spans="1:16" ht="18.75" hidden="1" customHeight="1">
      <c r="A371" s="284" t="str">
        <f t="shared" si="25"/>
        <v>NL</v>
      </c>
      <c r="B371" s="747">
        <f t="shared" si="26"/>
        <v>360</v>
      </c>
      <c r="C371" s="191" t="s">
        <v>470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 t="shared" si="27"/>
        <v>0</v>
      </c>
      <c r="L371" s="25">
        <f t="shared" si="28"/>
        <v>0</v>
      </c>
      <c r="M371" s="284" t="e">
        <f t="shared" si="29"/>
        <v>#DIV/0!</v>
      </c>
    </row>
    <row r="372" spans="1:16" ht="18.75" hidden="1" customHeight="1">
      <c r="A372" s="284" t="str">
        <f t="shared" si="25"/>
        <v>NL</v>
      </c>
      <c r="B372" s="747">
        <f t="shared" si="26"/>
        <v>361</v>
      </c>
      <c r="C372" s="188" t="s">
        <v>453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 t="shared" si="27"/>
        <v>0</v>
      </c>
      <c r="L372" s="25">
        <f t="shared" si="28"/>
        <v>0</v>
      </c>
      <c r="M372" s="284" t="e">
        <f t="shared" si="29"/>
        <v>#DIV/0!</v>
      </c>
    </row>
    <row r="373" spans="1:16" ht="18.75" hidden="1" customHeight="1">
      <c r="A373" s="284" t="str">
        <f t="shared" si="25"/>
        <v>NL</v>
      </c>
      <c r="B373" s="747">
        <f t="shared" si="26"/>
        <v>362</v>
      </c>
      <c r="C373" s="287" t="s">
        <v>1754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 t="shared" si="27"/>
        <v>0</v>
      </c>
      <c r="L373" s="25">
        <f t="shared" si="28"/>
        <v>0</v>
      </c>
      <c r="M373" s="284" t="e">
        <f t="shared" si="29"/>
        <v>#DIV/0!</v>
      </c>
    </row>
    <row r="374" spans="1:16" ht="18.75" hidden="1" customHeight="1">
      <c r="A374" s="284" t="str">
        <f t="shared" si="25"/>
        <v>NL</v>
      </c>
      <c r="B374" s="747">
        <f t="shared" si="26"/>
        <v>363</v>
      </c>
      <c r="C374" s="191" t="s">
        <v>807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 t="shared" si="27"/>
        <v>0</v>
      </c>
      <c r="L374" s="25">
        <f t="shared" si="28"/>
        <v>0</v>
      </c>
      <c r="M374" s="284" t="e">
        <f t="shared" si="29"/>
        <v>#DIV/0!</v>
      </c>
    </row>
    <row r="375" spans="1:16" ht="18.75" hidden="1" customHeight="1">
      <c r="A375" s="284" t="str">
        <f t="shared" si="25"/>
        <v>NL</v>
      </c>
      <c r="B375" s="747">
        <f t="shared" si="26"/>
        <v>364</v>
      </c>
      <c r="C375" s="40" t="s">
        <v>851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 t="shared" si="27"/>
        <v>0</v>
      </c>
      <c r="L375" s="25">
        <f t="shared" si="28"/>
        <v>0</v>
      </c>
      <c r="M375" s="284" t="e">
        <f t="shared" si="29"/>
        <v>#DIV/0!</v>
      </c>
    </row>
    <row r="376" spans="1:16" ht="18.75" hidden="1" customHeight="1">
      <c r="A376" s="284" t="str">
        <f t="shared" si="25"/>
        <v>NL</v>
      </c>
      <c r="B376" s="747">
        <f t="shared" si="26"/>
        <v>365</v>
      </c>
      <c r="C376" s="287" t="s">
        <v>1753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 t="shared" si="27"/>
        <v>0</v>
      </c>
      <c r="L376" s="25">
        <f t="shared" si="28"/>
        <v>0</v>
      </c>
      <c r="M376" s="284" t="e">
        <f t="shared" si="29"/>
        <v>#DIV/0!</v>
      </c>
    </row>
    <row r="377" spans="1:16" ht="18.75" hidden="1" customHeight="1">
      <c r="A377" s="284" t="str">
        <f t="shared" si="25"/>
        <v>NL</v>
      </c>
      <c r="B377" s="747">
        <f t="shared" si="26"/>
        <v>366</v>
      </c>
      <c r="C377" s="287" t="s">
        <v>1755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 t="shared" si="27"/>
        <v>0</v>
      </c>
      <c r="L377" s="25">
        <f t="shared" si="28"/>
        <v>0</v>
      </c>
      <c r="M377" s="284" t="e">
        <f t="shared" si="29"/>
        <v>#DIV/0!</v>
      </c>
    </row>
    <row r="378" spans="1:16" ht="18.75" hidden="1" customHeight="1">
      <c r="A378" s="284" t="str">
        <f t="shared" si="25"/>
        <v>NL</v>
      </c>
      <c r="B378" s="747">
        <f t="shared" si="26"/>
        <v>367</v>
      </c>
      <c r="C378" s="188" t="s">
        <v>440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 t="shared" si="27"/>
        <v>0</v>
      </c>
      <c r="L378" s="25">
        <f t="shared" si="28"/>
        <v>0</v>
      </c>
      <c r="M378" s="284" t="e">
        <f t="shared" si="29"/>
        <v>#DIV/0!</v>
      </c>
    </row>
    <row r="379" spans="1:16" ht="18.75" hidden="1" customHeight="1">
      <c r="A379" s="284" t="str">
        <f t="shared" si="25"/>
        <v>NL</v>
      </c>
      <c r="B379" s="747">
        <f t="shared" si="26"/>
        <v>368</v>
      </c>
      <c r="C379" s="188" t="s">
        <v>777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 t="shared" si="27"/>
        <v>0</v>
      </c>
      <c r="L379" s="25">
        <f t="shared" si="28"/>
        <v>0</v>
      </c>
      <c r="M379" s="284" t="e">
        <f t="shared" si="29"/>
        <v>#DIV/0!</v>
      </c>
    </row>
    <row r="380" spans="1:16" ht="18.75" hidden="1" customHeight="1">
      <c r="A380" s="284" t="str">
        <f t="shared" si="25"/>
        <v>NL</v>
      </c>
      <c r="B380" s="747">
        <f t="shared" si="26"/>
        <v>369</v>
      </c>
      <c r="C380" s="191" t="s">
        <v>519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 t="shared" si="27"/>
        <v>0</v>
      </c>
      <c r="L380" s="25">
        <f t="shared" si="28"/>
        <v>0</v>
      </c>
      <c r="M380" s="284" t="e">
        <f t="shared" si="29"/>
        <v>#DIV/0!</v>
      </c>
    </row>
    <row r="381" spans="1:16" ht="18.75" hidden="1" customHeight="1">
      <c r="A381" s="284" t="str">
        <f t="shared" si="25"/>
        <v>NL</v>
      </c>
      <c r="B381" s="747">
        <f t="shared" si="26"/>
        <v>370</v>
      </c>
      <c r="C381" s="287" t="s">
        <v>1480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 t="shared" si="27"/>
        <v>0</v>
      </c>
      <c r="L381" s="25">
        <f t="shared" si="28"/>
        <v>0</v>
      </c>
      <c r="M381" s="284" t="e">
        <f t="shared" si="29"/>
        <v>#DIV/0!</v>
      </c>
      <c r="O381" s="912"/>
      <c r="P381" s="912"/>
    </row>
    <row r="382" spans="1:16" ht="18.75" customHeight="1">
      <c r="A382" s="284" t="str">
        <f t="shared" si="25"/>
        <v>NL</v>
      </c>
      <c r="B382" s="747">
        <f t="shared" si="26"/>
        <v>371</v>
      </c>
      <c r="C382" s="191" t="s">
        <v>751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 t="shared" si="27"/>
        <v>38</v>
      </c>
      <c r="L382" s="25">
        <f t="shared" si="28"/>
        <v>3179726</v>
      </c>
      <c r="M382" s="284">
        <f t="shared" si="29"/>
        <v>83677</v>
      </c>
    </row>
    <row r="383" spans="1:16" ht="18.75" hidden="1" customHeight="1">
      <c r="A383" s="284" t="str">
        <f t="shared" si="25"/>
        <v>NL</v>
      </c>
      <c r="B383" s="747">
        <f t="shared" si="26"/>
        <v>372</v>
      </c>
      <c r="C383" s="287" t="s">
        <v>810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 t="shared" si="27"/>
        <v>0</v>
      </c>
      <c r="L383" s="25">
        <f t="shared" si="28"/>
        <v>0</v>
      </c>
      <c r="M383" s="284" t="e">
        <f t="shared" si="29"/>
        <v>#DIV/0!</v>
      </c>
      <c r="O383" s="912"/>
      <c r="P383" s="912"/>
    </row>
    <row r="384" spans="1:16" ht="18.75" hidden="1" customHeight="1">
      <c r="A384" s="284" t="str">
        <f t="shared" si="25"/>
        <v>NL</v>
      </c>
      <c r="B384" s="747">
        <f t="shared" si="26"/>
        <v>373</v>
      </c>
      <c r="C384" s="40" t="s">
        <v>864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 t="shared" si="27"/>
        <v>0</v>
      </c>
      <c r="L384" s="25">
        <f t="shared" si="28"/>
        <v>0</v>
      </c>
      <c r="M384" s="284" t="e">
        <f t="shared" si="29"/>
        <v>#DIV/0!</v>
      </c>
    </row>
    <row r="385" spans="1:16" ht="18.75" hidden="1" customHeight="1">
      <c r="A385" s="284" t="str">
        <f t="shared" si="25"/>
        <v>NL</v>
      </c>
      <c r="B385" s="747">
        <f t="shared" si="26"/>
        <v>374</v>
      </c>
      <c r="C385" s="191" t="s">
        <v>503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 t="shared" si="27"/>
        <v>0</v>
      </c>
      <c r="L385" s="25">
        <f t="shared" si="28"/>
        <v>0</v>
      </c>
      <c r="M385" s="284" t="e">
        <f t="shared" si="29"/>
        <v>#DIV/0!</v>
      </c>
    </row>
    <row r="386" spans="1:16" ht="18.75" hidden="1" customHeight="1">
      <c r="A386" s="284" t="str">
        <f t="shared" si="25"/>
        <v>NL</v>
      </c>
      <c r="B386" s="747">
        <f t="shared" si="26"/>
        <v>375</v>
      </c>
      <c r="C386" s="191" t="s">
        <v>496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 t="shared" si="27"/>
        <v>0</v>
      </c>
      <c r="L386" s="25">
        <f t="shared" si="28"/>
        <v>0</v>
      </c>
      <c r="M386" s="284" t="e">
        <f t="shared" si="29"/>
        <v>#DIV/0!</v>
      </c>
    </row>
    <row r="387" spans="1:16" ht="18.75" hidden="1" customHeight="1">
      <c r="A387" s="284" t="str">
        <f t="shared" si="25"/>
        <v>NL</v>
      </c>
      <c r="B387" s="747">
        <f t="shared" si="26"/>
        <v>376</v>
      </c>
      <c r="C387" s="188" t="s">
        <v>809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 t="shared" si="27"/>
        <v>0</v>
      </c>
      <c r="L387" s="25">
        <f t="shared" si="28"/>
        <v>0</v>
      </c>
      <c r="M387" s="284" t="e">
        <f t="shared" si="29"/>
        <v>#DIV/0!</v>
      </c>
    </row>
    <row r="388" spans="1:16" ht="18.75" hidden="1" customHeight="1">
      <c r="A388" s="284" t="str">
        <f t="shared" si="25"/>
        <v>NL</v>
      </c>
      <c r="B388" s="747">
        <f t="shared" si="26"/>
        <v>377</v>
      </c>
      <c r="C388" s="191" t="s">
        <v>1717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 t="shared" si="27"/>
        <v>0</v>
      </c>
      <c r="L388" s="25">
        <f t="shared" si="28"/>
        <v>0</v>
      </c>
      <c r="M388" s="284" t="e">
        <f t="shared" si="29"/>
        <v>#DIV/0!</v>
      </c>
    </row>
    <row r="389" spans="1:16" ht="18.75" hidden="1" customHeight="1">
      <c r="A389" s="284" t="str">
        <f t="shared" si="25"/>
        <v>NL</v>
      </c>
      <c r="B389" s="747">
        <f t="shared" si="26"/>
        <v>378</v>
      </c>
      <c r="C389" s="188" t="s">
        <v>669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 t="shared" si="27"/>
        <v>0</v>
      </c>
      <c r="L389" s="25">
        <f t="shared" si="28"/>
        <v>0</v>
      </c>
      <c r="M389" s="284" t="e">
        <f t="shared" si="29"/>
        <v>#DIV/0!</v>
      </c>
    </row>
    <row r="390" spans="1:16" ht="18.75" hidden="1" customHeight="1">
      <c r="A390" s="284" t="str">
        <f t="shared" si="25"/>
        <v>NL</v>
      </c>
      <c r="B390" s="747">
        <f t="shared" si="26"/>
        <v>379</v>
      </c>
      <c r="C390" s="191" t="s">
        <v>815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 t="shared" si="27"/>
        <v>0</v>
      </c>
      <c r="L390" s="25">
        <f t="shared" si="28"/>
        <v>0</v>
      </c>
      <c r="M390" s="284" t="e">
        <f t="shared" si="29"/>
        <v>#DIV/0!</v>
      </c>
    </row>
    <row r="391" spans="1:16" ht="18.75" hidden="1" customHeight="1">
      <c r="A391" s="284" t="str">
        <f t="shared" si="25"/>
        <v>NL</v>
      </c>
      <c r="B391" s="747">
        <f t="shared" si="26"/>
        <v>380</v>
      </c>
      <c r="C391" s="191" t="s">
        <v>489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 t="shared" si="27"/>
        <v>0</v>
      </c>
      <c r="L391" s="25">
        <f t="shared" si="28"/>
        <v>0</v>
      </c>
      <c r="M391" s="284" t="e">
        <f t="shared" si="29"/>
        <v>#DIV/0!</v>
      </c>
    </row>
    <row r="392" spans="1:16" ht="18.75" hidden="1" customHeight="1">
      <c r="A392" s="284" t="str">
        <f t="shared" si="25"/>
        <v>NL</v>
      </c>
      <c r="B392" s="747">
        <f t="shared" si="26"/>
        <v>381</v>
      </c>
      <c r="C392" s="287" t="s">
        <v>1757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 t="shared" si="27"/>
        <v>0</v>
      </c>
      <c r="L392" s="25">
        <f t="shared" si="28"/>
        <v>0</v>
      </c>
      <c r="M392" s="284" t="e">
        <f t="shared" si="29"/>
        <v>#DIV/0!</v>
      </c>
    </row>
    <row r="393" spans="1:16" ht="18.75" hidden="1" customHeight="1">
      <c r="A393" s="284" t="str">
        <f t="shared" si="25"/>
        <v>NL</v>
      </c>
      <c r="B393" s="747">
        <f t="shared" si="26"/>
        <v>382</v>
      </c>
      <c r="C393" s="191" t="s">
        <v>560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 t="shared" si="27"/>
        <v>0</v>
      </c>
      <c r="L393" s="25">
        <f t="shared" si="28"/>
        <v>0</v>
      </c>
      <c r="M393" s="284" t="e">
        <f t="shared" si="29"/>
        <v>#DIV/0!</v>
      </c>
    </row>
    <row r="394" spans="1:16" ht="18.75" hidden="1" customHeight="1">
      <c r="A394" s="284" t="str">
        <f t="shared" si="25"/>
        <v>NL</v>
      </c>
      <c r="B394" s="747">
        <f t="shared" si="26"/>
        <v>383</v>
      </c>
      <c r="C394" s="287" t="s">
        <v>1552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 t="shared" si="27"/>
        <v>0</v>
      </c>
      <c r="L394" s="25">
        <f t="shared" si="28"/>
        <v>0</v>
      </c>
      <c r="M394" s="284" t="e">
        <f t="shared" si="29"/>
        <v>#DIV/0!</v>
      </c>
      <c r="O394" s="912"/>
      <c r="P394" s="912"/>
    </row>
    <row r="395" spans="1:16" ht="18.75" hidden="1" customHeight="1">
      <c r="A395" s="284" t="str">
        <f t="shared" si="25"/>
        <v>NL</v>
      </c>
      <c r="B395" s="747">
        <f t="shared" si="26"/>
        <v>384</v>
      </c>
      <c r="C395" s="188" t="s">
        <v>457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 t="shared" si="27"/>
        <v>0</v>
      </c>
      <c r="L395" s="25">
        <f t="shared" si="28"/>
        <v>0</v>
      </c>
      <c r="M395" s="284" t="e">
        <f t="shared" si="29"/>
        <v>#DIV/0!</v>
      </c>
      <c r="O395" s="912"/>
      <c r="P395" s="912"/>
    </row>
    <row r="396" spans="1:16" ht="18.75" hidden="1" customHeight="1">
      <c r="A396" s="284" t="str">
        <f t="shared" ref="A396:A459" si="30">IF(B396&lt;&gt;"","NL","")</f>
        <v>NL</v>
      </c>
      <c r="B396" s="747">
        <f t="shared" ref="B396:B459" si="31">IF(C396&lt;&gt;"",ROW()-11,"")</f>
        <v>385</v>
      </c>
      <c r="C396" s="191" t="s">
        <v>963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 t="shared" ref="K396:K459" si="32">E396+G396-I396</f>
        <v>0</v>
      </c>
      <c r="L396" s="25">
        <f t="shared" ref="L396:L459" si="33">F396+H396-J396</f>
        <v>0</v>
      </c>
      <c r="M396" s="284" t="e">
        <f t="shared" ref="M396:M459" si="34">L396/K396</f>
        <v>#DIV/0!</v>
      </c>
    </row>
    <row r="397" spans="1:16" ht="18.75" customHeight="1">
      <c r="A397" s="284" t="str">
        <f t="shared" si="30"/>
        <v>NL</v>
      </c>
      <c r="B397" s="747">
        <f t="shared" si="31"/>
        <v>386</v>
      </c>
      <c r="C397" s="188" t="s">
        <v>462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 t="shared" si="32"/>
        <v>4</v>
      </c>
      <c r="L397" s="25">
        <f t="shared" si="33"/>
        <v>338360</v>
      </c>
      <c r="M397" s="284">
        <f t="shared" si="34"/>
        <v>84590</v>
      </c>
    </row>
    <row r="398" spans="1:16" ht="18.75" hidden="1" customHeight="1">
      <c r="A398" s="284" t="str">
        <f t="shared" si="30"/>
        <v>NL</v>
      </c>
      <c r="B398" s="747">
        <f t="shared" si="31"/>
        <v>387</v>
      </c>
      <c r="C398" s="191" t="s">
        <v>857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 t="shared" si="32"/>
        <v>0</v>
      </c>
      <c r="L398" s="25">
        <f t="shared" si="33"/>
        <v>0</v>
      </c>
      <c r="M398" s="284" t="e">
        <f t="shared" si="34"/>
        <v>#DIV/0!</v>
      </c>
    </row>
    <row r="399" spans="1:16" ht="18.75" hidden="1" customHeight="1">
      <c r="A399" s="284" t="str">
        <f t="shared" si="30"/>
        <v>NL</v>
      </c>
      <c r="B399" s="747">
        <f t="shared" si="31"/>
        <v>388</v>
      </c>
      <c r="C399" s="40" t="s">
        <v>1470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 t="shared" si="32"/>
        <v>0</v>
      </c>
      <c r="L399" s="25">
        <f t="shared" si="33"/>
        <v>0</v>
      </c>
      <c r="M399" s="284" t="e">
        <f t="shared" si="34"/>
        <v>#DIV/0!</v>
      </c>
    </row>
    <row r="400" spans="1:16" ht="18.75" hidden="1" customHeight="1">
      <c r="A400" s="284" t="str">
        <f t="shared" si="30"/>
        <v>NL</v>
      </c>
      <c r="B400" s="747">
        <f t="shared" si="31"/>
        <v>389</v>
      </c>
      <c r="C400" s="40" t="s">
        <v>848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 t="shared" si="32"/>
        <v>0</v>
      </c>
      <c r="L400" s="25">
        <f t="shared" si="33"/>
        <v>0</v>
      </c>
      <c r="M400" s="284" t="e">
        <f t="shared" si="34"/>
        <v>#DIV/0!</v>
      </c>
    </row>
    <row r="401" spans="1:16" ht="18.75" hidden="1" customHeight="1">
      <c r="A401" s="284" t="str">
        <f t="shared" si="30"/>
        <v>NL</v>
      </c>
      <c r="B401" s="747">
        <f t="shared" si="31"/>
        <v>390</v>
      </c>
      <c r="C401" s="40" t="s">
        <v>1472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 t="shared" si="32"/>
        <v>0</v>
      </c>
      <c r="L401" s="25">
        <f t="shared" si="33"/>
        <v>0</v>
      </c>
      <c r="M401" s="284" t="e">
        <f t="shared" si="34"/>
        <v>#DIV/0!</v>
      </c>
    </row>
    <row r="402" spans="1:16" ht="18.75" hidden="1" customHeight="1">
      <c r="A402" s="284" t="str">
        <f t="shared" si="30"/>
        <v>NL</v>
      </c>
      <c r="B402" s="747">
        <f t="shared" si="31"/>
        <v>391</v>
      </c>
      <c r="C402" s="40" t="s">
        <v>849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 t="shared" si="32"/>
        <v>0</v>
      </c>
      <c r="L402" s="25">
        <f t="shared" si="33"/>
        <v>0</v>
      </c>
      <c r="M402" s="284" t="e">
        <f t="shared" si="34"/>
        <v>#DIV/0!</v>
      </c>
    </row>
    <row r="403" spans="1:16" ht="18.75" hidden="1" customHeight="1">
      <c r="A403" s="284" t="str">
        <f t="shared" si="30"/>
        <v>NL</v>
      </c>
      <c r="B403" s="747">
        <f t="shared" si="31"/>
        <v>392</v>
      </c>
      <c r="C403" s="191" t="s">
        <v>561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 t="shared" si="32"/>
        <v>0</v>
      </c>
      <c r="L403" s="25">
        <f t="shared" si="33"/>
        <v>0</v>
      </c>
      <c r="M403" s="284" t="e">
        <f t="shared" si="34"/>
        <v>#DIV/0!</v>
      </c>
    </row>
    <row r="404" spans="1:16" ht="18.75" hidden="1" customHeight="1">
      <c r="A404" s="284" t="str">
        <f t="shared" si="30"/>
        <v>NL</v>
      </c>
      <c r="B404" s="747">
        <f t="shared" si="31"/>
        <v>393</v>
      </c>
      <c r="C404" s="40" t="s">
        <v>768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 t="shared" si="32"/>
        <v>0</v>
      </c>
      <c r="L404" s="25">
        <f t="shared" si="33"/>
        <v>0</v>
      </c>
      <c r="M404" s="284" t="e">
        <f t="shared" si="34"/>
        <v>#DIV/0!</v>
      </c>
    </row>
    <row r="405" spans="1:16" ht="18.75" hidden="1" customHeight="1">
      <c r="A405" s="284" t="str">
        <f t="shared" si="30"/>
        <v>NL</v>
      </c>
      <c r="B405" s="747">
        <f t="shared" si="31"/>
        <v>394</v>
      </c>
      <c r="C405" s="188" t="s">
        <v>717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 t="shared" si="32"/>
        <v>0</v>
      </c>
      <c r="L405" s="25">
        <f t="shared" si="33"/>
        <v>0</v>
      </c>
      <c r="M405" s="284" t="e">
        <f t="shared" si="34"/>
        <v>#DIV/0!</v>
      </c>
    </row>
    <row r="406" spans="1:16" ht="18.75" hidden="1" customHeight="1">
      <c r="A406" s="284" t="str">
        <f t="shared" si="30"/>
        <v>NL</v>
      </c>
      <c r="B406" s="747">
        <f t="shared" si="31"/>
        <v>395</v>
      </c>
      <c r="C406" s="40" t="s">
        <v>794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 t="shared" si="32"/>
        <v>0</v>
      </c>
      <c r="L406" s="25">
        <f t="shared" si="33"/>
        <v>0</v>
      </c>
      <c r="M406" s="284" t="e">
        <f t="shared" si="34"/>
        <v>#DIV/0!</v>
      </c>
      <c r="O406" s="912"/>
      <c r="P406" s="912"/>
    </row>
    <row r="407" spans="1:16" ht="18.75" hidden="1" customHeight="1">
      <c r="A407" s="284" t="str">
        <f t="shared" si="30"/>
        <v>NL</v>
      </c>
      <c r="B407" s="747">
        <f t="shared" si="31"/>
        <v>396</v>
      </c>
      <c r="C407" s="191" t="s">
        <v>551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 t="shared" si="32"/>
        <v>0</v>
      </c>
      <c r="L407" s="25">
        <f t="shared" si="33"/>
        <v>0</v>
      </c>
      <c r="M407" s="284" t="e">
        <f t="shared" si="34"/>
        <v>#DIV/0!</v>
      </c>
      <c r="O407" s="912"/>
      <c r="P407" s="912"/>
    </row>
    <row r="408" spans="1:16" ht="18.75" hidden="1" customHeight="1">
      <c r="A408" s="284" t="str">
        <f t="shared" si="30"/>
        <v>NL</v>
      </c>
      <c r="B408" s="747">
        <f t="shared" si="31"/>
        <v>397</v>
      </c>
      <c r="C408" s="191" t="s">
        <v>482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 t="shared" si="32"/>
        <v>0</v>
      </c>
      <c r="L408" s="25">
        <f t="shared" si="33"/>
        <v>0</v>
      </c>
      <c r="M408" s="284" t="e">
        <f t="shared" si="34"/>
        <v>#DIV/0!</v>
      </c>
    </row>
    <row r="409" spans="1:16" ht="18.75" hidden="1" customHeight="1">
      <c r="A409" s="284" t="str">
        <f t="shared" si="30"/>
        <v>NL</v>
      </c>
      <c r="B409" s="747">
        <f t="shared" si="31"/>
        <v>398</v>
      </c>
      <c r="C409" s="188" t="s">
        <v>1291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 t="shared" si="32"/>
        <v>0</v>
      </c>
      <c r="L409" s="25">
        <f t="shared" si="33"/>
        <v>0</v>
      </c>
      <c r="M409" s="284" t="e">
        <f t="shared" si="34"/>
        <v>#DIV/0!</v>
      </c>
    </row>
    <row r="410" spans="1:16" ht="18.75" hidden="1" customHeight="1">
      <c r="A410" s="284" t="str">
        <f t="shared" si="30"/>
        <v>NL</v>
      </c>
      <c r="B410" s="747">
        <f t="shared" si="31"/>
        <v>399</v>
      </c>
      <c r="C410" s="188" t="s">
        <v>1292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 t="shared" si="32"/>
        <v>0</v>
      </c>
      <c r="L410" s="25">
        <f t="shared" si="33"/>
        <v>0</v>
      </c>
      <c r="M410" s="284" t="e">
        <f t="shared" si="34"/>
        <v>#DIV/0!</v>
      </c>
    </row>
    <row r="411" spans="1:16" ht="18.75" customHeight="1">
      <c r="A411" s="284" t="str">
        <f t="shared" si="30"/>
        <v>NL</v>
      </c>
      <c r="B411" s="747">
        <f t="shared" si="31"/>
        <v>400</v>
      </c>
      <c r="C411" s="191" t="s">
        <v>938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2"/>
        <v>30</v>
      </c>
      <c r="L411" s="25">
        <f t="shared" si="33"/>
        <v>2522520</v>
      </c>
      <c r="M411" s="284">
        <f t="shared" si="34"/>
        <v>84084</v>
      </c>
    </row>
    <row r="412" spans="1:16" ht="18.75" hidden="1" customHeight="1">
      <c r="A412" s="284" t="str">
        <f t="shared" si="30"/>
        <v>NL</v>
      </c>
      <c r="B412" s="747">
        <f t="shared" si="31"/>
        <v>401</v>
      </c>
      <c r="C412" s="191" t="s">
        <v>1766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 t="shared" si="32"/>
        <v>0</v>
      </c>
      <c r="L412" s="25">
        <f t="shared" si="33"/>
        <v>0</v>
      </c>
      <c r="M412" s="284" t="e">
        <f t="shared" si="34"/>
        <v>#DIV/0!</v>
      </c>
    </row>
    <row r="413" spans="1:16" ht="18.75" hidden="1" customHeight="1">
      <c r="A413" s="284" t="str">
        <f t="shared" si="30"/>
        <v>NL</v>
      </c>
      <c r="B413" s="747">
        <f t="shared" si="31"/>
        <v>402</v>
      </c>
      <c r="C413" s="191" t="s">
        <v>473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 t="shared" si="32"/>
        <v>0</v>
      </c>
      <c r="L413" s="25">
        <f t="shared" si="33"/>
        <v>0</v>
      </c>
      <c r="M413" s="284" t="e">
        <f t="shared" si="34"/>
        <v>#DIV/0!</v>
      </c>
    </row>
    <row r="414" spans="1:16" ht="18.75" hidden="1" customHeight="1">
      <c r="A414" s="284" t="str">
        <f t="shared" si="30"/>
        <v>NL</v>
      </c>
      <c r="B414" s="747">
        <f t="shared" si="31"/>
        <v>403</v>
      </c>
      <c r="C414" s="191" t="s">
        <v>518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 t="shared" si="32"/>
        <v>0</v>
      </c>
      <c r="L414" s="25">
        <f t="shared" si="33"/>
        <v>0</v>
      </c>
      <c r="M414" s="284" t="e">
        <f t="shared" si="34"/>
        <v>#DIV/0!</v>
      </c>
    </row>
    <row r="415" spans="1:16" ht="18.75" hidden="1" customHeight="1">
      <c r="A415" s="284" t="str">
        <f t="shared" si="30"/>
        <v>NL</v>
      </c>
      <c r="B415" s="747">
        <f t="shared" si="31"/>
        <v>404</v>
      </c>
      <c r="C415" s="40" t="s">
        <v>1466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 t="shared" si="32"/>
        <v>0</v>
      </c>
      <c r="L415" s="25">
        <f t="shared" si="33"/>
        <v>0</v>
      </c>
      <c r="M415" s="284" t="e">
        <f t="shared" si="34"/>
        <v>#DIV/0!</v>
      </c>
    </row>
    <row r="416" spans="1:16" ht="18.75" hidden="1" customHeight="1">
      <c r="A416" s="284" t="str">
        <f t="shared" si="30"/>
        <v>NL</v>
      </c>
      <c r="B416" s="747">
        <f t="shared" si="31"/>
        <v>405</v>
      </c>
      <c r="C416" s="191" t="s">
        <v>988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 t="shared" si="32"/>
        <v>0</v>
      </c>
      <c r="L416" s="25">
        <f t="shared" si="33"/>
        <v>0</v>
      </c>
      <c r="M416" s="284" t="e">
        <f t="shared" si="34"/>
        <v>#DIV/0!</v>
      </c>
    </row>
    <row r="417" spans="1:16" ht="18.75" hidden="1" customHeight="1">
      <c r="A417" s="284" t="str">
        <f t="shared" si="30"/>
        <v>NL</v>
      </c>
      <c r="B417" s="747">
        <f t="shared" si="31"/>
        <v>406</v>
      </c>
      <c r="C417" s="287" t="s">
        <v>1550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 t="shared" si="32"/>
        <v>0</v>
      </c>
      <c r="L417" s="25">
        <f t="shared" si="33"/>
        <v>0</v>
      </c>
      <c r="M417" s="284" t="e">
        <f t="shared" si="34"/>
        <v>#DIV/0!</v>
      </c>
      <c r="O417" s="912"/>
      <c r="P417" s="912"/>
    </row>
    <row r="418" spans="1:16" ht="18.75" hidden="1" customHeight="1">
      <c r="A418" s="284" t="str">
        <f t="shared" si="30"/>
        <v>NL</v>
      </c>
      <c r="B418" s="747">
        <f t="shared" si="31"/>
        <v>407</v>
      </c>
      <c r="C418" s="191" t="s">
        <v>550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 t="shared" si="32"/>
        <v>0</v>
      </c>
      <c r="L418" s="25">
        <f t="shared" si="33"/>
        <v>0</v>
      </c>
      <c r="M418" s="284" t="e">
        <f t="shared" si="34"/>
        <v>#DIV/0!</v>
      </c>
    </row>
    <row r="419" spans="1:16" ht="18.75" hidden="1" customHeight="1">
      <c r="A419" s="284" t="str">
        <f t="shared" si="30"/>
        <v>NL</v>
      </c>
      <c r="B419" s="747">
        <f t="shared" si="31"/>
        <v>408</v>
      </c>
      <c r="C419" s="287" t="s">
        <v>1549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 t="shared" si="32"/>
        <v>0</v>
      </c>
      <c r="L419" s="25">
        <f t="shared" si="33"/>
        <v>0</v>
      </c>
      <c r="M419" s="284" t="e">
        <f t="shared" si="34"/>
        <v>#DIV/0!</v>
      </c>
      <c r="O419" s="912"/>
      <c r="P419" s="912"/>
    </row>
    <row r="420" spans="1:16" ht="18.75" hidden="1" customHeight="1">
      <c r="A420" s="284" t="str">
        <f t="shared" si="30"/>
        <v>NL</v>
      </c>
      <c r="B420" s="747">
        <f t="shared" si="31"/>
        <v>409</v>
      </c>
      <c r="C420" s="40" t="s">
        <v>795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 t="shared" si="32"/>
        <v>0</v>
      </c>
      <c r="L420" s="25">
        <f t="shared" si="33"/>
        <v>0</v>
      </c>
      <c r="M420" s="284" t="e">
        <f t="shared" si="34"/>
        <v>#DIV/0!</v>
      </c>
      <c r="O420" s="912"/>
      <c r="P420" s="912"/>
    </row>
    <row r="421" spans="1:16" ht="18.75" hidden="1" customHeight="1">
      <c r="A421" s="284" t="str">
        <f t="shared" si="30"/>
        <v>NL</v>
      </c>
      <c r="B421" s="747">
        <f t="shared" si="31"/>
        <v>410</v>
      </c>
      <c r="C421" s="191" t="s">
        <v>1769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 t="shared" si="32"/>
        <v>0</v>
      </c>
      <c r="L421" s="25">
        <f t="shared" si="33"/>
        <v>0</v>
      </c>
      <c r="M421" s="284" t="e">
        <f t="shared" si="34"/>
        <v>#DIV/0!</v>
      </c>
    </row>
    <row r="422" spans="1:16" ht="18.75" hidden="1" customHeight="1">
      <c r="A422" s="284" t="str">
        <f t="shared" si="30"/>
        <v>NL</v>
      </c>
      <c r="B422" s="747">
        <f t="shared" si="31"/>
        <v>411</v>
      </c>
      <c r="C422" s="191" t="s">
        <v>507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 t="shared" si="32"/>
        <v>0</v>
      </c>
      <c r="L422" s="25">
        <f t="shared" si="33"/>
        <v>0</v>
      </c>
      <c r="M422" s="284" t="e">
        <f t="shared" si="34"/>
        <v>#DIV/0!</v>
      </c>
    </row>
    <row r="423" spans="1:16" ht="18.75" hidden="1" customHeight="1">
      <c r="A423" s="284" t="str">
        <f t="shared" si="30"/>
        <v>NL</v>
      </c>
      <c r="B423" s="747">
        <f t="shared" si="31"/>
        <v>412</v>
      </c>
      <c r="C423" s="191" t="s">
        <v>555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 t="shared" si="32"/>
        <v>0</v>
      </c>
      <c r="L423" s="25">
        <f t="shared" si="33"/>
        <v>0</v>
      </c>
      <c r="M423" s="284" t="e">
        <f t="shared" si="34"/>
        <v>#DIV/0!</v>
      </c>
    </row>
    <row r="424" spans="1:16" ht="18.75" hidden="1" customHeight="1">
      <c r="A424" s="284" t="str">
        <f t="shared" si="30"/>
        <v>NL</v>
      </c>
      <c r="B424" s="747">
        <f t="shared" si="31"/>
        <v>413</v>
      </c>
      <c r="C424" s="287" t="s">
        <v>1676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 t="shared" si="32"/>
        <v>0</v>
      </c>
      <c r="L424" s="25">
        <f t="shared" si="33"/>
        <v>0</v>
      </c>
      <c r="M424" s="284" t="e">
        <f t="shared" si="34"/>
        <v>#DIV/0!</v>
      </c>
    </row>
    <row r="425" spans="1:16" ht="18.75" hidden="1" customHeight="1">
      <c r="A425" s="284" t="str">
        <f t="shared" si="30"/>
        <v>NL</v>
      </c>
      <c r="B425" s="747">
        <f t="shared" si="31"/>
        <v>414</v>
      </c>
      <c r="C425" s="40" t="s">
        <v>847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 t="shared" si="32"/>
        <v>0</v>
      </c>
      <c r="L425" s="25">
        <f t="shared" si="33"/>
        <v>0</v>
      </c>
      <c r="M425" s="284" t="e">
        <f t="shared" si="34"/>
        <v>#DIV/0!</v>
      </c>
    </row>
    <row r="426" spans="1:16" ht="18.75" customHeight="1">
      <c r="A426" s="284" t="str">
        <f t="shared" si="30"/>
        <v>NL</v>
      </c>
      <c r="B426" s="747">
        <f t="shared" si="31"/>
        <v>415</v>
      </c>
      <c r="C426" s="188" t="s">
        <v>686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 t="shared" si="32"/>
        <v>12</v>
      </c>
      <c r="L426" s="25">
        <f t="shared" si="33"/>
        <v>163100</v>
      </c>
      <c r="M426" s="284">
        <f t="shared" si="34"/>
        <v>13591.666666666666</v>
      </c>
    </row>
    <row r="427" spans="1:16" ht="18.75" hidden="1" customHeight="1">
      <c r="A427" s="284" t="str">
        <f t="shared" si="30"/>
        <v>NL</v>
      </c>
      <c r="B427" s="747">
        <f t="shared" si="31"/>
        <v>416</v>
      </c>
      <c r="C427" s="191" t="s">
        <v>1776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 t="shared" si="32"/>
        <v>0</v>
      </c>
      <c r="L427" s="25">
        <f t="shared" si="33"/>
        <v>0</v>
      </c>
      <c r="M427" s="284" t="e">
        <f t="shared" si="34"/>
        <v>#DIV/0!</v>
      </c>
    </row>
    <row r="428" spans="1:16" ht="18.75" hidden="1" customHeight="1">
      <c r="A428" s="284" t="str">
        <f t="shared" si="30"/>
        <v>NL</v>
      </c>
      <c r="B428" s="747">
        <f t="shared" si="31"/>
        <v>417</v>
      </c>
      <c r="C428" s="287" t="s">
        <v>1551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 t="shared" si="32"/>
        <v>0</v>
      </c>
      <c r="L428" s="25">
        <f t="shared" si="33"/>
        <v>0</v>
      </c>
      <c r="M428" s="284" t="e">
        <f t="shared" si="34"/>
        <v>#DIV/0!</v>
      </c>
      <c r="O428" s="912"/>
      <c r="P428" s="912"/>
    </row>
    <row r="429" spans="1:16" ht="18.75" hidden="1" customHeight="1">
      <c r="A429" s="284" t="str">
        <f t="shared" si="30"/>
        <v>NL</v>
      </c>
      <c r="B429" s="747">
        <f t="shared" si="31"/>
        <v>418</v>
      </c>
      <c r="C429" s="191" t="s">
        <v>554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 t="shared" si="32"/>
        <v>0</v>
      </c>
      <c r="L429" s="25">
        <f t="shared" si="33"/>
        <v>0</v>
      </c>
      <c r="M429" s="284" t="e">
        <f t="shared" si="34"/>
        <v>#DIV/0!</v>
      </c>
    </row>
    <row r="430" spans="1:16" ht="18.75" hidden="1" customHeight="1">
      <c r="A430" s="284" t="str">
        <f t="shared" si="30"/>
        <v>NL</v>
      </c>
      <c r="B430" s="747">
        <f t="shared" si="31"/>
        <v>419</v>
      </c>
      <c r="C430" s="191" t="s">
        <v>552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 t="shared" si="32"/>
        <v>0</v>
      </c>
      <c r="L430" s="25">
        <f t="shared" si="33"/>
        <v>0</v>
      </c>
      <c r="M430" s="284" t="e">
        <f t="shared" si="34"/>
        <v>#DIV/0!</v>
      </c>
      <c r="O430" s="912"/>
      <c r="P430" s="912"/>
    </row>
    <row r="431" spans="1:16" ht="18.75" hidden="1" customHeight="1">
      <c r="A431" s="284" t="str">
        <f t="shared" si="30"/>
        <v>NL</v>
      </c>
      <c r="B431" s="747">
        <f t="shared" si="31"/>
        <v>420</v>
      </c>
      <c r="C431" s="40" t="s">
        <v>797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 t="shared" si="32"/>
        <v>0</v>
      </c>
      <c r="L431" s="25">
        <f t="shared" si="33"/>
        <v>0</v>
      </c>
      <c r="M431" s="284" t="e">
        <f t="shared" si="34"/>
        <v>#DIV/0!</v>
      </c>
    </row>
    <row r="432" spans="1:16" ht="18.75" hidden="1" customHeight="1">
      <c r="A432" s="284" t="str">
        <f t="shared" si="30"/>
        <v>NL</v>
      </c>
      <c r="B432" s="747">
        <f t="shared" si="31"/>
        <v>421</v>
      </c>
      <c r="C432" s="191" t="s">
        <v>548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 t="shared" si="32"/>
        <v>0</v>
      </c>
      <c r="L432" s="25">
        <f t="shared" si="33"/>
        <v>0</v>
      </c>
      <c r="M432" s="284" t="e">
        <f t="shared" si="34"/>
        <v>#DIV/0!</v>
      </c>
    </row>
    <row r="433" spans="1:16" ht="18.75" hidden="1" customHeight="1">
      <c r="A433" s="284" t="str">
        <f t="shared" si="30"/>
        <v>NL</v>
      </c>
      <c r="B433" s="747">
        <f t="shared" si="31"/>
        <v>422</v>
      </c>
      <c r="C433" s="191" t="s">
        <v>1768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 t="shared" si="32"/>
        <v>0</v>
      </c>
      <c r="L433" s="25">
        <f t="shared" si="33"/>
        <v>0</v>
      </c>
      <c r="M433" s="284" t="e">
        <f t="shared" si="34"/>
        <v>#DIV/0!</v>
      </c>
    </row>
    <row r="434" spans="1:16" ht="18.75" hidden="1" customHeight="1">
      <c r="A434" s="284" t="str">
        <f t="shared" si="30"/>
        <v>NL</v>
      </c>
      <c r="B434" s="747">
        <f t="shared" si="31"/>
        <v>423</v>
      </c>
      <c r="C434" s="191" t="s">
        <v>537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 t="shared" si="32"/>
        <v>0</v>
      </c>
      <c r="L434" s="25">
        <f t="shared" si="33"/>
        <v>0</v>
      </c>
      <c r="M434" s="284" t="e">
        <f t="shared" si="34"/>
        <v>#DIV/0!</v>
      </c>
    </row>
    <row r="435" spans="1:16" ht="18.75" hidden="1" customHeight="1">
      <c r="A435" s="284" t="str">
        <f t="shared" si="30"/>
        <v>NL</v>
      </c>
      <c r="B435" s="747">
        <f t="shared" si="31"/>
        <v>424</v>
      </c>
      <c r="C435" s="191" t="s">
        <v>538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 t="shared" si="32"/>
        <v>0</v>
      </c>
      <c r="L435" s="25">
        <f t="shared" si="33"/>
        <v>0</v>
      </c>
      <c r="M435" s="284" t="e">
        <f t="shared" si="34"/>
        <v>#DIV/0!</v>
      </c>
    </row>
    <row r="436" spans="1:16" ht="18.75" hidden="1" customHeight="1">
      <c r="A436" s="284" t="str">
        <f t="shared" si="30"/>
        <v>NL</v>
      </c>
      <c r="B436" s="747">
        <f t="shared" si="31"/>
        <v>425</v>
      </c>
      <c r="C436" s="191" t="s">
        <v>1715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 t="shared" si="32"/>
        <v>0</v>
      </c>
      <c r="L436" s="25">
        <f t="shared" si="33"/>
        <v>0</v>
      </c>
      <c r="M436" s="284" t="e">
        <f t="shared" si="34"/>
        <v>#DIV/0!</v>
      </c>
    </row>
    <row r="437" spans="1:16" ht="18.75" hidden="1" customHeight="1">
      <c r="A437" s="284" t="str">
        <f t="shared" si="30"/>
        <v>NL</v>
      </c>
      <c r="B437" s="747">
        <f t="shared" si="31"/>
        <v>426</v>
      </c>
      <c r="C437" s="191" t="s">
        <v>971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 t="shared" si="32"/>
        <v>0</v>
      </c>
      <c r="L437" s="25">
        <f t="shared" si="33"/>
        <v>0</v>
      </c>
      <c r="M437" s="284" t="e">
        <f t="shared" si="34"/>
        <v>#DIV/0!</v>
      </c>
    </row>
    <row r="438" spans="1:16" ht="18.75" hidden="1" customHeight="1">
      <c r="A438" s="284" t="str">
        <f t="shared" si="30"/>
        <v>NL</v>
      </c>
      <c r="B438" s="747">
        <f t="shared" si="31"/>
        <v>427</v>
      </c>
      <c r="C438" s="287" t="s">
        <v>1683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 t="shared" si="32"/>
        <v>0</v>
      </c>
      <c r="L438" s="25">
        <f t="shared" si="33"/>
        <v>0</v>
      </c>
      <c r="M438" s="284" t="e">
        <f t="shared" si="34"/>
        <v>#DIV/0!</v>
      </c>
    </row>
    <row r="439" spans="1:16" ht="18.75" hidden="1" customHeight="1">
      <c r="A439" s="284" t="str">
        <f t="shared" si="30"/>
        <v>NL</v>
      </c>
      <c r="B439" s="747">
        <f t="shared" si="31"/>
        <v>428</v>
      </c>
      <c r="C439" s="191" t="s">
        <v>541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 t="shared" si="32"/>
        <v>0</v>
      </c>
      <c r="L439" s="25">
        <f t="shared" si="33"/>
        <v>0</v>
      </c>
      <c r="M439" s="284" t="e">
        <f t="shared" si="34"/>
        <v>#DIV/0!</v>
      </c>
    </row>
    <row r="440" spans="1:16" ht="18.75" customHeight="1">
      <c r="A440" s="284" t="str">
        <f t="shared" si="30"/>
        <v>NL</v>
      </c>
      <c r="B440" s="747">
        <f t="shared" si="31"/>
        <v>429</v>
      </c>
      <c r="C440" s="191" t="s">
        <v>1296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2"/>
        <v>5000</v>
      </c>
      <c r="L440" s="25">
        <f t="shared" si="33"/>
        <v>21250000</v>
      </c>
      <c r="M440" s="284">
        <f t="shared" si="34"/>
        <v>4250</v>
      </c>
    </row>
    <row r="441" spans="1:16" ht="18.75" hidden="1" customHeight="1">
      <c r="A441" s="284" t="str">
        <f t="shared" si="30"/>
        <v>NL</v>
      </c>
      <c r="B441" s="747">
        <f t="shared" si="31"/>
        <v>430</v>
      </c>
      <c r="C441" s="191" t="s">
        <v>756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 t="shared" si="32"/>
        <v>0</v>
      </c>
      <c r="L441" s="25">
        <f t="shared" si="33"/>
        <v>0</v>
      </c>
      <c r="M441" s="284" t="e">
        <f t="shared" si="34"/>
        <v>#DIV/0!</v>
      </c>
    </row>
    <row r="442" spans="1:16" ht="18.75" customHeight="1">
      <c r="A442" s="284" t="str">
        <f t="shared" si="30"/>
        <v>NL</v>
      </c>
      <c r="B442" s="747">
        <f t="shared" si="31"/>
        <v>431</v>
      </c>
      <c r="C442" s="188" t="s">
        <v>677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 t="shared" si="32"/>
        <v>100</v>
      </c>
      <c r="L442" s="25">
        <f t="shared" si="33"/>
        <v>459300</v>
      </c>
      <c r="M442" s="284">
        <f t="shared" si="34"/>
        <v>4593</v>
      </c>
    </row>
    <row r="443" spans="1:16" ht="18.75" customHeight="1">
      <c r="A443" s="284" t="str">
        <f t="shared" si="30"/>
        <v>NL</v>
      </c>
      <c r="B443" s="747">
        <f t="shared" si="31"/>
        <v>432</v>
      </c>
      <c r="C443" s="191" t="s">
        <v>643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 t="shared" si="32"/>
        <v>1077</v>
      </c>
      <c r="L443" s="25">
        <f t="shared" si="33"/>
        <v>4578327</v>
      </c>
      <c r="M443" s="284">
        <f t="shared" si="34"/>
        <v>4251</v>
      </c>
    </row>
    <row r="444" spans="1:16" ht="18.75" hidden="1" customHeight="1">
      <c r="A444" s="284" t="str">
        <f t="shared" si="30"/>
        <v>NL</v>
      </c>
      <c r="B444" s="747">
        <f t="shared" si="31"/>
        <v>433</v>
      </c>
      <c r="C444" s="191" t="s">
        <v>553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 t="shared" si="32"/>
        <v>0</v>
      </c>
      <c r="L444" s="25">
        <f t="shared" si="33"/>
        <v>0</v>
      </c>
      <c r="M444" s="284" t="e">
        <f t="shared" si="34"/>
        <v>#DIV/0!</v>
      </c>
    </row>
    <row r="445" spans="1:16" ht="18.75" hidden="1" customHeight="1">
      <c r="A445" s="284" t="str">
        <f t="shared" si="30"/>
        <v>NL</v>
      </c>
      <c r="B445" s="747">
        <f t="shared" si="31"/>
        <v>434</v>
      </c>
      <c r="C445" s="287" t="s">
        <v>1504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 t="shared" si="32"/>
        <v>0</v>
      </c>
      <c r="L445" s="25">
        <f t="shared" si="33"/>
        <v>0</v>
      </c>
      <c r="M445" s="284" t="e">
        <f t="shared" si="34"/>
        <v>#DIV/0!</v>
      </c>
      <c r="O445" s="912"/>
      <c r="P445" s="912"/>
    </row>
    <row r="446" spans="1:16" ht="18.75" hidden="1" customHeight="1">
      <c r="A446" s="284" t="str">
        <f t="shared" si="30"/>
        <v>NL</v>
      </c>
      <c r="B446" s="747">
        <f t="shared" si="31"/>
        <v>435</v>
      </c>
      <c r="C446" s="191" t="s">
        <v>559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 t="shared" si="32"/>
        <v>0</v>
      </c>
      <c r="L446" s="25">
        <f t="shared" si="33"/>
        <v>0</v>
      </c>
      <c r="M446" s="284" t="e">
        <f t="shared" si="34"/>
        <v>#DIV/0!</v>
      </c>
    </row>
    <row r="447" spans="1:16" ht="18.75" hidden="1" customHeight="1">
      <c r="A447" s="284" t="str">
        <f t="shared" si="30"/>
        <v>NL</v>
      </c>
      <c r="B447" s="747">
        <f t="shared" si="31"/>
        <v>436</v>
      </c>
      <c r="C447" s="191" t="s">
        <v>1775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 t="shared" si="32"/>
        <v>0</v>
      </c>
      <c r="L447" s="25">
        <f t="shared" si="33"/>
        <v>0</v>
      </c>
      <c r="M447" s="284" t="e">
        <f t="shared" si="34"/>
        <v>#DIV/0!</v>
      </c>
    </row>
    <row r="448" spans="1:16" ht="18.75" hidden="1" customHeight="1">
      <c r="A448" s="284" t="str">
        <f t="shared" si="30"/>
        <v>NL</v>
      </c>
      <c r="B448" s="747">
        <f t="shared" si="31"/>
        <v>437</v>
      </c>
      <c r="C448" s="191" t="s">
        <v>534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 t="shared" si="32"/>
        <v>0</v>
      </c>
      <c r="L448" s="25">
        <f t="shared" si="33"/>
        <v>0</v>
      </c>
      <c r="M448" s="284" t="e">
        <f t="shared" si="34"/>
        <v>#DIV/0!</v>
      </c>
      <c r="O448" s="912"/>
      <c r="P448" s="912"/>
    </row>
    <row r="449" spans="1:16" ht="18.75" hidden="1" customHeight="1">
      <c r="A449" s="284" t="str">
        <f t="shared" si="30"/>
        <v>NL</v>
      </c>
      <c r="B449" s="747">
        <f t="shared" si="31"/>
        <v>438</v>
      </c>
      <c r="C449" s="191" t="s">
        <v>512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 t="shared" si="32"/>
        <v>0</v>
      </c>
      <c r="L449" s="25">
        <f t="shared" si="33"/>
        <v>0</v>
      </c>
      <c r="M449" s="284" t="e">
        <f t="shared" si="34"/>
        <v>#DIV/0!</v>
      </c>
      <c r="O449" s="912"/>
      <c r="P449" s="912"/>
    </row>
    <row r="450" spans="1:16" ht="18.75" hidden="1" customHeight="1">
      <c r="A450" s="284" t="str">
        <f t="shared" si="30"/>
        <v>NL</v>
      </c>
      <c r="B450" s="747">
        <f t="shared" si="31"/>
        <v>439</v>
      </c>
      <c r="C450" s="191" t="s">
        <v>504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 t="shared" si="32"/>
        <v>0</v>
      </c>
      <c r="L450" s="25">
        <f t="shared" si="33"/>
        <v>0</v>
      </c>
      <c r="M450" s="284" t="e">
        <f t="shared" si="34"/>
        <v>#DIV/0!</v>
      </c>
    </row>
    <row r="451" spans="1:16" ht="18.75" hidden="1" customHeight="1">
      <c r="A451" s="284" t="str">
        <f t="shared" si="30"/>
        <v>NL</v>
      </c>
      <c r="B451" s="747">
        <f t="shared" si="31"/>
        <v>440</v>
      </c>
      <c r="C451" s="40" t="s">
        <v>703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 t="shared" si="32"/>
        <v>0</v>
      </c>
      <c r="L451" s="25">
        <f t="shared" si="33"/>
        <v>0</v>
      </c>
      <c r="M451" s="284" t="e">
        <f t="shared" si="34"/>
        <v>#DIV/0!</v>
      </c>
    </row>
    <row r="452" spans="1:16" ht="18.75" hidden="1" customHeight="1">
      <c r="A452" s="284" t="str">
        <f t="shared" si="30"/>
        <v>NL</v>
      </c>
      <c r="B452" s="747">
        <f t="shared" si="31"/>
        <v>441</v>
      </c>
      <c r="C452" s="287" t="s">
        <v>1684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 t="shared" si="32"/>
        <v>0</v>
      </c>
      <c r="L452" s="25">
        <f t="shared" si="33"/>
        <v>0</v>
      </c>
      <c r="M452" s="284" t="e">
        <f t="shared" si="34"/>
        <v>#DIV/0!</v>
      </c>
    </row>
    <row r="453" spans="1:16" ht="18.75" hidden="1" customHeight="1">
      <c r="A453" s="284" t="str">
        <f t="shared" si="30"/>
        <v>NL</v>
      </c>
      <c r="B453" s="747">
        <f t="shared" si="31"/>
        <v>442</v>
      </c>
      <c r="C453" s="191" t="s">
        <v>949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 t="shared" si="32"/>
        <v>0</v>
      </c>
      <c r="L453" s="25">
        <f t="shared" si="33"/>
        <v>0</v>
      </c>
      <c r="M453" s="284" t="e">
        <f t="shared" si="34"/>
        <v>#DIV/0!</v>
      </c>
    </row>
    <row r="454" spans="1:16" ht="18.75" customHeight="1">
      <c r="A454" s="284" t="str">
        <f t="shared" si="30"/>
        <v>NL</v>
      </c>
      <c r="B454" s="747">
        <f t="shared" si="31"/>
        <v>443</v>
      </c>
      <c r="C454" s="188" t="s">
        <v>668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 t="shared" si="32"/>
        <v>474</v>
      </c>
      <c r="L454" s="25">
        <f t="shared" si="33"/>
        <v>4549452</v>
      </c>
      <c r="M454" s="284">
        <f t="shared" si="34"/>
        <v>9598</v>
      </c>
    </row>
    <row r="455" spans="1:16" ht="18.75" hidden="1" customHeight="1">
      <c r="A455" s="284" t="str">
        <f t="shared" si="30"/>
        <v>NL</v>
      </c>
      <c r="B455" s="747">
        <f t="shared" si="31"/>
        <v>444</v>
      </c>
      <c r="C455" s="840" t="s">
        <v>799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 t="shared" si="32"/>
        <v>0</v>
      </c>
      <c r="L455" s="25">
        <f t="shared" si="33"/>
        <v>0</v>
      </c>
      <c r="M455" s="284" t="e">
        <f t="shared" si="34"/>
        <v>#DIV/0!</v>
      </c>
      <c r="O455" s="912"/>
      <c r="P455" s="912"/>
    </row>
    <row r="456" spans="1:16" ht="18.75" hidden="1" customHeight="1">
      <c r="A456" s="284" t="str">
        <f t="shared" si="30"/>
        <v>NL</v>
      </c>
      <c r="B456" s="747">
        <f t="shared" si="31"/>
        <v>445</v>
      </c>
      <c r="C456" s="191" t="s">
        <v>698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 t="shared" si="32"/>
        <v>0</v>
      </c>
      <c r="L456" s="25">
        <f t="shared" si="33"/>
        <v>0</v>
      </c>
      <c r="M456" s="284" t="e">
        <f t="shared" si="34"/>
        <v>#DIV/0!</v>
      </c>
    </row>
    <row r="457" spans="1:16" ht="18.75" hidden="1" customHeight="1">
      <c r="A457" s="284" t="str">
        <f t="shared" si="30"/>
        <v>NL</v>
      </c>
      <c r="B457" s="747">
        <f t="shared" si="31"/>
        <v>446</v>
      </c>
      <c r="C457" s="191" t="s">
        <v>535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 t="shared" si="32"/>
        <v>0</v>
      </c>
      <c r="L457" s="25">
        <f t="shared" si="33"/>
        <v>0</v>
      </c>
      <c r="M457" s="284" t="e">
        <f t="shared" si="34"/>
        <v>#DIV/0!</v>
      </c>
    </row>
    <row r="458" spans="1:16" ht="18.75" hidden="1" customHeight="1">
      <c r="A458" s="284" t="str">
        <f t="shared" si="30"/>
        <v>NL</v>
      </c>
      <c r="B458" s="747">
        <f t="shared" si="31"/>
        <v>447</v>
      </c>
      <c r="C458" s="40" t="s">
        <v>861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 t="shared" si="32"/>
        <v>0</v>
      </c>
      <c r="L458" s="25">
        <f t="shared" si="33"/>
        <v>0</v>
      </c>
      <c r="M458" s="284" t="e">
        <f t="shared" si="34"/>
        <v>#DIV/0!</v>
      </c>
      <c r="O458" s="912"/>
      <c r="P458" s="912"/>
    </row>
    <row r="459" spans="1:16" ht="18.75" hidden="1" customHeight="1">
      <c r="A459" s="284" t="str">
        <f t="shared" si="30"/>
        <v>NL</v>
      </c>
      <c r="B459" s="747">
        <f t="shared" si="31"/>
        <v>448</v>
      </c>
      <c r="C459" s="191" t="s">
        <v>499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 t="shared" si="32"/>
        <v>0</v>
      </c>
      <c r="L459" s="25">
        <f t="shared" si="33"/>
        <v>0</v>
      </c>
      <c r="M459" s="284" t="e">
        <f t="shared" si="34"/>
        <v>#DIV/0!</v>
      </c>
    </row>
    <row r="460" spans="1:16" ht="18.75" customHeight="1">
      <c r="A460" s="284" t="str">
        <f t="shared" ref="A460:A523" si="35">IF(B460&lt;&gt;"","NL","")</f>
        <v>NL</v>
      </c>
      <c r="B460" s="747">
        <f t="shared" ref="B460:B523" si="36">IF(C460&lt;&gt;"",ROW()-11,"")</f>
        <v>449</v>
      </c>
      <c r="C460" s="188" t="s">
        <v>920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ref="K460:K523" si="37">E460+G460-I460</f>
        <v>500</v>
      </c>
      <c r="L460" s="25">
        <f t="shared" ref="L460:L523" si="38">F460+H460-J460</f>
        <v>3104500</v>
      </c>
      <c r="M460" s="284">
        <f t="shared" ref="M460:M523" si="39">L460/K460</f>
        <v>6209</v>
      </c>
    </row>
    <row r="461" spans="1:16" ht="18.75" customHeight="1">
      <c r="A461" s="284" t="str">
        <f t="shared" si="35"/>
        <v>NL</v>
      </c>
      <c r="B461" s="747">
        <f t="shared" si="36"/>
        <v>450</v>
      </c>
      <c r="C461" s="191" t="s">
        <v>642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 t="shared" si="37"/>
        <v>1050</v>
      </c>
      <c r="L461" s="25">
        <f t="shared" si="38"/>
        <v>6879600</v>
      </c>
      <c r="M461" s="284">
        <f t="shared" si="39"/>
        <v>6552</v>
      </c>
    </row>
    <row r="462" spans="1:16" ht="18.75" customHeight="1">
      <c r="A462" s="284" t="str">
        <f t="shared" si="35"/>
        <v>NL</v>
      </c>
      <c r="B462" s="747">
        <f t="shared" si="36"/>
        <v>451</v>
      </c>
      <c r="C462" s="40" t="s">
        <v>614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 t="shared" si="37"/>
        <v>250</v>
      </c>
      <c r="L462" s="25">
        <f t="shared" si="38"/>
        <v>1552250</v>
      </c>
      <c r="M462" s="284">
        <f t="shared" si="39"/>
        <v>6209</v>
      </c>
    </row>
    <row r="463" spans="1:16" ht="18.75" hidden="1" customHeight="1">
      <c r="A463" s="284" t="str">
        <f t="shared" si="35"/>
        <v>NL</v>
      </c>
      <c r="B463" s="747">
        <f t="shared" si="36"/>
        <v>452</v>
      </c>
      <c r="C463" s="287" t="s">
        <v>1682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 t="shared" si="37"/>
        <v>0</v>
      </c>
      <c r="L463" s="25">
        <f t="shared" si="38"/>
        <v>0</v>
      </c>
      <c r="M463" s="284" t="e">
        <f t="shared" si="39"/>
        <v>#DIV/0!</v>
      </c>
    </row>
    <row r="464" spans="1:16" ht="18.75" hidden="1" customHeight="1">
      <c r="A464" s="284" t="str">
        <f t="shared" si="35"/>
        <v>NL</v>
      </c>
      <c r="B464" s="747">
        <f t="shared" si="36"/>
        <v>453</v>
      </c>
      <c r="C464" s="191" t="s">
        <v>990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 t="shared" si="37"/>
        <v>0</v>
      </c>
      <c r="L464" s="25">
        <f t="shared" si="38"/>
        <v>0</v>
      </c>
      <c r="M464" s="284" t="e">
        <f t="shared" si="39"/>
        <v>#DIV/0!</v>
      </c>
    </row>
    <row r="465" spans="1:16" ht="18.75" hidden="1" customHeight="1">
      <c r="A465" s="284" t="str">
        <f t="shared" si="35"/>
        <v>NL</v>
      </c>
      <c r="B465" s="747">
        <f t="shared" si="36"/>
        <v>454</v>
      </c>
      <c r="C465" s="188" t="s">
        <v>459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 t="shared" si="37"/>
        <v>0</v>
      </c>
      <c r="L465" s="25">
        <f t="shared" si="38"/>
        <v>0</v>
      </c>
      <c r="M465" s="284" t="e">
        <f t="shared" si="39"/>
        <v>#DIV/0!</v>
      </c>
    </row>
    <row r="466" spans="1:16" ht="18.75" hidden="1" customHeight="1">
      <c r="A466" s="284" t="str">
        <f t="shared" si="35"/>
        <v>NL</v>
      </c>
      <c r="B466" s="747">
        <f t="shared" si="36"/>
        <v>455</v>
      </c>
      <c r="C466" s="191" t="s">
        <v>500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 t="shared" si="37"/>
        <v>0</v>
      </c>
      <c r="L466" s="25">
        <f t="shared" si="38"/>
        <v>0</v>
      </c>
      <c r="M466" s="284" t="e">
        <f t="shared" si="39"/>
        <v>#DIV/0!</v>
      </c>
    </row>
    <row r="467" spans="1:16" ht="18.75" hidden="1" customHeight="1">
      <c r="A467" s="284" t="str">
        <f t="shared" si="35"/>
        <v>NL</v>
      </c>
      <c r="B467" s="747">
        <f t="shared" si="36"/>
        <v>456</v>
      </c>
      <c r="C467" s="191" t="s">
        <v>969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 t="shared" si="37"/>
        <v>0</v>
      </c>
      <c r="L467" s="25">
        <f t="shared" si="38"/>
        <v>0</v>
      </c>
      <c r="M467" s="284" t="e">
        <f t="shared" si="39"/>
        <v>#DIV/0!</v>
      </c>
    </row>
    <row r="468" spans="1:16" ht="18.75" hidden="1" customHeight="1">
      <c r="A468" s="284" t="str">
        <f t="shared" si="35"/>
        <v>NL</v>
      </c>
      <c r="B468" s="747">
        <f t="shared" si="36"/>
        <v>457</v>
      </c>
      <c r="C468" s="191" t="s">
        <v>545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 t="shared" si="37"/>
        <v>0</v>
      </c>
      <c r="L468" s="25">
        <f t="shared" si="38"/>
        <v>0</v>
      </c>
      <c r="M468" s="284" t="e">
        <f t="shared" si="39"/>
        <v>#DIV/0!</v>
      </c>
    </row>
    <row r="469" spans="1:16" ht="18.75" hidden="1" customHeight="1">
      <c r="A469" s="284" t="str">
        <f t="shared" si="35"/>
        <v>NL</v>
      </c>
      <c r="B469" s="747">
        <f t="shared" si="36"/>
        <v>458</v>
      </c>
      <c r="C469" s="191" t="s">
        <v>716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 t="shared" si="37"/>
        <v>0</v>
      </c>
      <c r="L469" s="25">
        <f t="shared" si="38"/>
        <v>0</v>
      </c>
      <c r="M469" s="284" t="e">
        <f t="shared" si="39"/>
        <v>#DIV/0!</v>
      </c>
    </row>
    <row r="470" spans="1:16" ht="18.75" hidden="1" customHeight="1">
      <c r="A470" s="284" t="str">
        <f t="shared" si="35"/>
        <v>NL</v>
      </c>
      <c r="B470" s="747">
        <f t="shared" si="36"/>
        <v>459</v>
      </c>
      <c r="C470" s="191" t="s">
        <v>557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 t="shared" si="37"/>
        <v>0</v>
      </c>
      <c r="L470" s="25">
        <f t="shared" si="38"/>
        <v>0</v>
      </c>
      <c r="M470" s="284" t="e">
        <f t="shared" si="39"/>
        <v>#DIV/0!</v>
      </c>
    </row>
    <row r="471" spans="1:16" ht="18.75" hidden="1" customHeight="1">
      <c r="A471" s="284" t="str">
        <f t="shared" si="35"/>
        <v>NL</v>
      </c>
      <c r="B471" s="747">
        <f t="shared" si="36"/>
        <v>460</v>
      </c>
      <c r="C471" s="287" t="s">
        <v>1456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 t="shared" si="37"/>
        <v>0</v>
      </c>
      <c r="L471" s="25">
        <f t="shared" si="38"/>
        <v>0</v>
      </c>
      <c r="M471" s="284" t="e">
        <f t="shared" si="39"/>
        <v>#DIV/0!</v>
      </c>
      <c r="O471" s="912"/>
      <c r="P471" s="912"/>
    </row>
    <row r="472" spans="1:16" ht="18.75" hidden="1" customHeight="1">
      <c r="A472" s="284" t="str">
        <f t="shared" si="35"/>
        <v>NL</v>
      </c>
      <c r="B472" s="747">
        <f t="shared" si="36"/>
        <v>461</v>
      </c>
      <c r="C472" s="188" t="s">
        <v>460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 t="shared" si="37"/>
        <v>0</v>
      </c>
      <c r="L472" s="25">
        <f t="shared" si="38"/>
        <v>0</v>
      </c>
      <c r="M472" s="284" t="e">
        <f t="shared" si="39"/>
        <v>#DIV/0!</v>
      </c>
    </row>
    <row r="473" spans="1:16" ht="18.75" hidden="1" customHeight="1">
      <c r="A473" s="284" t="str">
        <f t="shared" si="35"/>
        <v>NL</v>
      </c>
      <c r="B473" s="747">
        <f t="shared" si="36"/>
        <v>462</v>
      </c>
      <c r="C473" s="191" t="s">
        <v>856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 t="shared" si="37"/>
        <v>0</v>
      </c>
      <c r="L473" s="25">
        <f t="shared" si="38"/>
        <v>0</v>
      </c>
      <c r="M473" s="284" t="e">
        <f t="shared" si="39"/>
        <v>#DIV/0!</v>
      </c>
      <c r="O473" s="912"/>
      <c r="P473" s="912"/>
    </row>
    <row r="474" spans="1:16" ht="18.75" hidden="1" customHeight="1">
      <c r="A474" s="284" t="str">
        <f t="shared" si="35"/>
        <v>NL</v>
      </c>
      <c r="B474" s="747">
        <f t="shared" si="36"/>
        <v>463</v>
      </c>
      <c r="C474" s="191" t="s">
        <v>712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 t="shared" si="37"/>
        <v>0</v>
      </c>
      <c r="L474" s="25">
        <f t="shared" si="38"/>
        <v>0</v>
      </c>
      <c r="M474" s="284" t="e">
        <f t="shared" si="39"/>
        <v>#DIV/0!</v>
      </c>
      <c r="O474" s="912"/>
      <c r="P474" s="912"/>
    </row>
    <row r="475" spans="1:16" ht="18.75" customHeight="1">
      <c r="A475" s="284" t="str">
        <f t="shared" si="35"/>
        <v>NL</v>
      </c>
      <c r="B475" s="747">
        <f t="shared" si="36"/>
        <v>464</v>
      </c>
      <c r="C475" s="191" t="s">
        <v>454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 t="shared" si="37"/>
        <v>12</v>
      </c>
      <c r="L475" s="25">
        <f t="shared" si="38"/>
        <v>360372</v>
      </c>
      <c r="M475" s="284">
        <f t="shared" si="39"/>
        <v>30031</v>
      </c>
    </row>
    <row r="476" spans="1:16" ht="18.75" hidden="1" customHeight="1">
      <c r="A476" s="284" t="str">
        <f t="shared" si="35"/>
        <v>NL</v>
      </c>
      <c r="B476" s="747">
        <f t="shared" si="36"/>
        <v>465</v>
      </c>
      <c r="C476" s="191" t="s">
        <v>498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 t="shared" si="37"/>
        <v>0</v>
      </c>
      <c r="L476" s="25">
        <f t="shared" si="38"/>
        <v>0</v>
      </c>
      <c r="M476" s="284" t="e">
        <f t="shared" si="39"/>
        <v>#DIV/0!</v>
      </c>
      <c r="O476" s="912"/>
      <c r="P476" s="912"/>
    </row>
    <row r="477" spans="1:16" ht="18.75" hidden="1" customHeight="1">
      <c r="A477" s="284" t="str">
        <f t="shared" si="35"/>
        <v>NL</v>
      </c>
      <c r="B477" s="747">
        <f t="shared" si="36"/>
        <v>466</v>
      </c>
      <c r="C477" s="40" t="s">
        <v>704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 t="shared" si="37"/>
        <v>0</v>
      </c>
      <c r="L477" s="25">
        <f t="shared" si="38"/>
        <v>0</v>
      </c>
      <c r="M477" s="284" t="e">
        <f t="shared" si="39"/>
        <v>#DIV/0!</v>
      </c>
    </row>
    <row r="478" spans="1:16" ht="18.75" hidden="1" customHeight="1">
      <c r="A478" s="284" t="str">
        <f t="shared" si="35"/>
        <v>NL</v>
      </c>
      <c r="B478" s="747">
        <f t="shared" si="36"/>
        <v>467</v>
      </c>
      <c r="C478" s="40" t="s">
        <v>798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 t="shared" si="37"/>
        <v>0</v>
      </c>
      <c r="L478" s="25">
        <f t="shared" si="38"/>
        <v>0</v>
      </c>
      <c r="M478" s="284" t="e">
        <f t="shared" si="39"/>
        <v>#DIV/0!</v>
      </c>
    </row>
    <row r="479" spans="1:16" ht="18.75" customHeight="1">
      <c r="A479" s="284" t="str">
        <f t="shared" si="35"/>
        <v>NL</v>
      </c>
      <c r="B479" s="747">
        <f t="shared" si="36"/>
        <v>468</v>
      </c>
      <c r="C479" s="188" t="s">
        <v>466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 t="shared" si="37"/>
        <v>300</v>
      </c>
      <c r="L479" s="25">
        <f t="shared" si="38"/>
        <v>2288400</v>
      </c>
      <c r="M479" s="284">
        <f t="shared" si="39"/>
        <v>7628</v>
      </c>
      <c r="O479" s="912"/>
      <c r="P479" s="912"/>
    </row>
    <row r="480" spans="1:16" ht="18.75" hidden="1" customHeight="1">
      <c r="A480" s="284" t="str">
        <f t="shared" si="35"/>
        <v>NL</v>
      </c>
      <c r="B480" s="747">
        <f t="shared" si="36"/>
        <v>469</v>
      </c>
      <c r="C480" s="191" t="s">
        <v>731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 t="shared" si="37"/>
        <v>0</v>
      </c>
      <c r="L480" s="25">
        <f t="shared" si="38"/>
        <v>0</v>
      </c>
      <c r="M480" s="284" t="e">
        <f t="shared" si="39"/>
        <v>#DIV/0!</v>
      </c>
    </row>
    <row r="481" spans="1:16" ht="18.75" hidden="1" customHeight="1">
      <c r="A481" s="284" t="str">
        <f t="shared" si="35"/>
        <v>NL</v>
      </c>
      <c r="B481" s="747">
        <f t="shared" si="36"/>
        <v>470</v>
      </c>
      <c r="C481" s="191" t="s">
        <v>542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 t="shared" si="37"/>
        <v>0</v>
      </c>
      <c r="L481" s="25">
        <f t="shared" si="38"/>
        <v>0</v>
      </c>
      <c r="M481" s="284" t="e">
        <f t="shared" si="39"/>
        <v>#DIV/0!</v>
      </c>
    </row>
    <row r="482" spans="1:16" ht="18.75" customHeight="1">
      <c r="A482" s="284" t="str">
        <f t="shared" si="35"/>
        <v>NL</v>
      </c>
      <c r="B482" s="747">
        <f t="shared" si="36"/>
        <v>471</v>
      </c>
      <c r="C482" s="191" t="s">
        <v>624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 t="shared" si="37"/>
        <v>50</v>
      </c>
      <c r="L482" s="25">
        <f t="shared" si="38"/>
        <v>281950</v>
      </c>
      <c r="M482" s="284">
        <f t="shared" si="39"/>
        <v>5639</v>
      </c>
    </row>
    <row r="483" spans="1:16" ht="18.75" hidden="1" customHeight="1">
      <c r="A483" s="284" t="str">
        <f t="shared" si="35"/>
        <v>NL</v>
      </c>
      <c r="B483" s="747">
        <f t="shared" si="36"/>
        <v>472</v>
      </c>
      <c r="C483" s="191" t="s">
        <v>755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 t="shared" si="37"/>
        <v>0</v>
      </c>
      <c r="L483" s="25">
        <f t="shared" si="38"/>
        <v>0</v>
      </c>
      <c r="M483" s="284" t="e">
        <f t="shared" si="39"/>
        <v>#DIV/0!</v>
      </c>
    </row>
    <row r="484" spans="1:16" ht="18.75" hidden="1" customHeight="1">
      <c r="A484" s="284" t="str">
        <f t="shared" si="35"/>
        <v>NL</v>
      </c>
      <c r="B484" s="747">
        <f t="shared" si="36"/>
        <v>473</v>
      </c>
      <c r="C484" s="188" t="s">
        <v>754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 t="shared" si="37"/>
        <v>0</v>
      </c>
      <c r="L484" s="25">
        <f t="shared" si="38"/>
        <v>0</v>
      </c>
      <c r="M484" s="284" t="e">
        <f t="shared" si="39"/>
        <v>#DIV/0!</v>
      </c>
    </row>
    <row r="485" spans="1:16" ht="18.75" hidden="1" customHeight="1">
      <c r="A485" s="284" t="str">
        <f t="shared" si="35"/>
        <v>NL</v>
      </c>
      <c r="B485" s="747">
        <f t="shared" si="36"/>
        <v>474</v>
      </c>
      <c r="C485" s="287" t="s">
        <v>1685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 t="shared" si="37"/>
        <v>0</v>
      </c>
      <c r="L485" s="25">
        <f t="shared" si="38"/>
        <v>0</v>
      </c>
      <c r="M485" s="284" t="e">
        <f t="shared" si="39"/>
        <v>#DIV/0!</v>
      </c>
    </row>
    <row r="486" spans="1:16" ht="18.75" hidden="1" customHeight="1">
      <c r="A486" s="284" t="str">
        <f t="shared" si="35"/>
        <v>NL</v>
      </c>
      <c r="B486" s="747">
        <f t="shared" si="36"/>
        <v>475</v>
      </c>
      <c r="C486" s="287" t="s">
        <v>1673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 t="shared" si="37"/>
        <v>0</v>
      </c>
      <c r="L486" s="25">
        <f t="shared" si="38"/>
        <v>0</v>
      </c>
      <c r="M486" s="284" t="e">
        <f t="shared" si="39"/>
        <v>#DIV/0!</v>
      </c>
    </row>
    <row r="487" spans="1:16" ht="18.75" hidden="1" customHeight="1">
      <c r="A487" s="284" t="str">
        <f t="shared" si="35"/>
        <v>NL</v>
      </c>
      <c r="B487" s="747">
        <f t="shared" si="36"/>
        <v>476</v>
      </c>
      <c r="C487" s="191" t="s">
        <v>1724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 t="shared" si="37"/>
        <v>0</v>
      </c>
      <c r="L487" s="25">
        <f t="shared" si="38"/>
        <v>0</v>
      </c>
      <c r="M487" s="284" t="e">
        <f t="shared" si="39"/>
        <v>#DIV/0!</v>
      </c>
    </row>
    <row r="488" spans="1:16" ht="18.75" hidden="1" customHeight="1">
      <c r="A488" s="284" t="str">
        <f t="shared" si="35"/>
        <v>NL</v>
      </c>
      <c r="B488" s="747">
        <f t="shared" si="36"/>
        <v>477</v>
      </c>
      <c r="C488" s="188" t="s">
        <v>688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 t="shared" si="37"/>
        <v>0</v>
      </c>
      <c r="L488" s="25">
        <f t="shared" si="38"/>
        <v>0</v>
      </c>
      <c r="M488" s="284" t="e">
        <f t="shared" si="39"/>
        <v>#DIV/0!</v>
      </c>
    </row>
    <row r="489" spans="1:16" ht="18.75" hidden="1" customHeight="1">
      <c r="A489" s="284" t="str">
        <f t="shared" si="35"/>
        <v>NL</v>
      </c>
      <c r="B489" s="747">
        <f t="shared" si="36"/>
        <v>478</v>
      </c>
      <c r="C489" s="191" t="s">
        <v>850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 t="shared" si="37"/>
        <v>0</v>
      </c>
      <c r="L489" s="25">
        <f t="shared" si="38"/>
        <v>0</v>
      </c>
      <c r="M489" s="284" t="e">
        <f t="shared" si="39"/>
        <v>#DIV/0!</v>
      </c>
      <c r="O489" s="912"/>
      <c r="P489" s="912"/>
    </row>
    <row r="490" spans="1:16" ht="18.75" hidden="1" customHeight="1">
      <c r="A490" s="284" t="str">
        <f t="shared" si="35"/>
        <v>NL</v>
      </c>
      <c r="B490" s="747">
        <f t="shared" si="36"/>
        <v>479</v>
      </c>
      <c r="C490" s="287" t="s">
        <v>1447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 t="shared" si="37"/>
        <v>0</v>
      </c>
      <c r="L490" s="25">
        <f t="shared" si="38"/>
        <v>0</v>
      </c>
      <c r="M490" s="284" t="e">
        <f t="shared" si="39"/>
        <v>#DIV/0!</v>
      </c>
      <c r="O490" s="912"/>
      <c r="P490" s="912"/>
    </row>
    <row r="491" spans="1:16" ht="18.75" hidden="1" customHeight="1">
      <c r="A491" s="284" t="str">
        <f t="shared" si="35"/>
        <v>NL</v>
      </c>
      <c r="B491" s="747">
        <f t="shared" si="36"/>
        <v>480</v>
      </c>
      <c r="C491" s="191" t="s">
        <v>646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 t="shared" si="37"/>
        <v>0</v>
      </c>
      <c r="L491" s="25">
        <f t="shared" si="38"/>
        <v>0</v>
      </c>
      <c r="M491" s="284" t="e">
        <f t="shared" si="39"/>
        <v>#DIV/0!</v>
      </c>
    </row>
    <row r="492" spans="1:16" ht="18.75" hidden="1" customHeight="1">
      <c r="A492" s="284" t="str">
        <f t="shared" si="35"/>
        <v>NL</v>
      </c>
      <c r="B492" s="747">
        <f t="shared" si="36"/>
        <v>481</v>
      </c>
      <c r="C492" s="191" t="s">
        <v>908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 t="shared" si="37"/>
        <v>0</v>
      </c>
      <c r="L492" s="25">
        <f t="shared" si="38"/>
        <v>0</v>
      </c>
      <c r="M492" s="284" t="e">
        <f t="shared" si="39"/>
        <v>#DIV/0!</v>
      </c>
    </row>
    <row r="493" spans="1:16" ht="18.75" customHeight="1">
      <c r="A493" s="284" t="str">
        <f t="shared" si="35"/>
        <v>NL</v>
      </c>
      <c r="B493" s="747">
        <f t="shared" si="36"/>
        <v>482</v>
      </c>
      <c r="C493" s="191" t="s">
        <v>939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7"/>
        <v>72</v>
      </c>
      <c r="L493" s="25">
        <f t="shared" si="38"/>
        <v>1630152</v>
      </c>
      <c r="M493" s="284">
        <f t="shared" si="39"/>
        <v>22641</v>
      </c>
    </row>
    <row r="494" spans="1:16" ht="18.75" customHeight="1">
      <c r="A494" s="284" t="str">
        <f t="shared" si="35"/>
        <v>NL</v>
      </c>
      <c r="B494" s="747">
        <f t="shared" si="36"/>
        <v>483</v>
      </c>
      <c r="C494" s="188" t="s">
        <v>929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7"/>
        <v>90</v>
      </c>
      <c r="L494" s="25">
        <f t="shared" si="38"/>
        <v>4357800</v>
      </c>
      <c r="M494" s="284">
        <f t="shared" si="39"/>
        <v>48420</v>
      </c>
    </row>
    <row r="495" spans="1:16" ht="18.75" customHeight="1">
      <c r="A495" s="284" t="str">
        <f t="shared" si="35"/>
        <v>NL</v>
      </c>
      <c r="B495" s="747">
        <f t="shared" si="36"/>
        <v>484</v>
      </c>
      <c r="C495" s="191" t="s">
        <v>446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 t="shared" si="37"/>
        <v>155</v>
      </c>
      <c r="L495" s="25">
        <f t="shared" si="38"/>
        <v>4694795</v>
      </c>
      <c r="M495" s="284">
        <f t="shared" si="39"/>
        <v>30289</v>
      </c>
    </row>
    <row r="496" spans="1:16" ht="18.75" customHeight="1">
      <c r="A496" s="284" t="str">
        <f t="shared" si="35"/>
        <v>NL</v>
      </c>
      <c r="B496" s="747">
        <f t="shared" si="36"/>
        <v>485</v>
      </c>
      <c r="C496" s="191" t="s">
        <v>936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7"/>
        <v>36</v>
      </c>
      <c r="L496" s="25">
        <f t="shared" si="38"/>
        <v>1989504</v>
      </c>
      <c r="M496" s="284">
        <f t="shared" si="39"/>
        <v>55264</v>
      </c>
    </row>
    <row r="497" spans="1:16" ht="18.75" hidden="1" customHeight="1">
      <c r="A497" s="284" t="str">
        <f t="shared" si="35"/>
        <v>NL</v>
      </c>
      <c r="B497" s="747">
        <f t="shared" si="36"/>
        <v>486</v>
      </c>
      <c r="C497" s="40" t="s">
        <v>1468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 t="shared" si="37"/>
        <v>0</v>
      </c>
      <c r="L497" s="25">
        <f t="shared" si="38"/>
        <v>0</v>
      </c>
      <c r="M497" s="284" t="e">
        <f t="shared" si="39"/>
        <v>#DIV/0!</v>
      </c>
    </row>
    <row r="498" spans="1:16" ht="18.75" hidden="1" customHeight="1">
      <c r="A498" s="284" t="str">
        <f t="shared" si="35"/>
        <v>NL</v>
      </c>
      <c r="B498" s="747">
        <f t="shared" si="36"/>
        <v>487</v>
      </c>
      <c r="C498" s="287" t="s">
        <v>1508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 t="shared" si="37"/>
        <v>0</v>
      </c>
      <c r="L498" s="25">
        <f t="shared" si="38"/>
        <v>0</v>
      </c>
      <c r="M498" s="284" t="e">
        <f t="shared" si="39"/>
        <v>#DIV/0!</v>
      </c>
      <c r="O498" s="912"/>
      <c r="P498" s="912"/>
    </row>
    <row r="499" spans="1:16" ht="18.75" hidden="1" customHeight="1">
      <c r="A499" s="284" t="str">
        <f t="shared" si="35"/>
        <v>NL</v>
      </c>
      <c r="B499" s="747">
        <f t="shared" si="36"/>
        <v>488</v>
      </c>
      <c r="C499" s="287" t="s">
        <v>1661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 t="shared" si="37"/>
        <v>0</v>
      </c>
      <c r="L499" s="25">
        <f t="shared" si="38"/>
        <v>0</v>
      </c>
      <c r="M499" s="284" t="e">
        <f t="shared" si="39"/>
        <v>#DIV/0!</v>
      </c>
      <c r="O499" s="912"/>
      <c r="P499" s="912"/>
    </row>
    <row r="500" spans="1:16" ht="18.75" hidden="1" customHeight="1">
      <c r="A500" s="284" t="str">
        <f t="shared" si="35"/>
        <v>NL</v>
      </c>
      <c r="B500" s="747">
        <f t="shared" si="36"/>
        <v>489</v>
      </c>
      <c r="C500" s="40" t="s">
        <v>853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 t="shared" si="37"/>
        <v>0</v>
      </c>
      <c r="L500" s="25">
        <f t="shared" si="38"/>
        <v>0</v>
      </c>
      <c r="M500" s="284" t="e">
        <f t="shared" si="39"/>
        <v>#DIV/0!</v>
      </c>
    </row>
    <row r="501" spans="1:16" ht="18.75" hidden="1" customHeight="1">
      <c r="A501" s="284" t="str">
        <f t="shared" si="35"/>
        <v>NL</v>
      </c>
      <c r="B501" s="747">
        <f t="shared" si="36"/>
        <v>490</v>
      </c>
      <c r="C501" s="191" t="s">
        <v>1770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 t="shared" si="37"/>
        <v>0</v>
      </c>
      <c r="L501" s="25">
        <f t="shared" si="38"/>
        <v>0</v>
      </c>
      <c r="M501" s="284" t="e">
        <f t="shared" si="39"/>
        <v>#DIV/0!</v>
      </c>
    </row>
    <row r="502" spans="1:16" ht="18.75" hidden="1" customHeight="1">
      <c r="A502" s="284" t="str">
        <f t="shared" si="35"/>
        <v>NL</v>
      </c>
      <c r="B502" s="747">
        <f t="shared" si="36"/>
        <v>491</v>
      </c>
      <c r="C502" s="191" t="s">
        <v>1771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 t="shared" si="37"/>
        <v>0</v>
      </c>
      <c r="L502" s="25">
        <f t="shared" si="38"/>
        <v>0</v>
      </c>
      <c r="M502" s="284" t="e">
        <f t="shared" si="39"/>
        <v>#DIV/0!</v>
      </c>
    </row>
    <row r="503" spans="1:16" ht="18.75" hidden="1" customHeight="1">
      <c r="A503" s="284" t="str">
        <f t="shared" si="35"/>
        <v>NL</v>
      </c>
      <c r="B503" s="747">
        <f t="shared" si="36"/>
        <v>492</v>
      </c>
      <c r="C503" s="191" t="s">
        <v>483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 t="shared" si="37"/>
        <v>0</v>
      </c>
      <c r="L503" s="25">
        <f t="shared" si="38"/>
        <v>0</v>
      </c>
      <c r="M503" s="284" t="e">
        <f t="shared" si="39"/>
        <v>#DIV/0!</v>
      </c>
    </row>
    <row r="504" spans="1:16" ht="18.75" hidden="1" customHeight="1">
      <c r="A504" s="284" t="str">
        <f t="shared" si="35"/>
        <v>NL</v>
      </c>
      <c r="B504" s="747">
        <f t="shared" si="36"/>
        <v>493</v>
      </c>
      <c r="C504" s="191" t="s">
        <v>1716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 t="shared" si="37"/>
        <v>0</v>
      </c>
      <c r="L504" s="25">
        <f t="shared" si="38"/>
        <v>0</v>
      </c>
      <c r="M504" s="284" t="e">
        <f t="shared" si="39"/>
        <v>#DIV/0!</v>
      </c>
    </row>
    <row r="505" spans="1:16" ht="18.75" hidden="1" customHeight="1">
      <c r="A505" s="284" t="str">
        <f t="shared" si="35"/>
        <v>NL</v>
      </c>
      <c r="B505" s="747">
        <f t="shared" si="36"/>
        <v>494</v>
      </c>
      <c r="C505" s="191" t="s">
        <v>687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 t="shared" si="37"/>
        <v>0</v>
      </c>
      <c r="L505" s="25">
        <f t="shared" si="38"/>
        <v>0</v>
      </c>
      <c r="M505" s="284" t="e">
        <f t="shared" si="39"/>
        <v>#DIV/0!</v>
      </c>
      <c r="O505" s="912"/>
      <c r="P505" s="912"/>
    </row>
    <row r="506" spans="1:16" ht="18.75" hidden="1" customHeight="1">
      <c r="A506" s="284" t="str">
        <f t="shared" si="35"/>
        <v>NL</v>
      </c>
      <c r="B506" s="747">
        <f t="shared" si="36"/>
        <v>495</v>
      </c>
      <c r="C506" s="287" t="s">
        <v>1548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 t="shared" si="37"/>
        <v>0</v>
      </c>
      <c r="L506" s="25">
        <f t="shared" si="38"/>
        <v>0</v>
      </c>
      <c r="M506" s="284" t="e">
        <f t="shared" si="39"/>
        <v>#DIV/0!</v>
      </c>
      <c r="O506" s="912"/>
      <c r="P506" s="912"/>
    </row>
    <row r="507" spans="1:16" ht="18.75" hidden="1" customHeight="1">
      <c r="A507" s="284" t="str">
        <f t="shared" si="35"/>
        <v>NL</v>
      </c>
      <c r="B507" s="747">
        <f t="shared" si="36"/>
        <v>496</v>
      </c>
      <c r="C507" s="40" t="s">
        <v>801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 t="shared" si="37"/>
        <v>0</v>
      </c>
      <c r="L507" s="25">
        <f t="shared" si="38"/>
        <v>0</v>
      </c>
      <c r="M507" s="284" t="e">
        <f t="shared" si="39"/>
        <v>#DIV/0!</v>
      </c>
    </row>
    <row r="508" spans="1:16" ht="18.75" hidden="1" customHeight="1">
      <c r="A508" s="284" t="str">
        <f t="shared" si="35"/>
        <v>NL</v>
      </c>
      <c r="B508" s="747">
        <f t="shared" si="36"/>
        <v>497</v>
      </c>
      <c r="C508" s="191" t="s">
        <v>485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 t="shared" si="37"/>
        <v>0</v>
      </c>
      <c r="L508" s="25">
        <f t="shared" si="38"/>
        <v>0</v>
      </c>
      <c r="M508" s="284" t="e">
        <f t="shared" si="39"/>
        <v>#DIV/0!</v>
      </c>
    </row>
    <row r="509" spans="1:16" ht="18.75" hidden="1" customHeight="1">
      <c r="A509" s="284" t="str">
        <f t="shared" si="35"/>
        <v>NL</v>
      </c>
      <c r="B509" s="747">
        <f t="shared" si="36"/>
        <v>498</v>
      </c>
      <c r="C509" s="191" t="s">
        <v>509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 t="shared" si="37"/>
        <v>0</v>
      </c>
      <c r="L509" s="25">
        <f t="shared" si="38"/>
        <v>0</v>
      </c>
      <c r="M509" s="284" t="e">
        <f t="shared" si="39"/>
        <v>#DIV/0!</v>
      </c>
    </row>
    <row r="510" spans="1:16" ht="18.75" hidden="1" customHeight="1">
      <c r="A510" s="284" t="str">
        <f t="shared" si="35"/>
        <v>NL</v>
      </c>
      <c r="B510" s="747">
        <f t="shared" si="36"/>
        <v>499</v>
      </c>
      <c r="C510" s="777" t="s">
        <v>855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 t="shared" si="37"/>
        <v>0</v>
      </c>
      <c r="L510" s="25">
        <f t="shared" si="38"/>
        <v>0</v>
      </c>
      <c r="M510" s="284" t="e">
        <f t="shared" si="39"/>
        <v>#DIV/0!</v>
      </c>
    </row>
    <row r="511" spans="1:16" ht="18.75" hidden="1" customHeight="1">
      <c r="A511" s="284" t="str">
        <f t="shared" si="35"/>
        <v>NL</v>
      </c>
      <c r="B511" s="747">
        <f t="shared" si="36"/>
        <v>500</v>
      </c>
      <c r="C511" s="40" t="s">
        <v>708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 t="shared" si="37"/>
        <v>0</v>
      </c>
      <c r="L511" s="25">
        <f t="shared" si="38"/>
        <v>0</v>
      </c>
      <c r="M511" s="284" t="e">
        <f t="shared" si="39"/>
        <v>#DIV/0!</v>
      </c>
    </row>
    <row r="512" spans="1:16" ht="18.75" hidden="1" customHeight="1">
      <c r="A512" s="284" t="str">
        <f t="shared" si="35"/>
        <v>NL</v>
      </c>
      <c r="B512" s="747">
        <f t="shared" si="36"/>
        <v>501</v>
      </c>
      <c r="C512" s="40" t="s">
        <v>875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 t="shared" si="37"/>
        <v>0</v>
      </c>
      <c r="L512" s="25">
        <f t="shared" si="38"/>
        <v>0</v>
      </c>
      <c r="M512" s="284" t="e">
        <f t="shared" si="39"/>
        <v>#DIV/0!</v>
      </c>
    </row>
    <row r="513" spans="1:16" ht="18.75" hidden="1" customHeight="1">
      <c r="A513" s="284" t="str">
        <f t="shared" si="35"/>
        <v>NL</v>
      </c>
      <c r="B513" s="747">
        <f t="shared" si="36"/>
        <v>502</v>
      </c>
      <c r="C513" s="191" t="s">
        <v>517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 t="shared" si="37"/>
        <v>0</v>
      </c>
      <c r="L513" s="25">
        <f t="shared" si="38"/>
        <v>0</v>
      </c>
      <c r="M513" s="284" t="e">
        <f t="shared" si="39"/>
        <v>#DIV/0!</v>
      </c>
    </row>
    <row r="514" spans="1:16" ht="18.75" hidden="1" customHeight="1">
      <c r="A514" s="284" t="str">
        <f t="shared" si="35"/>
        <v>NL</v>
      </c>
      <c r="B514" s="747">
        <f t="shared" si="36"/>
        <v>503</v>
      </c>
      <c r="C514" s="191" t="s">
        <v>986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 t="shared" si="37"/>
        <v>0</v>
      </c>
      <c r="L514" s="25">
        <f t="shared" si="38"/>
        <v>0</v>
      </c>
      <c r="M514" s="284" t="e">
        <f t="shared" si="39"/>
        <v>#DIV/0!</v>
      </c>
    </row>
    <row r="515" spans="1:16" ht="18.75" hidden="1" customHeight="1">
      <c r="A515" s="284" t="str">
        <f t="shared" si="35"/>
        <v>NL</v>
      </c>
      <c r="B515" s="747">
        <f t="shared" si="36"/>
        <v>504</v>
      </c>
      <c r="C515" s="191" t="s">
        <v>693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 t="shared" si="37"/>
        <v>0</v>
      </c>
      <c r="L515" s="25">
        <f t="shared" si="38"/>
        <v>0</v>
      </c>
      <c r="M515" s="284" t="e">
        <f t="shared" si="39"/>
        <v>#DIV/0!</v>
      </c>
    </row>
    <row r="516" spans="1:16" ht="18.75" hidden="1" customHeight="1">
      <c r="A516" s="284" t="str">
        <f t="shared" si="35"/>
        <v>NL</v>
      </c>
      <c r="B516" s="747">
        <f t="shared" si="36"/>
        <v>505</v>
      </c>
      <c r="C516" s="191" t="s">
        <v>1774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 t="shared" si="37"/>
        <v>0</v>
      </c>
      <c r="L516" s="25">
        <f t="shared" si="38"/>
        <v>0</v>
      </c>
      <c r="M516" s="284" t="e">
        <f t="shared" si="39"/>
        <v>#DIV/0!</v>
      </c>
    </row>
    <row r="517" spans="1:16" ht="18.75" hidden="1" customHeight="1">
      <c r="A517" s="284" t="str">
        <f t="shared" si="35"/>
        <v>NL</v>
      </c>
      <c r="B517" s="747">
        <f t="shared" si="36"/>
        <v>506</v>
      </c>
      <c r="C517" s="191" t="s">
        <v>792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 t="shared" si="37"/>
        <v>0</v>
      </c>
      <c r="L517" s="25">
        <f t="shared" si="38"/>
        <v>0</v>
      </c>
      <c r="M517" s="284" t="e">
        <f t="shared" si="39"/>
        <v>#DIV/0!</v>
      </c>
    </row>
    <row r="518" spans="1:16" ht="18.75" hidden="1" customHeight="1">
      <c r="A518" s="284" t="str">
        <f t="shared" si="35"/>
        <v>NL</v>
      </c>
      <c r="B518" s="747">
        <f t="shared" si="36"/>
        <v>507</v>
      </c>
      <c r="C518" s="191" t="s">
        <v>699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 t="shared" si="37"/>
        <v>0</v>
      </c>
      <c r="L518" s="25">
        <f t="shared" si="38"/>
        <v>0</v>
      </c>
      <c r="M518" s="284" t="e">
        <f t="shared" si="39"/>
        <v>#DIV/0!</v>
      </c>
      <c r="O518" s="912"/>
      <c r="P518" s="912"/>
    </row>
    <row r="519" spans="1:16" ht="18.75" hidden="1" customHeight="1">
      <c r="A519" s="284" t="str">
        <f t="shared" si="35"/>
        <v>NL</v>
      </c>
      <c r="B519" s="747">
        <f t="shared" si="36"/>
        <v>508</v>
      </c>
      <c r="C519" s="188" t="s">
        <v>852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 t="shared" si="37"/>
        <v>0</v>
      </c>
      <c r="L519" s="25">
        <f t="shared" si="38"/>
        <v>0</v>
      </c>
      <c r="M519" s="284" t="e">
        <f t="shared" si="39"/>
        <v>#DIV/0!</v>
      </c>
    </row>
    <row r="520" spans="1:16" ht="18.75" hidden="1" customHeight="1">
      <c r="A520" s="284" t="str">
        <f t="shared" si="35"/>
        <v>NL</v>
      </c>
      <c r="B520" s="747">
        <f t="shared" si="36"/>
        <v>509</v>
      </c>
      <c r="C520" s="287" t="s">
        <v>1679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 t="shared" si="37"/>
        <v>0</v>
      </c>
      <c r="L520" s="25">
        <f t="shared" si="38"/>
        <v>0</v>
      </c>
      <c r="M520" s="284" t="e">
        <f t="shared" si="39"/>
        <v>#DIV/0!</v>
      </c>
    </row>
    <row r="521" spans="1:16" ht="18.75" hidden="1" customHeight="1">
      <c r="A521" s="284" t="str">
        <f t="shared" si="35"/>
        <v>NL</v>
      </c>
      <c r="B521" s="747">
        <f t="shared" si="36"/>
        <v>510</v>
      </c>
      <c r="C521" s="191" t="s">
        <v>543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 t="shared" si="37"/>
        <v>0</v>
      </c>
      <c r="L521" s="25">
        <f t="shared" si="38"/>
        <v>0</v>
      </c>
      <c r="M521" s="284" t="e">
        <f t="shared" si="39"/>
        <v>#DIV/0!</v>
      </c>
    </row>
    <row r="522" spans="1:16" ht="18.75" hidden="1" customHeight="1">
      <c r="A522" s="284" t="str">
        <f t="shared" si="35"/>
        <v>NL</v>
      </c>
      <c r="B522" s="747">
        <f t="shared" si="36"/>
        <v>511</v>
      </c>
      <c r="C522" s="287" t="s">
        <v>1455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 t="shared" si="37"/>
        <v>0</v>
      </c>
      <c r="L522" s="25">
        <f t="shared" si="38"/>
        <v>0</v>
      </c>
      <c r="M522" s="284" t="e">
        <f t="shared" si="39"/>
        <v>#DIV/0!</v>
      </c>
      <c r="O522" s="912"/>
      <c r="P522" s="912"/>
    </row>
    <row r="523" spans="1:16" ht="18.75" hidden="1" customHeight="1">
      <c r="A523" s="284" t="str">
        <f t="shared" si="35"/>
        <v>NL</v>
      </c>
      <c r="B523" s="747">
        <f t="shared" si="36"/>
        <v>512</v>
      </c>
      <c r="C523" s="191" t="s">
        <v>539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 t="shared" si="37"/>
        <v>0</v>
      </c>
      <c r="L523" s="25">
        <f t="shared" si="38"/>
        <v>0</v>
      </c>
      <c r="M523" s="284" t="e">
        <f t="shared" si="39"/>
        <v>#DIV/0!</v>
      </c>
      <c r="O523" s="912"/>
      <c r="P523" s="912"/>
    </row>
    <row r="524" spans="1:16" ht="18.75" hidden="1" customHeight="1">
      <c r="A524" s="284" t="str">
        <f t="shared" ref="A524:A587" si="40">IF(B524&lt;&gt;"","NL","")</f>
        <v>NL</v>
      </c>
      <c r="B524" s="747">
        <f t="shared" ref="B524:B587" si="41">IF(C524&lt;&gt;"",ROW()-11,"")</f>
        <v>513</v>
      </c>
      <c r="C524" s="191" t="s">
        <v>753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 t="shared" ref="K524:K587" si="42">E524+G524-I524</f>
        <v>0</v>
      </c>
      <c r="L524" s="25">
        <f t="shared" ref="L524:L587" si="43">F524+H524-J524</f>
        <v>0</v>
      </c>
      <c r="M524" s="284" t="e">
        <f t="shared" ref="M524:M587" si="44">L524/K524</f>
        <v>#DIV/0!</v>
      </c>
    </row>
    <row r="525" spans="1:16" ht="18.75" hidden="1" customHeight="1">
      <c r="A525" s="284" t="str">
        <f t="shared" si="40"/>
        <v>NL</v>
      </c>
      <c r="B525" s="747">
        <f t="shared" si="41"/>
        <v>514</v>
      </c>
      <c r="C525" s="191" t="s">
        <v>683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 t="shared" si="42"/>
        <v>0</v>
      </c>
      <c r="L525" s="25">
        <f t="shared" si="43"/>
        <v>0</v>
      </c>
      <c r="M525" s="284" t="e">
        <f t="shared" si="44"/>
        <v>#DIV/0!</v>
      </c>
      <c r="O525" s="912"/>
      <c r="P525" s="912"/>
    </row>
    <row r="526" spans="1:16" ht="18.75" hidden="1" customHeight="1">
      <c r="A526" s="284" t="str">
        <f t="shared" si="40"/>
        <v>NL</v>
      </c>
      <c r="B526" s="747">
        <f t="shared" si="41"/>
        <v>515</v>
      </c>
      <c r="C526" s="287" t="s">
        <v>1431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 t="shared" si="42"/>
        <v>0</v>
      </c>
      <c r="L526" s="25">
        <f t="shared" si="43"/>
        <v>0</v>
      </c>
      <c r="M526" s="284" t="e">
        <f t="shared" si="44"/>
        <v>#DIV/0!</v>
      </c>
    </row>
    <row r="527" spans="1:16" ht="18.75" hidden="1" customHeight="1">
      <c r="A527" s="284" t="str">
        <f t="shared" si="40"/>
        <v>NL</v>
      </c>
      <c r="B527" s="747">
        <f t="shared" si="41"/>
        <v>516</v>
      </c>
      <c r="C527" s="287" t="s">
        <v>1547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 t="shared" si="42"/>
        <v>0</v>
      </c>
      <c r="L527" s="25">
        <f t="shared" si="43"/>
        <v>0</v>
      </c>
      <c r="M527" s="284" t="e">
        <f t="shared" si="44"/>
        <v>#DIV/0!</v>
      </c>
      <c r="O527" s="912"/>
      <c r="P527" s="912"/>
    </row>
    <row r="528" spans="1:16" ht="18.75" hidden="1" customHeight="1">
      <c r="A528" s="284" t="str">
        <f t="shared" si="40"/>
        <v>NL</v>
      </c>
      <c r="B528" s="747">
        <f t="shared" si="41"/>
        <v>517</v>
      </c>
      <c r="C528" s="191" t="s">
        <v>1723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 t="shared" si="42"/>
        <v>0</v>
      </c>
      <c r="L528" s="25">
        <f t="shared" si="43"/>
        <v>0</v>
      </c>
      <c r="M528" s="284" t="e">
        <f t="shared" si="44"/>
        <v>#DIV/0!</v>
      </c>
    </row>
    <row r="529" spans="1:16" ht="18.75" hidden="1" customHeight="1">
      <c r="A529" s="284" t="str">
        <f t="shared" si="40"/>
        <v>NL</v>
      </c>
      <c r="B529" s="747">
        <f t="shared" si="41"/>
        <v>518</v>
      </c>
      <c r="C529" s="40" t="s">
        <v>793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 t="shared" si="42"/>
        <v>0</v>
      </c>
      <c r="L529" s="25">
        <f t="shared" si="43"/>
        <v>0</v>
      </c>
      <c r="M529" s="284" t="e">
        <f t="shared" si="44"/>
        <v>#DIV/0!</v>
      </c>
    </row>
    <row r="530" spans="1:16" ht="18.75" hidden="1" customHeight="1">
      <c r="A530" s="284" t="str">
        <f t="shared" si="40"/>
        <v>NL</v>
      </c>
      <c r="B530" s="747">
        <f t="shared" si="41"/>
        <v>519</v>
      </c>
      <c r="C530" s="287" t="s">
        <v>1453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 t="shared" si="42"/>
        <v>0</v>
      </c>
      <c r="L530" s="25">
        <f t="shared" si="43"/>
        <v>0</v>
      </c>
      <c r="M530" s="284" t="e">
        <f t="shared" si="44"/>
        <v>#DIV/0!</v>
      </c>
      <c r="O530" s="912"/>
      <c r="P530" s="912"/>
    </row>
    <row r="531" spans="1:16" ht="18.75" hidden="1" customHeight="1">
      <c r="A531" s="284" t="str">
        <f t="shared" si="40"/>
        <v>NL</v>
      </c>
      <c r="B531" s="747">
        <f t="shared" si="41"/>
        <v>520</v>
      </c>
      <c r="C531" s="191" t="s">
        <v>487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 t="shared" si="42"/>
        <v>0</v>
      </c>
      <c r="L531" s="25">
        <f t="shared" si="43"/>
        <v>0</v>
      </c>
      <c r="M531" s="284" t="e">
        <f t="shared" si="44"/>
        <v>#DIV/0!</v>
      </c>
    </row>
    <row r="532" spans="1:16" ht="18.75" hidden="1" customHeight="1">
      <c r="A532" s="284" t="str">
        <f t="shared" si="40"/>
        <v>NL</v>
      </c>
      <c r="B532" s="747">
        <f t="shared" si="41"/>
        <v>521</v>
      </c>
      <c r="C532" s="191" t="s">
        <v>1725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 t="shared" si="42"/>
        <v>0</v>
      </c>
      <c r="L532" s="25">
        <f t="shared" si="43"/>
        <v>0</v>
      </c>
      <c r="M532" s="284" t="e">
        <f t="shared" si="44"/>
        <v>#DIV/0!</v>
      </c>
    </row>
    <row r="533" spans="1:16" ht="18.75" hidden="1" customHeight="1">
      <c r="A533" s="284" t="str">
        <f t="shared" si="40"/>
        <v>NL</v>
      </c>
      <c r="B533" s="747">
        <f t="shared" si="41"/>
        <v>522</v>
      </c>
      <c r="C533" s="191" t="s">
        <v>547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 t="shared" si="42"/>
        <v>0</v>
      </c>
      <c r="L533" s="25">
        <f t="shared" si="43"/>
        <v>0</v>
      </c>
      <c r="M533" s="284" t="e">
        <f t="shared" si="44"/>
        <v>#DIV/0!</v>
      </c>
    </row>
    <row r="534" spans="1:16" ht="18.75" hidden="1" customHeight="1">
      <c r="A534" s="284" t="str">
        <f t="shared" si="40"/>
        <v>NL</v>
      </c>
      <c r="B534" s="747">
        <f t="shared" si="41"/>
        <v>523</v>
      </c>
      <c r="C534" s="191" t="s">
        <v>811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 t="shared" si="42"/>
        <v>0</v>
      </c>
      <c r="L534" s="25">
        <f t="shared" si="43"/>
        <v>0</v>
      </c>
      <c r="M534" s="284" t="e">
        <f t="shared" si="44"/>
        <v>#DIV/0!</v>
      </c>
    </row>
    <row r="535" spans="1:16" ht="18.75" hidden="1" customHeight="1">
      <c r="A535" s="284" t="str">
        <f t="shared" si="40"/>
        <v>NL</v>
      </c>
      <c r="B535" s="747">
        <f t="shared" si="41"/>
        <v>524</v>
      </c>
      <c r="C535" s="40" t="s">
        <v>691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 t="shared" si="42"/>
        <v>0</v>
      </c>
      <c r="L535" s="25">
        <f t="shared" si="43"/>
        <v>0</v>
      </c>
      <c r="M535" s="284" t="e">
        <f t="shared" si="44"/>
        <v>#DIV/0!</v>
      </c>
    </row>
    <row r="536" spans="1:16" ht="18.75" hidden="1" customHeight="1">
      <c r="A536" s="284" t="str">
        <f t="shared" si="40"/>
        <v>NL</v>
      </c>
      <c r="B536" s="747">
        <f t="shared" si="41"/>
        <v>525</v>
      </c>
      <c r="C536" s="40" t="s">
        <v>706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 t="shared" si="42"/>
        <v>0</v>
      </c>
      <c r="L536" s="25">
        <f t="shared" si="43"/>
        <v>0</v>
      </c>
      <c r="M536" s="284" t="e">
        <f t="shared" si="44"/>
        <v>#DIV/0!</v>
      </c>
    </row>
    <row r="537" spans="1:16" ht="18.75" hidden="1" customHeight="1">
      <c r="A537" s="284" t="str">
        <f t="shared" si="40"/>
        <v>NL</v>
      </c>
      <c r="B537" s="747">
        <f t="shared" si="41"/>
        <v>526</v>
      </c>
      <c r="C537" s="191" t="s">
        <v>812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 t="shared" si="42"/>
        <v>0</v>
      </c>
      <c r="L537" s="25">
        <f t="shared" si="43"/>
        <v>0</v>
      </c>
      <c r="M537" s="284" t="e">
        <f t="shared" si="44"/>
        <v>#DIV/0!</v>
      </c>
    </row>
    <row r="538" spans="1:16" ht="18.75" hidden="1" customHeight="1">
      <c r="A538" s="284" t="str">
        <f t="shared" si="40"/>
        <v>NL</v>
      </c>
      <c r="B538" s="747">
        <f t="shared" si="41"/>
        <v>527</v>
      </c>
      <c r="C538" s="40" t="s">
        <v>705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 t="shared" si="42"/>
        <v>0</v>
      </c>
      <c r="L538" s="25">
        <f t="shared" si="43"/>
        <v>0</v>
      </c>
      <c r="M538" s="284" t="e">
        <f t="shared" si="44"/>
        <v>#DIV/0!</v>
      </c>
    </row>
    <row r="539" spans="1:16" ht="18.75" hidden="1" customHeight="1">
      <c r="A539" s="284" t="str">
        <f t="shared" si="40"/>
        <v>NL</v>
      </c>
      <c r="B539" s="747">
        <f t="shared" si="41"/>
        <v>528</v>
      </c>
      <c r="C539" s="188" t="s">
        <v>690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 t="shared" si="42"/>
        <v>0</v>
      </c>
      <c r="L539" s="25">
        <f t="shared" si="43"/>
        <v>0</v>
      </c>
      <c r="M539" s="284" t="e">
        <f t="shared" si="44"/>
        <v>#DIV/0!</v>
      </c>
    </row>
    <row r="540" spans="1:16" ht="18.75" hidden="1" customHeight="1">
      <c r="A540" s="284" t="str">
        <f t="shared" si="40"/>
        <v>NL</v>
      </c>
      <c r="B540" s="747">
        <f t="shared" si="41"/>
        <v>529</v>
      </c>
      <c r="C540" s="191" t="s">
        <v>1730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 t="shared" si="42"/>
        <v>0</v>
      </c>
      <c r="L540" s="25">
        <f t="shared" si="43"/>
        <v>0</v>
      </c>
      <c r="M540" s="284" t="e">
        <f t="shared" si="44"/>
        <v>#DIV/0!</v>
      </c>
    </row>
    <row r="541" spans="1:16" ht="18.75" hidden="1" customHeight="1">
      <c r="A541" s="284" t="str">
        <f t="shared" si="40"/>
        <v>NL</v>
      </c>
      <c r="B541" s="747">
        <f t="shared" si="41"/>
        <v>530</v>
      </c>
      <c r="C541" s="40" t="s">
        <v>735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 t="shared" si="42"/>
        <v>0</v>
      </c>
      <c r="L541" s="25">
        <f t="shared" si="43"/>
        <v>0</v>
      </c>
      <c r="M541" s="284" t="e">
        <f t="shared" si="44"/>
        <v>#DIV/0!</v>
      </c>
    </row>
    <row r="542" spans="1:16" ht="18.75" hidden="1" customHeight="1">
      <c r="A542" s="284" t="str">
        <f t="shared" si="40"/>
        <v>NL</v>
      </c>
      <c r="B542" s="747">
        <f t="shared" si="41"/>
        <v>531</v>
      </c>
      <c r="C542" s="191" t="s">
        <v>479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 t="shared" si="42"/>
        <v>0</v>
      </c>
      <c r="L542" s="25">
        <f t="shared" si="43"/>
        <v>0</v>
      </c>
      <c r="M542" s="284" t="e">
        <f t="shared" si="44"/>
        <v>#DIV/0!</v>
      </c>
    </row>
    <row r="543" spans="1:16" ht="18.75" customHeight="1">
      <c r="A543" s="284" t="str">
        <f t="shared" si="40"/>
        <v>NL</v>
      </c>
      <c r="B543" s="747">
        <f t="shared" si="41"/>
        <v>532</v>
      </c>
      <c r="C543" s="191" t="s">
        <v>743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 t="shared" si="42"/>
        <v>14</v>
      </c>
      <c r="L543" s="25">
        <f t="shared" si="43"/>
        <v>725606</v>
      </c>
      <c r="M543" s="284">
        <f t="shared" si="44"/>
        <v>51829</v>
      </c>
    </row>
    <row r="544" spans="1:16" ht="18.75" hidden="1" customHeight="1">
      <c r="A544" s="284" t="str">
        <f t="shared" si="40"/>
        <v>NL</v>
      </c>
      <c r="B544" s="747">
        <f t="shared" si="41"/>
        <v>533</v>
      </c>
      <c r="C544" s="191" t="s">
        <v>659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 t="shared" si="42"/>
        <v>0</v>
      </c>
      <c r="L544" s="25">
        <f t="shared" si="43"/>
        <v>0</v>
      </c>
      <c r="M544" s="284" t="e">
        <f t="shared" si="44"/>
        <v>#DIV/0!</v>
      </c>
    </row>
    <row r="545" spans="1:16" ht="18.75" customHeight="1">
      <c r="A545" s="284" t="str">
        <f t="shared" si="40"/>
        <v>NL</v>
      </c>
      <c r="B545" s="747">
        <f t="shared" si="41"/>
        <v>534</v>
      </c>
      <c r="C545" s="188" t="s">
        <v>747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 t="shared" si="42"/>
        <v>32</v>
      </c>
      <c r="L545" s="25">
        <f t="shared" si="43"/>
        <v>1281600</v>
      </c>
      <c r="M545" s="284">
        <f t="shared" si="44"/>
        <v>40050</v>
      </c>
    </row>
    <row r="546" spans="1:16" ht="18.75" customHeight="1">
      <c r="A546" s="284" t="str">
        <f t="shared" si="40"/>
        <v>NL</v>
      </c>
      <c r="B546" s="747">
        <f t="shared" si="41"/>
        <v>535</v>
      </c>
      <c r="C546" s="188" t="s">
        <v>907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 t="shared" si="42"/>
        <v>500</v>
      </c>
      <c r="L546" s="25">
        <f t="shared" si="43"/>
        <v>4817500</v>
      </c>
      <c r="M546" s="284">
        <f t="shared" si="44"/>
        <v>9635</v>
      </c>
    </row>
    <row r="547" spans="1:16" ht="18.75" hidden="1" customHeight="1">
      <c r="A547" s="284" t="str">
        <f t="shared" si="40"/>
        <v>NL</v>
      </c>
      <c r="B547" s="747">
        <f t="shared" si="41"/>
        <v>536</v>
      </c>
      <c r="C547" s="191" t="s">
        <v>492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 t="shared" si="42"/>
        <v>0</v>
      </c>
      <c r="L547" s="25">
        <f t="shared" si="43"/>
        <v>0</v>
      </c>
      <c r="M547" s="284" t="e">
        <f t="shared" si="44"/>
        <v>#DIV/0!</v>
      </c>
    </row>
    <row r="548" spans="1:16" ht="18.75" hidden="1" customHeight="1">
      <c r="A548" s="284" t="str">
        <f t="shared" si="40"/>
        <v>NL</v>
      </c>
      <c r="B548" s="747">
        <f t="shared" si="41"/>
        <v>537</v>
      </c>
      <c r="C548" s="191" t="s">
        <v>980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 t="shared" si="42"/>
        <v>0</v>
      </c>
      <c r="L548" s="25">
        <f t="shared" si="43"/>
        <v>0</v>
      </c>
      <c r="M548" s="284" t="e">
        <f t="shared" si="44"/>
        <v>#DIV/0!</v>
      </c>
    </row>
    <row r="549" spans="1:16" ht="18.75" hidden="1" customHeight="1">
      <c r="A549" s="284" t="str">
        <f t="shared" si="40"/>
        <v>NL</v>
      </c>
      <c r="B549" s="747">
        <f t="shared" si="41"/>
        <v>538</v>
      </c>
      <c r="C549" s="191" t="s">
        <v>1719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 t="shared" si="42"/>
        <v>0</v>
      </c>
      <c r="L549" s="25">
        <f t="shared" si="43"/>
        <v>0</v>
      </c>
      <c r="M549" s="284" t="e">
        <f t="shared" si="44"/>
        <v>#DIV/0!</v>
      </c>
    </row>
    <row r="550" spans="1:16" ht="18.75" hidden="1" customHeight="1">
      <c r="A550" s="284" t="str">
        <f t="shared" si="40"/>
        <v>NL</v>
      </c>
      <c r="B550" s="747">
        <f t="shared" si="41"/>
        <v>539</v>
      </c>
      <c r="C550" s="287" t="s">
        <v>1454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 t="shared" si="42"/>
        <v>0</v>
      </c>
      <c r="L550" s="25">
        <f t="shared" si="43"/>
        <v>0</v>
      </c>
      <c r="M550" s="284" t="e">
        <f t="shared" si="44"/>
        <v>#DIV/0!</v>
      </c>
      <c r="O550" s="912"/>
      <c r="P550" s="912"/>
    </row>
    <row r="551" spans="1:16" ht="18.75" hidden="1" customHeight="1">
      <c r="A551" s="284" t="str">
        <f t="shared" si="40"/>
        <v>NL</v>
      </c>
      <c r="B551" s="747">
        <f t="shared" si="41"/>
        <v>540</v>
      </c>
      <c r="C551" s="191" t="s">
        <v>796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 t="shared" si="42"/>
        <v>0</v>
      </c>
      <c r="L551" s="25">
        <f t="shared" si="43"/>
        <v>0</v>
      </c>
      <c r="M551" s="284" t="e">
        <f t="shared" si="44"/>
        <v>#DIV/0!</v>
      </c>
      <c r="O551" s="912"/>
      <c r="P551" s="912"/>
    </row>
    <row r="552" spans="1:16" ht="18.75" hidden="1" customHeight="1">
      <c r="A552" s="284" t="str">
        <f t="shared" si="40"/>
        <v>NL</v>
      </c>
      <c r="B552" s="747">
        <f t="shared" si="41"/>
        <v>541</v>
      </c>
      <c r="C552" s="287" t="s">
        <v>1443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 t="shared" si="42"/>
        <v>0</v>
      </c>
      <c r="L552" s="25">
        <f t="shared" si="43"/>
        <v>0</v>
      </c>
      <c r="M552" s="284" t="e">
        <f t="shared" si="44"/>
        <v>#DIV/0!</v>
      </c>
      <c r="O552" s="912"/>
      <c r="P552" s="912"/>
    </row>
    <row r="553" spans="1:16" ht="18.75" hidden="1" customHeight="1">
      <c r="A553" s="284" t="str">
        <f t="shared" si="40"/>
        <v>NL</v>
      </c>
      <c r="B553" s="747">
        <f t="shared" si="41"/>
        <v>542</v>
      </c>
      <c r="C553" s="188" t="s">
        <v>461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 t="shared" si="42"/>
        <v>0</v>
      </c>
      <c r="L553" s="25">
        <f t="shared" si="43"/>
        <v>0</v>
      </c>
      <c r="M553" s="284" t="e">
        <f t="shared" si="44"/>
        <v>#DIV/0!</v>
      </c>
    </row>
    <row r="554" spans="1:16" ht="18.75" hidden="1" customHeight="1">
      <c r="A554" s="284" t="str">
        <f t="shared" si="40"/>
        <v>NL</v>
      </c>
      <c r="B554" s="747">
        <f t="shared" si="41"/>
        <v>543</v>
      </c>
      <c r="C554" s="191" t="s">
        <v>501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 t="shared" si="42"/>
        <v>0</v>
      </c>
      <c r="L554" s="25">
        <f t="shared" si="43"/>
        <v>0</v>
      </c>
      <c r="M554" s="284" t="e">
        <f t="shared" si="44"/>
        <v>#DIV/0!</v>
      </c>
      <c r="O554" s="912"/>
      <c r="P554" s="912"/>
    </row>
    <row r="555" spans="1:16" ht="18.75" hidden="1" customHeight="1">
      <c r="A555" s="284" t="str">
        <f t="shared" si="40"/>
        <v>NL</v>
      </c>
      <c r="B555" s="747">
        <f t="shared" si="41"/>
        <v>544</v>
      </c>
      <c r="C555" s="40" t="s">
        <v>767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 t="shared" si="42"/>
        <v>0</v>
      </c>
      <c r="L555" s="25">
        <f t="shared" si="43"/>
        <v>0</v>
      </c>
      <c r="M555" s="284" t="e">
        <f t="shared" si="44"/>
        <v>#DIV/0!</v>
      </c>
    </row>
    <row r="556" spans="1:16" ht="18.75" hidden="1" customHeight="1">
      <c r="A556" s="284" t="str">
        <f t="shared" si="40"/>
        <v>NL</v>
      </c>
      <c r="B556" s="747">
        <f t="shared" si="41"/>
        <v>545</v>
      </c>
      <c r="C556" s="191" t="s">
        <v>962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 t="shared" si="42"/>
        <v>0</v>
      </c>
      <c r="L556" s="25">
        <f t="shared" si="43"/>
        <v>0</v>
      </c>
      <c r="M556" s="284" t="e">
        <f t="shared" si="44"/>
        <v>#DIV/0!</v>
      </c>
    </row>
    <row r="557" spans="1:16" ht="18.75" customHeight="1">
      <c r="A557" s="284" t="str">
        <f t="shared" si="40"/>
        <v>NL</v>
      </c>
      <c r="B557" s="747">
        <f t="shared" si="41"/>
        <v>546</v>
      </c>
      <c r="C557" s="191" t="s">
        <v>934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 t="shared" si="42"/>
        <v>300</v>
      </c>
      <c r="L557" s="25">
        <f t="shared" si="43"/>
        <v>3825600</v>
      </c>
      <c r="M557" s="284">
        <f t="shared" si="44"/>
        <v>12752</v>
      </c>
    </row>
    <row r="558" spans="1:16" ht="18.75" customHeight="1">
      <c r="A558" s="284" t="str">
        <f t="shared" si="40"/>
        <v>NL</v>
      </c>
      <c r="B558" s="747">
        <f t="shared" si="41"/>
        <v>547</v>
      </c>
      <c r="C558" s="191" t="s">
        <v>921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2"/>
        <v>180</v>
      </c>
      <c r="L558" s="25">
        <f t="shared" si="43"/>
        <v>6328080</v>
      </c>
      <c r="M558" s="284">
        <f t="shared" si="44"/>
        <v>35156</v>
      </c>
    </row>
    <row r="559" spans="1:16" ht="18.75" hidden="1" customHeight="1">
      <c r="A559" s="284" t="str">
        <f t="shared" si="40"/>
        <v>NL</v>
      </c>
      <c r="B559" s="747">
        <f t="shared" si="41"/>
        <v>548</v>
      </c>
      <c r="C559" s="287" t="s">
        <v>1557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 t="shared" si="42"/>
        <v>0</v>
      </c>
      <c r="L559" s="25">
        <f t="shared" si="43"/>
        <v>0</v>
      </c>
      <c r="M559" s="284" t="e">
        <f t="shared" si="44"/>
        <v>#DIV/0!</v>
      </c>
      <c r="O559" s="912"/>
      <c r="P559" s="912"/>
    </row>
    <row r="560" spans="1:16" ht="18.75" hidden="1" customHeight="1">
      <c r="A560" s="284" t="str">
        <f t="shared" si="40"/>
        <v>NL</v>
      </c>
      <c r="B560" s="747">
        <f t="shared" si="41"/>
        <v>549</v>
      </c>
      <c r="C560" s="191" t="s">
        <v>540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 t="shared" si="42"/>
        <v>0</v>
      </c>
      <c r="L560" s="25">
        <f t="shared" si="43"/>
        <v>0</v>
      </c>
      <c r="M560" s="284" t="e">
        <f t="shared" si="44"/>
        <v>#DIV/0!</v>
      </c>
      <c r="O560" s="912"/>
      <c r="P560" s="912"/>
    </row>
    <row r="561" spans="1:16" ht="18.75" hidden="1" customHeight="1">
      <c r="A561" s="284" t="str">
        <f t="shared" si="40"/>
        <v>NL</v>
      </c>
      <c r="B561" s="747">
        <f t="shared" si="41"/>
        <v>550</v>
      </c>
      <c r="C561" s="191" t="s">
        <v>959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 t="shared" si="42"/>
        <v>0</v>
      </c>
      <c r="L561" s="25">
        <f t="shared" si="43"/>
        <v>0</v>
      </c>
      <c r="M561" s="284" t="e">
        <f t="shared" si="44"/>
        <v>#DIV/0!</v>
      </c>
    </row>
    <row r="562" spans="1:16" ht="18.75" hidden="1" customHeight="1">
      <c r="A562" s="284" t="str">
        <f t="shared" si="40"/>
        <v>NL</v>
      </c>
      <c r="B562" s="747">
        <f t="shared" si="41"/>
        <v>551</v>
      </c>
      <c r="C562" s="191" t="s">
        <v>991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 t="shared" si="42"/>
        <v>0</v>
      </c>
      <c r="L562" s="25">
        <f t="shared" si="43"/>
        <v>0</v>
      </c>
      <c r="M562" s="284" t="e">
        <f t="shared" si="44"/>
        <v>#DIV/0!</v>
      </c>
      <c r="O562" s="912"/>
      <c r="P562" s="912"/>
    </row>
    <row r="563" spans="1:16" ht="18.75" hidden="1" customHeight="1">
      <c r="A563" s="284" t="str">
        <f t="shared" si="40"/>
        <v>NL</v>
      </c>
      <c r="B563" s="747">
        <f t="shared" si="41"/>
        <v>552</v>
      </c>
      <c r="C563" s="191" t="s">
        <v>529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 t="shared" si="42"/>
        <v>0</v>
      </c>
      <c r="L563" s="25">
        <f t="shared" si="43"/>
        <v>0</v>
      </c>
      <c r="M563" s="284" t="e">
        <f t="shared" si="44"/>
        <v>#DIV/0!</v>
      </c>
      <c r="O563" s="912"/>
      <c r="P563" s="912"/>
    </row>
    <row r="564" spans="1:16" ht="18.75" customHeight="1">
      <c r="A564" s="284" t="str">
        <f t="shared" si="40"/>
        <v>NL</v>
      </c>
      <c r="B564" s="747">
        <f t="shared" si="41"/>
        <v>553</v>
      </c>
      <c r="C564" s="287" t="s">
        <v>863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42"/>
        <v>12</v>
      </c>
      <c r="L564" s="25">
        <f t="shared" si="43"/>
        <v>526896</v>
      </c>
      <c r="M564" s="284">
        <f t="shared" si="44"/>
        <v>43908</v>
      </c>
    </row>
    <row r="565" spans="1:16" ht="18.75" customHeight="1">
      <c r="A565" s="284" t="str">
        <f t="shared" si="40"/>
        <v>NL</v>
      </c>
      <c r="B565" s="747">
        <f t="shared" si="41"/>
        <v>554</v>
      </c>
      <c r="C565" s="191" t="s">
        <v>450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 t="shared" si="42"/>
        <v>24</v>
      </c>
      <c r="L565" s="25">
        <f t="shared" si="43"/>
        <v>1040088</v>
      </c>
      <c r="M565" s="284">
        <f t="shared" si="44"/>
        <v>43337</v>
      </c>
    </row>
    <row r="566" spans="1:16" ht="18.75" hidden="1" customHeight="1">
      <c r="A566" s="284" t="str">
        <f t="shared" si="40"/>
        <v>NL</v>
      </c>
      <c r="B566" s="747">
        <f t="shared" si="41"/>
        <v>555</v>
      </c>
      <c r="C566" s="188" t="s">
        <v>1293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 t="shared" si="42"/>
        <v>0</v>
      </c>
      <c r="L566" s="25">
        <f t="shared" si="43"/>
        <v>0</v>
      </c>
      <c r="M566" s="284" t="e">
        <f t="shared" si="44"/>
        <v>#DIV/0!</v>
      </c>
    </row>
    <row r="567" spans="1:16" ht="18.75" hidden="1" customHeight="1">
      <c r="A567" s="284" t="str">
        <f t="shared" si="40"/>
        <v>NL</v>
      </c>
      <c r="B567" s="747">
        <f t="shared" si="41"/>
        <v>556</v>
      </c>
      <c r="C567" s="188" t="s">
        <v>1294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 t="shared" si="42"/>
        <v>0</v>
      </c>
      <c r="L567" s="25">
        <f t="shared" si="43"/>
        <v>0</v>
      </c>
      <c r="M567" s="284" t="e">
        <f t="shared" si="44"/>
        <v>#DIV/0!</v>
      </c>
    </row>
    <row r="568" spans="1:16" ht="18.75" hidden="1" customHeight="1">
      <c r="A568" s="284" t="str">
        <f t="shared" si="40"/>
        <v>NL</v>
      </c>
      <c r="B568" s="747">
        <f t="shared" si="41"/>
        <v>557</v>
      </c>
      <c r="C568" s="188" t="s">
        <v>1295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 t="shared" si="42"/>
        <v>0</v>
      </c>
      <c r="L568" s="25">
        <f t="shared" si="43"/>
        <v>0</v>
      </c>
      <c r="M568" s="284" t="e">
        <f t="shared" si="44"/>
        <v>#DIV/0!</v>
      </c>
    </row>
    <row r="569" spans="1:16" ht="18.75" customHeight="1">
      <c r="A569" s="284" t="str">
        <f t="shared" si="40"/>
        <v>NL</v>
      </c>
      <c r="B569" s="747">
        <f t="shared" si="41"/>
        <v>558</v>
      </c>
      <c r="C569" s="191" t="s">
        <v>1289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 t="shared" si="42"/>
        <v>18</v>
      </c>
      <c r="L569" s="25">
        <f t="shared" si="43"/>
        <v>370656</v>
      </c>
      <c r="M569" s="284">
        <f t="shared" si="44"/>
        <v>20592</v>
      </c>
    </row>
    <row r="570" spans="1:16" ht="18.75" hidden="1" customHeight="1">
      <c r="A570" s="284" t="str">
        <f t="shared" si="40"/>
        <v>NL</v>
      </c>
      <c r="B570" s="747">
        <f t="shared" si="41"/>
        <v>559</v>
      </c>
      <c r="C570" s="191" t="s">
        <v>1166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 t="shared" si="42"/>
        <v>0</v>
      </c>
      <c r="L570" s="25">
        <f t="shared" si="43"/>
        <v>0</v>
      </c>
      <c r="M570" s="284" t="e">
        <f t="shared" si="44"/>
        <v>#DIV/0!</v>
      </c>
    </row>
    <row r="571" spans="1:16" ht="18.75" hidden="1" customHeight="1">
      <c r="A571" s="284" t="str">
        <f t="shared" si="40"/>
        <v>NL</v>
      </c>
      <c r="B571" s="747">
        <f t="shared" si="41"/>
        <v>560</v>
      </c>
      <c r="C571" s="191" t="s">
        <v>1290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 t="shared" si="42"/>
        <v>0</v>
      </c>
      <c r="L571" s="25">
        <f t="shared" si="43"/>
        <v>0</v>
      </c>
      <c r="M571" s="284" t="e">
        <f t="shared" si="44"/>
        <v>#DIV/0!</v>
      </c>
    </row>
    <row r="572" spans="1:16" ht="18.75" customHeight="1">
      <c r="A572" s="284" t="str">
        <f t="shared" si="40"/>
        <v>NL</v>
      </c>
      <c r="B572" s="747">
        <f t="shared" si="41"/>
        <v>561</v>
      </c>
      <c r="C572" s="191" t="s">
        <v>1165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 t="shared" si="42"/>
        <v>1850</v>
      </c>
      <c r="L572" s="25">
        <f t="shared" si="43"/>
        <v>61512500</v>
      </c>
      <c r="M572" s="284">
        <f t="shared" si="44"/>
        <v>33250</v>
      </c>
    </row>
    <row r="573" spans="1:16" ht="18.75" hidden="1" customHeight="1">
      <c r="A573" s="284" t="str">
        <f t="shared" si="40"/>
        <v>NL</v>
      </c>
      <c r="B573" s="747">
        <f t="shared" si="41"/>
        <v>562</v>
      </c>
      <c r="C573" s="188" t="s">
        <v>802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 t="shared" si="42"/>
        <v>0</v>
      </c>
      <c r="L573" s="25">
        <f t="shared" si="43"/>
        <v>0</v>
      </c>
      <c r="M573" s="284" t="e">
        <f t="shared" si="44"/>
        <v>#DIV/0!</v>
      </c>
    </row>
    <row r="574" spans="1:16" ht="18.75" hidden="1" customHeight="1">
      <c r="A574" s="284" t="str">
        <f t="shared" si="40"/>
        <v>NL</v>
      </c>
      <c r="B574" s="747">
        <f t="shared" si="41"/>
        <v>563</v>
      </c>
      <c r="C574" s="40" t="s">
        <v>860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 t="shared" si="42"/>
        <v>0</v>
      </c>
      <c r="L574" s="25">
        <f t="shared" si="43"/>
        <v>0</v>
      </c>
      <c r="M574" s="284" t="e">
        <f t="shared" si="44"/>
        <v>#DIV/0!</v>
      </c>
    </row>
    <row r="575" spans="1:16" ht="18.75" hidden="1" customHeight="1">
      <c r="A575" s="284" t="str">
        <f t="shared" si="40"/>
        <v>NL</v>
      </c>
      <c r="B575" s="747">
        <f t="shared" si="41"/>
        <v>564</v>
      </c>
      <c r="C575" s="188" t="s">
        <v>865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 t="shared" si="42"/>
        <v>0</v>
      </c>
      <c r="L575" s="25">
        <f t="shared" si="43"/>
        <v>0</v>
      </c>
      <c r="M575" s="284" t="e">
        <f t="shared" si="44"/>
        <v>#DIV/0!</v>
      </c>
    </row>
    <row r="576" spans="1:16" ht="18.75" hidden="1" customHeight="1">
      <c r="A576" s="284" t="str">
        <f t="shared" si="40"/>
        <v>NL</v>
      </c>
      <c r="B576" s="747">
        <f t="shared" si="41"/>
        <v>565</v>
      </c>
      <c r="C576" s="188" t="s">
        <v>808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 t="shared" si="42"/>
        <v>0</v>
      </c>
      <c r="L576" s="25">
        <f t="shared" si="43"/>
        <v>0</v>
      </c>
      <c r="M576" s="284" t="e">
        <f t="shared" si="44"/>
        <v>#DIV/0!</v>
      </c>
      <c r="O576" s="912"/>
      <c r="P576" s="912"/>
    </row>
    <row r="577" spans="1:16" ht="18.75" hidden="1" customHeight="1">
      <c r="A577" s="284" t="str">
        <f t="shared" si="40"/>
        <v>NL</v>
      </c>
      <c r="B577" s="747">
        <f t="shared" si="41"/>
        <v>566</v>
      </c>
      <c r="C577" s="191" t="s">
        <v>563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 t="shared" si="42"/>
        <v>0</v>
      </c>
      <c r="L577" s="25">
        <f t="shared" si="43"/>
        <v>0</v>
      </c>
      <c r="M577" s="284" t="e">
        <f t="shared" si="44"/>
        <v>#DIV/0!</v>
      </c>
    </row>
    <row r="578" spans="1:16" ht="18.75" hidden="1" customHeight="1">
      <c r="A578" s="284" t="str">
        <f t="shared" si="40"/>
        <v>NL</v>
      </c>
      <c r="B578" s="747">
        <f t="shared" si="41"/>
        <v>567</v>
      </c>
      <c r="C578" s="40" t="s">
        <v>1462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 t="shared" si="42"/>
        <v>0</v>
      </c>
      <c r="L578" s="25">
        <f t="shared" si="43"/>
        <v>0</v>
      </c>
      <c r="M578" s="284" t="e">
        <f t="shared" si="44"/>
        <v>#DIV/0!</v>
      </c>
    </row>
    <row r="579" spans="1:16" ht="18.75" hidden="1" customHeight="1">
      <c r="A579" s="284" t="str">
        <f t="shared" si="40"/>
        <v>NL</v>
      </c>
      <c r="B579" s="747">
        <f t="shared" si="41"/>
        <v>568</v>
      </c>
      <c r="C579" s="40" t="s">
        <v>1463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 t="shared" si="42"/>
        <v>0</v>
      </c>
      <c r="L579" s="25">
        <f t="shared" si="43"/>
        <v>0</v>
      </c>
      <c r="M579" s="284" t="e">
        <f t="shared" si="44"/>
        <v>#DIV/0!</v>
      </c>
    </row>
    <row r="580" spans="1:16" ht="18.75" hidden="1" customHeight="1">
      <c r="A580" s="284" t="str">
        <f t="shared" si="40"/>
        <v>NL</v>
      </c>
      <c r="B580" s="747">
        <f t="shared" si="41"/>
        <v>569</v>
      </c>
      <c r="C580" s="40" t="s">
        <v>732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 t="shared" si="42"/>
        <v>0</v>
      </c>
      <c r="L580" s="25">
        <f t="shared" si="43"/>
        <v>0</v>
      </c>
      <c r="M580" s="284" t="e">
        <f t="shared" si="44"/>
        <v>#DIV/0!</v>
      </c>
    </row>
    <row r="581" spans="1:16" ht="18.75" hidden="1" customHeight="1">
      <c r="A581" s="284" t="str">
        <f t="shared" si="40"/>
        <v>NL</v>
      </c>
      <c r="B581" s="747">
        <f t="shared" si="41"/>
        <v>570</v>
      </c>
      <c r="C581" s="191" t="s">
        <v>760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 t="shared" si="42"/>
        <v>0</v>
      </c>
      <c r="L581" s="25">
        <f t="shared" si="43"/>
        <v>0</v>
      </c>
      <c r="M581" s="284" t="e">
        <f t="shared" si="44"/>
        <v>#DIV/0!</v>
      </c>
    </row>
    <row r="582" spans="1:16" ht="18.75" hidden="1" customHeight="1">
      <c r="A582" s="284" t="str">
        <f t="shared" si="40"/>
        <v>NL</v>
      </c>
      <c r="B582" s="747">
        <f t="shared" si="41"/>
        <v>571</v>
      </c>
      <c r="C582" s="188" t="s">
        <v>942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 t="shared" si="42"/>
        <v>0</v>
      </c>
      <c r="L582" s="25">
        <f t="shared" si="43"/>
        <v>0</v>
      </c>
      <c r="M582" s="284" t="e">
        <f t="shared" si="44"/>
        <v>#DIV/0!</v>
      </c>
    </row>
    <row r="583" spans="1:16" ht="18.75" hidden="1" customHeight="1">
      <c r="A583" s="284" t="str">
        <f t="shared" si="40"/>
        <v>NL</v>
      </c>
      <c r="B583" s="747">
        <f t="shared" si="41"/>
        <v>572</v>
      </c>
      <c r="C583" s="191" t="s">
        <v>718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 t="shared" si="42"/>
        <v>0</v>
      </c>
      <c r="L583" s="25">
        <f t="shared" si="43"/>
        <v>0</v>
      </c>
      <c r="M583" s="284" t="e">
        <f t="shared" si="44"/>
        <v>#DIV/0!</v>
      </c>
    </row>
    <row r="584" spans="1:16" ht="18.75" hidden="1" customHeight="1">
      <c r="A584" s="284" t="str">
        <f t="shared" si="40"/>
        <v>NL</v>
      </c>
      <c r="B584" s="747">
        <f t="shared" si="41"/>
        <v>573</v>
      </c>
      <c r="C584" s="777" t="s">
        <v>715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 t="shared" si="42"/>
        <v>0</v>
      </c>
      <c r="L584" s="25">
        <f t="shared" si="43"/>
        <v>0</v>
      </c>
      <c r="M584" s="284" t="e">
        <f t="shared" si="44"/>
        <v>#DIV/0!</v>
      </c>
    </row>
    <row r="585" spans="1:16" ht="18.75" hidden="1" customHeight="1">
      <c r="A585" s="284" t="str">
        <f t="shared" si="40"/>
        <v>NL</v>
      </c>
      <c r="B585" s="747">
        <f t="shared" si="41"/>
        <v>574</v>
      </c>
      <c r="C585" s="285" t="s">
        <v>1449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 t="shared" si="42"/>
        <v>0</v>
      </c>
      <c r="L585" s="25">
        <f t="shared" si="43"/>
        <v>0</v>
      </c>
      <c r="M585" s="284" t="e">
        <f t="shared" si="44"/>
        <v>#DIV/0!</v>
      </c>
      <c r="O585" s="912"/>
      <c r="P585" s="912"/>
    </row>
    <row r="586" spans="1:16" ht="18.75" hidden="1" customHeight="1">
      <c r="A586" s="284" t="str">
        <f t="shared" si="40"/>
        <v>NL</v>
      </c>
      <c r="B586" s="747">
        <f t="shared" si="41"/>
        <v>575</v>
      </c>
      <c r="C586" s="777" t="s">
        <v>996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 t="shared" si="42"/>
        <v>0</v>
      </c>
      <c r="L586" s="25">
        <f t="shared" si="43"/>
        <v>0</v>
      </c>
      <c r="M586" s="284" t="e">
        <f t="shared" si="44"/>
        <v>#DIV/0!</v>
      </c>
    </row>
    <row r="587" spans="1:16" ht="18.75" hidden="1" customHeight="1">
      <c r="A587" s="284" t="str">
        <f t="shared" si="40"/>
        <v>NL</v>
      </c>
      <c r="B587" s="747">
        <f t="shared" si="41"/>
        <v>576</v>
      </c>
      <c r="C587" s="285" t="s">
        <v>1743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 t="shared" si="42"/>
        <v>0</v>
      </c>
      <c r="L587" s="25">
        <f t="shared" si="43"/>
        <v>0</v>
      </c>
      <c r="M587" s="284" t="e">
        <f t="shared" si="44"/>
        <v>#DIV/0!</v>
      </c>
    </row>
    <row r="588" spans="1:16" ht="18.75" hidden="1" customHeight="1">
      <c r="A588" s="284" t="str">
        <f t="shared" ref="A588:A651" si="45">IF(B588&lt;&gt;"","NL","")</f>
        <v>NL</v>
      </c>
      <c r="B588" s="747">
        <f t="shared" ref="B588:B651" si="46">IF(C588&lt;&gt;"",ROW()-11,"")</f>
        <v>577</v>
      </c>
      <c r="C588" s="777" t="s">
        <v>972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 t="shared" ref="K588:K651" si="47">E588+G588-I588</f>
        <v>0</v>
      </c>
      <c r="L588" s="25">
        <f t="shared" ref="L588:L651" si="48">F588+H588-J588</f>
        <v>0</v>
      </c>
      <c r="M588" s="284" t="e">
        <f t="shared" ref="M588:M651" si="49">L588/K588</f>
        <v>#DIV/0!</v>
      </c>
    </row>
    <row r="589" spans="1:16" ht="18.75" hidden="1" customHeight="1">
      <c r="A589" s="284" t="str">
        <f t="shared" si="45"/>
        <v>NL</v>
      </c>
      <c r="B589" s="747">
        <f t="shared" si="46"/>
        <v>578</v>
      </c>
      <c r="C589" s="285" t="s">
        <v>1426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 t="shared" si="47"/>
        <v>0</v>
      </c>
      <c r="L589" s="25">
        <f t="shared" si="48"/>
        <v>0</v>
      </c>
      <c r="M589" s="284" t="e">
        <f t="shared" si="49"/>
        <v>#DIV/0!</v>
      </c>
    </row>
    <row r="590" spans="1:16" ht="18.75" hidden="1" customHeight="1">
      <c r="A590" s="284" t="str">
        <f t="shared" si="45"/>
        <v>NL</v>
      </c>
      <c r="B590" s="747">
        <f t="shared" si="46"/>
        <v>579</v>
      </c>
      <c r="C590" s="285" t="s">
        <v>1448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 t="shared" si="47"/>
        <v>0</v>
      </c>
      <c r="L590" s="25">
        <f t="shared" si="48"/>
        <v>0</v>
      </c>
      <c r="M590" s="284" t="e">
        <f t="shared" si="49"/>
        <v>#DIV/0!</v>
      </c>
      <c r="O590" s="912"/>
      <c r="P590" s="912"/>
    </row>
    <row r="591" spans="1:16" ht="18.75" hidden="1" customHeight="1">
      <c r="A591" s="284" t="str">
        <f t="shared" si="45"/>
        <v>NL</v>
      </c>
      <c r="B591" s="747">
        <f t="shared" si="46"/>
        <v>580</v>
      </c>
      <c r="C591" s="780" t="s">
        <v>941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 t="shared" si="47"/>
        <v>0</v>
      </c>
      <c r="L591" s="25">
        <f t="shared" si="48"/>
        <v>0</v>
      </c>
      <c r="M591" s="284" t="e">
        <f t="shared" si="49"/>
        <v>#DIV/0!</v>
      </c>
    </row>
    <row r="592" spans="1:16" ht="18.75" hidden="1" customHeight="1">
      <c r="A592" s="284" t="str">
        <f t="shared" si="45"/>
        <v>NL</v>
      </c>
      <c r="B592" s="747">
        <f t="shared" si="46"/>
        <v>581</v>
      </c>
      <c r="C592" s="777" t="s">
        <v>987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 t="shared" si="47"/>
        <v>0</v>
      </c>
      <c r="L592" s="25">
        <f t="shared" si="48"/>
        <v>0</v>
      </c>
      <c r="M592" s="284" t="e">
        <f t="shared" si="49"/>
        <v>#DIV/0!</v>
      </c>
    </row>
    <row r="593" spans="1:16" ht="18.75" hidden="1" customHeight="1">
      <c r="A593" s="284" t="str">
        <f t="shared" si="45"/>
        <v>NL</v>
      </c>
      <c r="B593" s="747">
        <f t="shared" si="46"/>
        <v>582</v>
      </c>
      <c r="C593" s="777" t="s">
        <v>1767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 t="shared" si="47"/>
        <v>0</v>
      </c>
      <c r="L593" s="25">
        <f t="shared" si="48"/>
        <v>0</v>
      </c>
      <c r="M593" s="284" t="e">
        <f t="shared" si="49"/>
        <v>#DIV/0!</v>
      </c>
    </row>
    <row r="594" spans="1:16" ht="18.75" hidden="1" customHeight="1">
      <c r="A594" s="284" t="str">
        <f t="shared" si="45"/>
        <v>NL</v>
      </c>
      <c r="B594" s="747">
        <f t="shared" si="46"/>
        <v>583</v>
      </c>
      <c r="C594" s="777" t="s">
        <v>556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 t="shared" si="47"/>
        <v>0</v>
      </c>
      <c r="L594" s="25">
        <f t="shared" si="48"/>
        <v>0</v>
      </c>
      <c r="M594" s="284" t="e">
        <f t="shared" si="49"/>
        <v>#DIV/0!</v>
      </c>
    </row>
    <row r="595" spans="1:16" ht="18.75" hidden="1" customHeight="1">
      <c r="A595" s="284" t="str">
        <f t="shared" si="45"/>
        <v>NL</v>
      </c>
      <c r="B595" s="747">
        <f t="shared" si="46"/>
        <v>584</v>
      </c>
      <c r="C595" s="777" t="s">
        <v>1764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 t="shared" si="47"/>
        <v>0</v>
      </c>
      <c r="L595" s="25">
        <f t="shared" si="48"/>
        <v>0</v>
      </c>
      <c r="M595" s="284" t="e">
        <f t="shared" si="49"/>
        <v>#DIV/0!</v>
      </c>
    </row>
    <row r="596" spans="1:16" ht="18.75" hidden="1" customHeight="1">
      <c r="A596" s="284" t="str">
        <f t="shared" si="45"/>
        <v>NL</v>
      </c>
      <c r="B596" s="747">
        <f t="shared" si="46"/>
        <v>585</v>
      </c>
      <c r="C596" s="840" t="s">
        <v>819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 t="shared" si="47"/>
        <v>0</v>
      </c>
      <c r="L596" s="25">
        <f t="shared" si="48"/>
        <v>0</v>
      </c>
      <c r="M596" s="284" t="e">
        <f t="shared" si="49"/>
        <v>#DIV/0!</v>
      </c>
    </row>
    <row r="597" spans="1:16" ht="18.75" hidden="1" customHeight="1">
      <c r="A597" s="284" t="str">
        <f t="shared" si="45"/>
        <v>NL</v>
      </c>
      <c r="B597" s="747">
        <f t="shared" si="46"/>
        <v>586</v>
      </c>
      <c r="C597" s="780" t="s">
        <v>779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 t="shared" si="47"/>
        <v>0</v>
      </c>
      <c r="L597" s="25">
        <f t="shared" si="48"/>
        <v>0</v>
      </c>
      <c r="M597" s="284" t="e">
        <f t="shared" si="49"/>
        <v>#DIV/0!</v>
      </c>
    </row>
    <row r="598" spans="1:16" ht="18.75" hidden="1" customHeight="1">
      <c r="A598" s="284" t="str">
        <f t="shared" si="45"/>
        <v>NL</v>
      </c>
      <c r="B598" s="747">
        <f t="shared" si="46"/>
        <v>587</v>
      </c>
      <c r="C598" s="285" t="s">
        <v>1558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 t="shared" si="47"/>
        <v>0</v>
      </c>
      <c r="L598" s="25">
        <f t="shared" si="48"/>
        <v>0</v>
      </c>
      <c r="M598" s="284" t="e">
        <f t="shared" si="49"/>
        <v>#DIV/0!</v>
      </c>
      <c r="O598" s="912"/>
      <c r="P598" s="912"/>
    </row>
    <row r="599" spans="1:16" ht="18.75" hidden="1" customHeight="1">
      <c r="A599" s="284" t="str">
        <f t="shared" si="45"/>
        <v>NL</v>
      </c>
      <c r="B599" s="747">
        <f t="shared" si="46"/>
        <v>588</v>
      </c>
      <c r="C599" s="777" t="s">
        <v>662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 t="shared" si="47"/>
        <v>0</v>
      </c>
      <c r="L599" s="25">
        <f t="shared" si="48"/>
        <v>0</v>
      </c>
      <c r="M599" s="284" t="e">
        <f t="shared" si="49"/>
        <v>#DIV/0!</v>
      </c>
    </row>
    <row r="600" spans="1:16" ht="18.75" hidden="1" customHeight="1">
      <c r="A600" s="284" t="str">
        <f t="shared" si="45"/>
        <v>NL</v>
      </c>
      <c r="B600" s="747">
        <f t="shared" si="46"/>
        <v>589</v>
      </c>
      <c r="C600" s="777" t="s">
        <v>1726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 t="shared" si="47"/>
        <v>0</v>
      </c>
      <c r="L600" s="25">
        <f t="shared" si="48"/>
        <v>0</v>
      </c>
      <c r="M600" s="284" t="e">
        <f t="shared" si="49"/>
        <v>#DIV/0!</v>
      </c>
    </row>
    <row r="601" spans="1:16" ht="18.75" hidden="1" customHeight="1">
      <c r="A601" s="284" t="str">
        <f t="shared" si="45"/>
        <v>NL</v>
      </c>
      <c r="B601" s="747">
        <f t="shared" si="46"/>
        <v>590</v>
      </c>
      <c r="C601" s="285" t="s">
        <v>1561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 t="shared" si="47"/>
        <v>0</v>
      </c>
      <c r="L601" s="25">
        <f t="shared" si="48"/>
        <v>0</v>
      </c>
      <c r="M601" s="284" t="e">
        <f t="shared" si="49"/>
        <v>#DIV/0!</v>
      </c>
      <c r="O601" s="912"/>
      <c r="P601" s="912"/>
    </row>
    <row r="602" spans="1:16" ht="18.75" hidden="1" customHeight="1">
      <c r="A602" s="284" t="str">
        <f t="shared" si="45"/>
        <v>NL</v>
      </c>
      <c r="B602" s="747">
        <f t="shared" si="46"/>
        <v>591</v>
      </c>
      <c r="C602" s="840" t="s">
        <v>854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 t="shared" si="47"/>
        <v>0</v>
      </c>
      <c r="L602" s="25">
        <f t="shared" si="48"/>
        <v>0</v>
      </c>
      <c r="M602" s="284" t="e">
        <f t="shared" si="49"/>
        <v>#DIV/0!</v>
      </c>
    </row>
    <row r="603" spans="1:16" ht="18.75" hidden="1" customHeight="1">
      <c r="A603" s="284" t="str">
        <f t="shared" si="45"/>
        <v>NL</v>
      </c>
      <c r="B603" s="747">
        <f t="shared" si="46"/>
        <v>592</v>
      </c>
      <c r="C603" s="777" t="s">
        <v>510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 t="shared" si="47"/>
        <v>0</v>
      </c>
      <c r="L603" s="25">
        <f t="shared" si="48"/>
        <v>0</v>
      </c>
      <c r="M603" s="284" t="e">
        <f t="shared" si="49"/>
        <v>#DIV/0!</v>
      </c>
    </row>
    <row r="604" spans="1:16" ht="18.75" customHeight="1">
      <c r="A604" s="284" t="str">
        <f t="shared" si="45"/>
        <v>NL</v>
      </c>
      <c r="B604" s="747">
        <f t="shared" si="46"/>
        <v>593</v>
      </c>
      <c r="C604" s="777" t="s">
        <v>532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47"/>
        <v>80</v>
      </c>
      <c r="L604" s="25">
        <f t="shared" si="48"/>
        <v>3460960</v>
      </c>
      <c r="M604" s="284">
        <f t="shared" si="49"/>
        <v>43262</v>
      </c>
    </row>
    <row r="605" spans="1:16" ht="18.75" hidden="1" customHeight="1">
      <c r="A605" s="284" t="str">
        <f t="shared" si="45"/>
        <v>NL</v>
      </c>
      <c r="B605" s="747">
        <f t="shared" si="46"/>
        <v>594</v>
      </c>
      <c r="C605" s="777" t="s">
        <v>531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 t="shared" si="47"/>
        <v>0</v>
      </c>
      <c r="L605" s="25">
        <f t="shared" si="48"/>
        <v>0</v>
      </c>
      <c r="M605" s="284" t="e">
        <f t="shared" si="49"/>
        <v>#DIV/0!</v>
      </c>
    </row>
    <row r="606" spans="1:16" ht="18.75" hidden="1" customHeight="1">
      <c r="A606" s="284" t="str">
        <f t="shared" si="45"/>
        <v>NL</v>
      </c>
      <c r="B606" s="747">
        <f t="shared" si="46"/>
        <v>595</v>
      </c>
      <c r="C606" s="777" t="s">
        <v>516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 t="shared" si="47"/>
        <v>0</v>
      </c>
      <c r="L606" s="25">
        <f t="shared" si="48"/>
        <v>0</v>
      </c>
      <c r="M606" s="284" t="e">
        <f t="shared" si="49"/>
        <v>#DIV/0!</v>
      </c>
    </row>
    <row r="607" spans="1:16" ht="18.75" hidden="1" customHeight="1">
      <c r="A607" s="284" t="str">
        <f t="shared" si="45"/>
        <v>NL</v>
      </c>
      <c r="B607" s="747">
        <f t="shared" si="46"/>
        <v>596</v>
      </c>
      <c r="C607" s="285" t="s">
        <v>1748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 t="shared" si="47"/>
        <v>0</v>
      </c>
      <c r="L607" s="25">
        <f t="shared" si="48"/>
        <v>0</v>
      </c>
      <c r="M607" s="284" t="e">
        <f t="shared" si="49"/>
        <v>#DIV/0!</v>
      </c>
    </row>
    <row r="608" spans="1:16" ht="18.75" hidden="1" customHeight="1">
      <c r="A608" s="284" t="str">
        <f t="shared" si="45"/>
        <v>NL</v>
      </c>
      <c r="B608" s="747">
        <f t="shared" si="46"/>
        <v>597</v>
      </c>
      <c r="C608" s="840" t="s">
        <v>757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 t="shared" si="47"/>
        <v>0</v>
      </c>
      <c r="L608" s="25">
        <f t="shared" si="48"/>
        <v>0</v>
      </c>
      <c r="M608" s="284" t="e">
        <f t="shared" si="49"/>
        <v>#DIV/0!</v>
      </c>
    </row>
    <row r="609" spans="1:16" ht="18.75" hidden="1" customHeight="1">
      <c r="A609" s="284" t="str">
        <f t="shared" si="45"/>
        <v>NL</v>
      </c>
      <c r="B609" s="747">
        <f t="shared" si="46"/>
        <v>598</v>
      </c>
      <c r="C609" s="777" t="s">
        <v>660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 t="shared" si="47"/>
        <v>0</v>
      </c>
      <c r="L609" s="25">
        <f t="shared" si="48"/>
        <v>0</v>
      </c>
      <c r="M609" s="284" t="e">
        <f t="shared" si="49"/>
        <v>#DIV/0!</v>
      </c>
    </row>
    <row r="610" spans="1:16" ht="18.75" hidden="1" customHeight="1">
      <c r="A610" s="284" t="str">
        <f t="shared" si="45"/>
        <v>NL</v>
      </c>
      <c r="B610" s="747">
        <f t="shared" si="46"/>
        <v>599</v>
      </c>
      <c r="C610" s="777" t="s">
        <v>661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 t="shared" si="47"/>
        <v>0</v>
      </c>
      <c r="L610" s="25">
        <f t="shared" si="48"/>
        <v>0</v>
      </c>
      <c r="M610" s="284" t="e">
        <f t="shared" si="49"/>
        <v>#DIV/0!</v>
      </c>
    </row>
    <row r="611" spans="1:16" ht="18.75" hidden="1" customHeight="1">
      <c r="A611" s="284" t="str">
        <f t="shared" si="45"/>
        <v>NL</v>
      </c>
      <c r="B611" s="747">
        <f t="shared" si="46"/>
        <v>600</v>
      </c>
      <c r="C611" s="777" t="s">
        <v>1721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 t="shared" si="47"/>
        <v>0</v>
      </c>
      <c r="L611" s="25">
        <f t="shared" si="48"/>
        <v>0</v>
      </c>
      <c r="M611" s="284" t="e">
        <f t="shared" si="49"/>
        <v>#DIV/0!</v>
      </c>
    </row>
    <row r="612" spans="1:16" ht="18.75" hidden="1" customHeight="1">
      <c r="A612" s="284" t="str">
        <f t="shared" si="45"/>
        <v>NL</v>
      </c>
      <c r="B612" s="747">
        <f t="shared" si="46"/>
        <v>601</v>
      </c>
      <c r="C612" s="777" t="s">
        <v>997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 t="shared" si="47"/>
        <v>0</v>
      </c>
      <c r="L612" s="25">
        <f t="shared" si="48"/>
        <v>0</v>
      </c>
      <c r="M612" s="284" t="e">
        <f t="shared" si="49"/>
        <v>#DIV/0!</v>
      </c>
    </row>
    <row r="613" spans="1:16" ht="18.75" hidden="1" customHeight="1">
      <c r="A613" s="284" t="str">
        <f t="shared" si="45"/>
        <v>NL</v>
      </c>
      <c r="B613" s="747">
        <f t="shared" si="46"/>
        <v>602</v>
      </c>
      <c r="C613" s="777" t="s">
        <v>960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 t="shared" si="47"/>
        <v>0</v>
      </c>
      <c r="L613" s="25">
        <f t="shared" si="48"/>
        <v>0</v>
      </c>
      <c r="M613" s="284" t="e">
        <f t="shared" si="49"/>
        <v>#DIV/0!</v>
      </c>
    </row>
    <row r="614" spans="1:16" ht="18.75" hidden="1" customHeight="1">
      <c r="A614" s="284" t="str">
        <f t="shared" si="45"/>
        <v>NL</v>
      </c>
      <c r="B614" s="747">
        <f t="shared" si="46"/>
        <v>603</v>
      </c>
      <c r="C614" s="777" t="s">
        <v>700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 t="shared" si="47"/>
        <v>0</v>
      </c>
      <c r="L614" s="25">
        <f t="shared" si="48"/>
        <v>0</v>
      </c>
      <c r="M614" s="284" t="e">
        <f t="shared" si="49"/>
        <v>#DIV/0!</v>
      </c>
    </row>
    <row r="615" spans="1:16" ht="18.75" customHeight="1">
      <c r="A615" s="284" t="str">
        <f t="shared" si="45"/>
        <v>NL</v>
      </c>
      <c r="B615" s="747">
        <f t="shared" si="46"/>
        <v>604</v>
      </c>
      <c r="C615" s="777" t="s">
        <v>530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 t="shared" si="47"/>
        <v>20</v>
      </c>
      <c r="L615" s="25">
        <f t="shared" si="48"/>
        <v>914400</v>
      </c>
      <c r="M615" s="284">
        <f t="shared" si="49"/>
        <v>45720</v>
      </c>
    </row>
    <row r="616" spans="1:16" ht="18.75" hidden="1" customHeight="1">
      <c r="A616" s="284" t="str">
        <f t="shared" si="45"/>
        <v>NL</v>
      </c>
      <c r="B616" s="747">
        <f t="shared" si="46"/>
        <v>605</v>
      </c>
      <c r="C616" s="285" t="s">
        <v>1556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 t="shared" si="47"/>
        <v>0</v>
      </c>
      <c r="L616" s="25">
        <f t="shared" si="48"/>
        <v>0</v>
      </c>
      <c r="M616" s="284" t="e">
        <f t="shared" si="49"/>
        <v>#DIV/0!</v>
      </c>
      <c r="O616" s="912"/>
      <c r="P616" s="912"/>
    </row>
    <row r="617" spans="1:16" ht="18.75" hidden="1" customHeight="1">
      <c r="A617" s="284" t="str">
        <f t="shared" si="45"/>
        <v>NL</v>
      </c>
      <c r="B617" s="747">
        <f t="shared" si="46"/>
        <v>606</v>
      </c>
      <c r="C617" s="285" t="s">
        <v>1668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 t="shared" si="47"/>
        <v>0</v>
      </c>
      <c r="L617" s="25">
        <f t="shared" si="48"/>
        <v>0</v>
      </c>
      <c r="M617" s="284" t="e">
        <f t="shared" si="49"/>
        <v>#DIV/0!</v>
      </c>
    </row>
    <row r="618" spans="1:16" ht="18.75" hidden="1" customHeight="1">
      <c r="A618" s="284" t="str">
        <f t="shared" si="45"/>
        <v>NL</v>
      </c>
      <c r="B618" s="747">
        <f t="shared" si="46"/>
        <v>607</v>
      </c>
      <c r="C618" s="780" t="s">
        <v>419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 t="shared" si="47"/>
        <v>0</v>
      </c>
      <c r="L618" s="25">
        <f t="shared" si="48"/>
        <v>0</v>
      </c>
      <c r="M618" s="284" t="e">
        <f t="shared" si="49"/>
        <v>#DIV/0!</v>
      </c>
    </row>
    <row r="619" spans="1:16" ht="18.75" hidden="1" customHeight="1">
      <c r="A619" s="284" t="str">
        <f t="shared" si="45"/>
        <v>NL</v>
      </c>
      <c r="B619" s="747">
        <f t="shared" si="46"/>
        <v>608</v>
      </c>
      <c r="C619" s="840" t="s">
        <v>711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 t="shared" si="47"/>
        <v>0</v>
      </c>
      <c r="L619" s="25">
        <f t="shared" si="48"/>
        <v>0</v>
      </c>
      <c r="M619" s="284" t="e">
        <f t="shared" si="49"/>
        <v>#DIV/0!</v>
      </c>
    </row>
    <row r="620" spans="1:16" ht="18.75" hidden="1" customHeight="1">
      <c r="A620" s="284" t="str">
        <f t="shared" si="45"/>
        <v>NL</v>
      </c>
      <c r="B620" s="747">
        <f t="shared" si="46"/>
        <v>609</v>
      </c>
      <c r="C620" s="777" t="s">
        <v>490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 t="shared" si="47"/>
        <v>0</v>
      </c>
      <c r="L620" s="25">
        <f t="shared" si="48"/>
        <v>0</v>
      </c>
      <c r="M620" s="284" t="e">
        <f t="shared" si="49"/>
        <v>#DIV/0!</v>
      </c>
      <c r="O620" s="912"/>
      <c r="P620" s="912"/>
    </row>
    <row r="621" spans="1:16" ht="18.75" hidden="1" customHeight="1">
      <c r="A621" s="284" t="str">
        <f t="shared" si="45"/>
        <v>NL</v>
      </c>
      <c r="B621" s="747">
        <f t="shared" si="46"/>
        <v>610</v>
      </c>
      <c r="C621" s="285" t="s">
        <v>1667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 t="shared" si="47"/>
        <v>0</v>
      </c>
      <c r="L621" s="25">
        <f t="shared" si="48"/>
        <v>0</v>
      </c>
      <c r="M621" s="284" t="e">
        <f t="shared" si="49"/>
        <v>#DIV/0!</v>
      </c>
    </row>
    <row r="622" spans="1:16" ht="18.75" hidden="1" customHeight="1">
      <c r="A622" s="284" t="str">
        <f t="shared" si="45"/>
        <v>NL</v>
      </c>
      <c r="B622" s="747">
        <f t="shared" si="46"/>
        <v>611</v>
      </c>
      <c r="C622" s="285" t="s">
        <v>1516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 t="shared" si="47"/>
        <v>0</v>
      </c>
      <c r="L622" s="25">
        <f t="shared" si="48"/>
        <v>0</v>
      </c>
      <c r="M622" s="284" t="e">
        <f t="shared" si="49"/>
        <v>#DIV/0!</v>
      </c>
      <c r="O622" s="912"/>
      <c r="P622" s="912"/>
    </row>
    <row r="623" spans="1:16" ht="18.75" hidden="1" customHeight="1">
      <c r="A623" s="284" t="str">
        <f t="shared" si="45"/>
        <v>NL</v>
      </c>
      <c r="B623" s="747">
        <f t="shared" si="46"/>
        <v>612</v>
      </c>
      <c r="C623" s="840" t="s">
        <v>813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 t="shared" si="47"/>
        <v>0</v>
      </c>
      <c r="L623" s="25">
        <f t="shared" si="48"/>
        <v>0</v>
      </c>
      <c r="M623" s="284" t="e">
        <f t="shared" si="49"/>
        <v>#DIV/0!</v>
      </c>
      <c r="O623" s="912"/>
      <c r="P623" s="912"/>
    </row>
    <row r="624" spans="1:16" ht="18.75" hidden="1" customHeight="1">
      <c r="A624" s="284" t="str">
        <f t="shared" si="45"/>
        <v>NL</v>
      </c>
      <c r="B624" s="747">
        <f t="shared" si="46"/>
        <v>613</v>
      </c>
      <c r="C624" s="285" t="s">
        <v>1739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 t="shared" si="47"/>
        <v>0</v>
      </c>
      <c r="L624" s="25">
        <f t="shared" si="48"/>
        <v>0</v>
      </c>
      <c r="M624" s="284" t="e">
        <f t="shared" si="49"/>
        <v>#DIV/0!</v>
      </c>
    </row>
    <row r="625" spans="1:16" ht="18.75" hidden="1" customHeight="1">
      <c r="A625" s="284" t="str">
        <f t="shared" si="45"/>
        <v>NL</v>
      </c>
      <c r="B625" s="747">
        <f t="shared" si="46"/>
        <v>614</v>
      </c>
      <c r="C625" s="285" t="s">
        <v>1735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 t="shared" si="47"/>
        <v>0</v>
      </c>
      <c r="L625" s="25">
        <f t="shared" si="48"/>
        <v>0</v>
      </c>
      <c r="M625" s="284" t="e">
        <f t="shared" si="49"/>
        <v>#DIV/0!</v>
      </c>
    </row>
    <row r="626" spans="1:16" ht="18.75" hidden="1" customHeight="1">
      <c r="A626" s="284" t="str">
        <f t="shared" si="45"/>
        <v>NL</v>
      </c>
      <c r="B626" s="747">
        <f t="shared" si="46"/>
        <v>615</v>
      </c>
      <c r="C626" s="285" t="s">
        <v>1734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 t="shared" si="47"/>
        <v>0</v>
      </c>
      <c r="L626" s="25">
        <f t="shared" si="48"/>
        <v>0</v>
      </c>
      <c r="M626" s="284" t="e">
        <f t="shared" si="49"/>
        <v>#DIV/0!</v>
      </c>
    </row>
    <row r="627" spans="1:16" ht="18.75" hidden="1" customHeight="1">
      <c r="A627" s="284" t="str">
        <f t="shared" si="45"/>
        <v>NL</v>
      </c>
      <c r="B627" s="747">
        <f t="shared" si="46"/>
        <v>616</v>
      </c>
      <c r="C627" s="285" t="s">
        <v>1554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 t="shared" si="47"/>
        <v>0</v>
      </c>
      <c r="L627" s="25">
        <f t="shared" si="48"/>
        <v>0</v>
      </c>
      <c r="M627" s="284" t="e">
        <f t="shared" si="49"/>
        <v>#DIV/0!</v>
      </c>
      <c r="O627" s="912"/>
      <c r="P627" s="912"/>
    </row>
    <row r="628" spans="1:16" ht="18.75" hidden="1" customHeight="1">
      <c r="A628" s="284" t="str">
        <f t="shared" si="45"/>
        <v>NL</v>
      </c>
      <c r="B628" s="747">
        <f t="shared" si="46"/>
        <v>617</v>
      </c>
      <c r="C628" s="780" t="s">
        <v>452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 t="shared" si="47"/>
        <v>0</v>
      </c>
      <c r="L628" s="25">
        <f t="shared" si="48"/>
        <v>0</v>
      </c>
      <c r="M628" s="284" t="e">
        <f t="shared" si="49"/>
        <v>#DIV/0!</v>
      </c>
    </row>
    <row r="629" spans="1:16" ht="18.75" hidden="1" customHeight="1">
      <c r="A629" s="284" t="str">
        <f t="shared" si="45"/>
        <v>NL</v>
      </c>
      <c r="B629" s="747">
        <f t="shared" si="46"/>
        <v>618</v>
      </c>
      <c r="C629" s="191" t="s">
        <v>472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 t="shared" si="47"/>
        <v>0</v>
      </c>
      <c r="L629" s="25">
        <f t="shared" si="48"/>
        <v>0</v>
      </c>
      <c r="M629" s="284" t="e">
        <f t="shared" si="49"/>
        <v>#DIV/0!</v>
      </c>
      <c r="O629" s="912"/>
      <c r="P629" s="912"/>
    </row>
    <row r="630" spans="1:16" ht="18.75" hidden="1" customHeight="1">
      <c r="A630" s="284" t="str">
        <f t="shared" si="45"/>
        <v>NL</v>
      </c>
      <c r="B630" s="747">
        <f t="shared" si="46"/>
        <v>619</v>
      </c>
      <c r="C630" s="191" t="s">
        <v>546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 t="shared" si="47"/>
        <v>0</v>
      </c>
      <c r="L630" s="25">
        <f t="shared" si="48"/>
        <v>0</v>
      </c>
      <c r="M630" s="284" t="e">
        <f t="shared" si="49"/>
        <v>#DIV/0!</v>
      </c>
      <c r="O630" s="912"/>
      <c r="P630" s="912"/>
    </row>
    <row r="631" spans="1:16" ht="18.75" hidden="1" customHeight="1">
      <c r="A631" s="284" t="str">
        <f t="shared" si="45"/>
        <v>NL</v>
      </c>
      <c r="B631" s="747">
        <f t="shared" si="46"/>
        <v>620</v>
      </c>
      <c r="C631" s="191" t="s">
        <v>522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 t="shared" si="47"/>
        <v>0</v>
      </c>
      <c r="L631" s="25">
        <f t="shared" si="48"/>
        <v>0</v>
      </c>
      <c r="M631" s="284" t="e">
        <f t="shared" si="49"/>
        <v>#DIV/0!</v>
      </c>
    </row>
    <row r="632" spans="1:16" ht="18.75" hidden="1" customHeight="1">
      <c r="A632" s="284" t="str">
        <f t="shared" si="45"/>
        <v>NL</v>
      </c>
      <c r="B632" s="747">
        <f t="shared" si="46"/>
        <v>621</v>
      </c>
      <c r="C632" s="287" t="s">
        <v>1732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 t="shared" si="47"/>
        <v>0</v>
      </c>
      <c r="L632" s="25">
        <f t="shared" si="48"/>
        <v>0</v>
      </c>
      <c r="M632" s="284" t="e">
        <f t="shared" si="49"/>
        <v>#DIV/0!</v>
      </c>
    </row>
    <row r="633" spans="1:16" ht="18.75" hidden="1" customHeight="1">
      <c r="A633" s="284" t="str">
        <f t="shared" si="45"/>
        <v>NL</v>
      </c>
      <c r="B633" s="747">
        <f t="shared" si="46"/>
        <v>622</v>
      </c>
      <c r="C633" s="191" t="s">
        <v>800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 t="shared" si="47"/>
        <v>0</v>
      </c>
      <c r="L633" s="25">
        <f t="shared" si="48"/>
        <v>0</v>
      </c>
      <c r="M633" s="284" t="e">
        <f t="shared" si="49"/>
        <v>#DIV/0!</v>
      </c>
      <c r="O633" s="912"/>
      <c r="P633" s="912"/>
    </row>
    <row r="634" spans="1:16" ht="18.75" hidden="1" customHeight="1">
      <c r="A634" s="284" t="str">
        <f t="shared" si="45"/>
        <v>NL</v>
      </c>
      <c r="B634" s="747">
        <f t="shared" si="46"/>
        <v>623</v>
      </c>
      <c r="C634" s="191" t="s">
        <v>528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 t="shared" si="47"/>
        <v>0</v>
      </c>
      <c r="L634" s="25">
        <f t="shared" si="48"/>
        <v>0</v>
      </c>
      <c r="M634" s="284" t="e">
        <f t="shared" si="49"/>
        <v>#DIV/0!</v>
      </c>
    </row>
    <row r="635" spans="1:16" ht="18.75" hidden="1" customHeight="1">
      <c r="A635" s="284" t="str">
        <f t="shared" si="45"/>
        <v>NL</v>
      </c>
      <c r="B635" s="747">
        <f t="shared" si="46"/>
        <v>624</v>
      </c>
      <c r="C635" s="191" t="s">
        <v>488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 t="shared" si="47"/>
        <v>0</v>
      </c>
      <c r="L635" s="25">
        <f t="shared" si="48"/>
        <v>0</v>
      </c>
      <c r="M635" s="284" t="e">
        <f t="shared" si="49"/>
        <v>#DIV/0!</v>
      </c>
    </row>
    <row r="636" spans="1:16" ht="18.75" hidden="1" customHeight="1">
      <c r="A636" s="284" t="str">
        <f t="shared" si="45"/>
        <v>NL</v>
      </c>
      <c r="B636" s="747">
        <f t="shared" si="46"/>
        <v>625</v>
      </c>
      <c r="C636" s="287" t="s">
        <v>1741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 t="shared" si="47"/>
        <v>0</v>
      </c>
      <c r="L636" s="25">
        <f t="shared" si="48"/>
        <v>0</v>
      </c>
      <c r="M636" s="284" t="e">
        <f t="shared" si="49"/>
        <v>#DIV/0!</v>
      </c>
    </row>
    <row r="637" spans="1:16" ht="18.75" hidden="1" customHeight="1">
      <c r="A637" s="284" t="str">
        <f t="shared" si="45"/>
        <v>NL</v>
      </c>
      <c r="B637" s="747">
        <f t="shared" si="46"/>
        <v>626</v>
      </c>
      <c r="C637" s="40" t="s">
        <v>695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 t="shared" si="47"/>
        <v>0</v>
      </c>
      <c r="L637" s="25">
        <f t="shared" si="48"/>
        <v>0</v>
      </c>
      <c r="M637" s="284" t="e">
        <f t="shared" si="49"/>
        <v>#DIV/0!</v>
      </c>
    </row>
    <row r="638" spans="1:16" ht="18.75" hidden="1" customHeight="1">
      <c r="A638" s="284" t="str">
        <f t="shared" si="45"/>
        <v>NL</v>
      </c>
      <c r="B638" s="747">
        <f t="shared" si="46"/>
        <v>627</v>
      </c>
      <c r="C638" s="40" t="s">
        <v>692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 t="shared" si="47"/>
        <v>0</v>
      </c>
      <c r="L638" s="25">
        <f t="shared" si="48"/>
        <v>0</v>
      </c>
      <c r="M638" s="284" t="e">
        <f t="shared" si="49"/>
        <v>#DIV/0!</v>
      </c>
    </row>
    <row r="639" spans="1:16" ht="18.75" hidden="1" customHeight="1">
      <c r="A639" s="284" t="str">
        <f t="shared" si="45"/>
        <v>NL</v>
      </c>
      <c r="B639" s="747">
        <f t="shared" si="46"/>
        <v>628</v>
      </c>
      <c r="C639" s="188" t="s">
        <v>463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 t="shared" si="47"/>
        <v>0</v>
      </c>
      <c r="L639" s="25">
        <f t="shared" si="48"/>
        <v>0</v>
      </c>
      <c r="M639" s="284" t="e">
        <f t="shared" si="49"/>
        <v>#DIV/0!</v>
      </c>
      <c r="O639" s="912"/>
      <c r="P639" s="912"/>
    </row>
    <row r="640" spans="1:16" ht="18.75" hidden="1" customHeight="1">
      <c r="A640" s="284" t="str">
        <f t="shared" si="45"/>
        <v>NL</v>
      </c>
      <c r="B640" s="747">
        <f t="shared" si="46"/>
        <v>629</v>
      </c>
      <c r="C640" s="40" t="s">
        <v>858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 t="shared" si="47"/>
        <v>0</v>
      </c>
      <c r="L640" s="25">
        <f t="shared" si="48"/>
        <v>0</v>
      </c>
      <c r="M640" s="284" t="e">
        <f t="shared" si="49"/>
        <v>#DIV/0!</v>
      </c>
      <c r="O640" s="912"/>
      <c r="P640" s="912"/>
    </row>
    <row r="641" spans="1:16" ht="18.75" customHeight="1">
      <c r="A641" s="284" t="str">
        <f t="shared" si="45"/>
        <v>NL</v>
      </c>
      <c r="B641" s="747">
        <f t="shared" si="46"/>
        <v>630</v>
      </c>
      <c r="C641" s="191" t="s">
        <v>745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 t="shared" si="47"/>
        <v>32</v>
      </c>
      <c r="L641" s="25">
        <f t="shared" si="48"/>
        <v>1305760</v>
      </c>
      <c r="M641" s="284">
        <f t="shared" si="49"/>
        <v>40805</v>
      </c>
    </row>
    <row r="642" spans="1:16" ht="18.75" customHeight="1">
      <c r="A642" s="284" t="str">
        <f t="shared" si="45"/>
        <v>NL</v>
      </c>
      <c r="B642" s="747">
        <f t="shared" si="46"/>
        <v>631</v>
      </c>
      <c r="C642" s="191" t="s">
        <v>746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 t="shared" si="47"/>
        <v>2</v>
      </c>
      <c r="L642" s="25">
        <f t="shared" si="48"/>
        <v>85182</v>
      </c>
      <c r="M642" s="284">
        <f t="shared" si="49"/>
        <v>42591</v>
      </c>
    </row>
    <row r="643" spans="1:16" ht="18.75" customHeight="1">
      <c r="A643" s="284" t="str">
        <f t="shared" si="45"/>
        <v>NL</v>
      </c>
      <c r="B643" s="747">
        <f t="shared" si="46"/>
        <v>632</v>
      </c>
      <c r="C643" s="188" t="s">
        <v>749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 t="shared" si="47"/>
        <v>19</v>
      </c>
      <c r="L643" s="25">
        <f t="shared" si="48"/>
        <v>977569</v>
      </c>
      <c r="M643" s="284">
        <f t="shared" si="49"/>
        <v>51451</v>
      </c>
    </row>
    <row r="644" spans="1:16" ht="18.75" customHeight="1">
      <c r="A644" s="284" t="str">
        <f t="shared" si="45"/>
        <v>NL</v>
      </c>
      <c r="B644" s="747">
        <f t="shared" si="46"/>
        <v>633</v>
      </c>
      <c r="C644" s="188" t="s">
        <v>667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 t="shared" si="47"/>
        <v>200</v>
      </c>
      <c r="L644" s="25">
        <f t="shared" si="48"/>
        <v>1532600</v>
      </c>
      <c r="M644" s="284">
        <f t="shared" si="49"/>
        <v>7663</v>
      </c>
    </row>
    <row r="645" spans="1:16" ht="18.75" hidden="1" customHeight="1">
      <c r="A645" s="284" t="str">
        <f t="shared" si="45"/>
        <v>NL</v>
      </c>
      <c r="B645" s="747">
        <f t="shared" si="46"/>
        <v>634</v>
      </c>
      <c r="C645" s="40" t="s">
        <v>1464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 t="shared" si="47"/>
        <v>0</v>
      </c>
      <c r="L645" s="25">
        <f t="shared" si="48"/>
        <v>0</v>
      </c>
      <c r="M645" s="284" t="e">
        <f t="shared" si="49"/>
        <v>#DIV/0!</v>
      </c>
    </row>
    <row r="646" spans="1:16" ht="18.75" hidden="1" customHeight="1">
      <c r="A646" s="284" t="str">
        <f t="shared" si="45"/>
        <v>NL</v>
      </c>
      <c r="B646" s="747">
        <f t="shared" si="46"/>
        <v>635</v>
      </c>
      <c r="C646" s="191" t="s">
        <v>549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 t="shared" si="47"/>
        <v>0</v>
      </c>
      <c r="L646" s="25">
        <f t="shared" si="48"/>
        <v>0</v>
      </c>
      <c r="M646" s="284" t="e">
        <f t="shared" si="49"/>
        <v>#DIV/0!</v>
      </c>
      <c r="O646" s="912"/>
      <c r="P646" s="912"/>
    </row>
    <row r="647" spans="1:16" ht="18.75" hidden="1" customHeight="1">
      <c r="A647" s="284" t="str">
        <f t="shared" si="45"/>
        <v>NL</v>
      </c>
      <c r="B647" s="747">
        <f t="shared" si="46"/>
        <v>636</v>
      </c>
      <c r="C647" s="191" t="s">
        <v>544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 t="shared" si="47"/>
        <v>0</v>
      </c>
      <c r="L647" s="25">
        <f t="shared" si="48"/>
        <v>0</v>
      </c>
      <c r="M647" s="284" t="e">
        <f t="shared" si="49"/>
        <v>#DIV/0!</v>
      </c>
    </row>
    <row r="648" spans="1:16" ht="18.75" hidden="1" customHeight="1">
      <c r="A648" s="284" t="str">
        <f t="shared" si="45"/>
        <v>NL</v>
      </c>
      <c r="B648" s="747">
        <f t="shared" si="46"/>
        <v>637</v>
      </c>
      <c r="C648" s="191" t="s">
        <v>515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 t="shared" si="47"/>
        <v>0</v>
      </c>
      <c r="L648" s="25">
        <f t="shared" si="48"/>
        <v>0</v>
      </c>
      <c r="M648" s="284" t="e">
        <f t="shared" si="49"/>
        <v>#DIV/0!</v>
      </c>
    </row>
    <row r="649" spans="1:16" ht="18.75" hidden="1" customHeight="1">
      <c r="A649" s="284" t="str">
        <f t="shared" si="45"/>
        <v>NL</v>
      </c>
      <c r="B649" s="747">
        <f t="shared" si="46"/>
        <v>638</v>
      </c>
      <c r="C649" s="191" t="s">
        <v>564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 t="shared" si="47"/>
        <v>0</v>
      </c>
      <c r="L649" s="25">
        <f t="shared" si="48"/>
        <v>0</v>
      </c>
      <c r="M649" s="284" t="e">
        <f t="shared" si="49"/>
        <v>#DIV/0!</v>
      </c>
    </row>
    <row r="650" spans="1:16" ht="18.75" hidden="1" customHeight="1">
      <c r="A650" s="284" t="str">
        <f t="shared" si="45"/>
        <v>NL</v>
      </c>
      <c r="B650" s="747">
        <f t="shared" si="46"/>
        <v>639</v>
      </c>
      <c r="C650" s="191" t="s">
        <v>628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 t="shared" si="47"/>
        <v>0</v>
      </c>
      <c r="L650" s="25">
        <f t="shared" si="48"/>
        <v>0</v>
      </c>
      <c r="M650" s="284" t="e">
        <f t="shared" si="49"/>
        <v>#DIV/0!</v>
      </c>
    </row>
    <row r="651" spans="1:16" ht="18.75" customHeight="1">
      <c r="A651" s="284" t="str">
        <f t="shared" si="45"/>
        <v>NL</v>
      </c>
      <c r="B651" s="747">
        <f t="shared" si="46"/>
        <v>640</v>
      </c>
      <c r="C651" s="191" t="s">
        <v>774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1300</v>
      </c>
      <c r="L651" s="25">
        <f t="shared" si="48"/>
        <v>2907900</v>
      </c>
      <c r="M651" s="284">
        <f t="shared" si="49"/>
        <v>2236.8461538461538</v>
      </c>
    </row>
    <row r="652" spans="1:16" ht="18.75" hidden="1" customHeight="1">
      <c r="A652" s="284" t="str">
        <f t="shared" ref="A652:A715" si="50">IF(B652&lt;&gt;"","NL","")</f>
        <v>NL</v>
      </c>
      <c r="B652" s="747">
        <f t="shared" ref="B652:B715" si="51">IF(C652&lt;&gt;"",ROW()-11,"")</f>
        <v>641</v>
      </c>
      <c r="C652" s="191" t="s">
        <v>524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 t="shared" ref="K652:K715" si="52">E652+G652-I652</f>
        <v>0</v>
      </c>
      <c r="L652" s="25">
        <f t="shared" ref="L652:L715" si="53">F652+H652-J652</f>
        <v>0</v>
      </c>
      <c r="M652" s="284" t="e">
        <f t="shared" ref="M652:M715" si="54">L652/K652</f>
        <v>#DIV/0!</v>
      </c>
    </row>
    <row r="653" spans="1:16" ht="18.75" hidden="1" customHeight="1">
      <c r="A653" s="284" t="str">
        <f t="shared" si="50"/>
        <v>NL</v>
      </c>
      <c r="B653" s="747">
        <f t="shared" si="51"/>
        <v>642</v>
      </c>
      <c r="C653" s="287" t="s">
        <v>1450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 t="shared" si="52"/>
        <v>0</v>
      </c>
      <c r="L653" s="25">
        <f t="shared" si="53"/>
        <v>0</v>
      </c>
      <c r="M653" s="284" t="e">
        <f t="shared" si="54"/>
        <v>#DIV/0!</v>
      </c>
      <c r="O653" s="912"/>
      <c r="P653" s="912"/>
    </row>
    <row r="654" spans="1:16" ht="18.75" customHeight="1">
      <c r="A654" s="284" t="str">
        <f t="shared" si="50"/>
        <v>NL</v>
      </c>
      <c r="B654" s="747">
        <f t="shared" si="51"/>
        <v>643</v>
      </c>
      <c r="C654" s="188" t="s">
        <v>874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 t="shared" si="52"/>
        <v>11</v>
      </c>
      <c r="L654" s="25">
        <f t="shared" si="53"/>
        <v>794255</v>
      </c>
      <c r="M654" s="284">
        <f t="shared" si="54"/>
        <v>72205</v>
      </c>
    </row>
    <row r="655" spans="1:16" ht="18.75" hidden="1" customHeight="1">
      <c r="A655" s="284" t="str">
        <f t="shared" si="50"/>
        <v>NL</v>
      </c>
      <c r="B655" s="747">
        <f t="shared" si="51"/>
        <v>644</v>
      </c>
      <c r="C655" s="191" t="s">
        <v>933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 t="shared" si="52"/>
        <v>0</v>
      </c>
      <c r="L655" s="25">
        <f t="shared" si="53"/>
        <v>0</v>
      </c>
      <c r="M655" s="284" t="e">
        <f t="shared" si="54"/>
        <v>#DIV/0!</v>
      </c>
    </row>
    <row r="656" spans="1:16" ht="18.75" customHeight="1">
      <c r="A656" s="284" t="str">
        <f t="shared" si="50"/>
        <v>NL</v>
      </c>
      <c r="B656" s="747">
        <f t="shared" si="51"/>
        <v>645</v>
      </c>
      <c r="C656" s="191" t="s">
        <v>926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 t="shared" si="52"/>
        <v>100</v>
      </c>
      <c r="L656" s="25">
        <f t="shared" si="53"/>
        <v>2344100</v>
      </c>
      <c r="M656" s="284">
        <f t="shared" si="54"/>
        <v>23441</v>
      </c>
    </row>
    <row r="657" spans="1:16" ht="18.75" customHeight="1">
      <c r="A657" s="284" t="str">
        <f t="shared" si="50"/>
        <v>NL</v>
      </c>
      <c r="B657" s="747">
        <f t="shared" si="51"/>
        <v>646</v>
      </c>
      <c r="C657" s="191" t="s">
        <v>742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 t="shared" si="52"/>
        <v>26</v>
      </c>
      <c r="L657" s="25">
        <f t="shared" si="53"/>
        <v>869258</v>
      </c>
      <c r="M657" s="284">
        <f t="shared" si="54"/>
        <v>33433</v>
      </c>
    </row>
    <row r="658" spans="1:16" ht="18.75" hidden="1" customHeight="1">
      <c r="A658" s="284" t="str">
        <f t="shared" si="50"/>
        <v>NL</v>
      </c>
      <c r="B658" s="747">
        <f t="shared" si="51"/>
        <v>647</v>
      </c>
      <c r="C658" s="287" t="s">
        <v>1465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 t="shared" si="52"/>
        <v>0</v>
      </c>
      <c r="L658" s="25">
        <f t="shared" si="53"/>
        <v>0</v>
      </c>
      <c r="M658" s="284" t="e">
        <f t="shared" si="54"/>
        <v>#DIV/0!</v>
      </c>
      <c r="O658" s="912"/>
      <c r="P658" s="912"/>
    </row>
    <row r="659" spans="1:16" ht="18.75" customHeight="1">
      <c r="A659" s="284" t="str">
        <f t="shared" si="50"/>
        <v>NL</v>
      </c>
      <c r="B659" s="747">
        <f t="shared" si="51"/>
        <v>648</v>
      </c>
      <c r="C659" s="188" t="s">
        <v>935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 t="shared" si="52"/>
        <v>260</v>
      </c>
      <c r="L659" s="25">
        <f t="shared" si="53"/>
        <v>3218540</v>
      </c>
      <c r="M659" s="284">
        <f t="shared" si="54"/>
        <v>12379</v>
      </c>
    </row>
    <row r="660" spans="1:16" ht="18.75" hidden="1" customHeight="1">
      <c r="A660" s="284" t="str">
        <f t="shared" si="50"/>
        <v>NL</v>
      </c>
      <c r="B660" s="747">
        <f t="shared" si="51"/>
        <v>649</v>
      </c>
      <c r="C660" s="40" t="s">
        <v>925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 t="shared" si="52"/>
        <v>0</v>
      </c>
      <c r="L660" s="25">
        <f t="shared" si="53"/>
        <v>0</v>
      </c>
      <c r="M660" s="284" t="e">
        <f t="shared" si="54"/>
        <v>#DIV/0!</v>
      </c>
    </row>
    <row r="661" spans="1:16" ht="18.75" customHeight="1">
      <c r="A661" s="284" t="str">
        <f t="shared" si="50"/>
        <v>NL</v>
      </c>
      <c r="B661" s="747">
        <f t="shared" si="51"/>
        <v>650</v>
      </c>
      <c r="C661" s="188" t="s">
        <v>924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 t="shared" si="52"/>
        <v>4</v>
      </c>
      <c r="L661" s="25">
        <f t="shared" si="53"/>
        <v>72452</v>
      </c>
      <c r="M661" s="284">
        <f t="shared" si="54"/>
        <v>18113</v>
      </c>
    </row>
    <row r="662" spans="1:16" ht="18.75" hidden="1" customHeight="1">
      <c r="A662" s="284" t="str">
        <f t="shared" si="50"/>
        <v>NL</v>
      </c>
      <c r="B662" s="747">
        <f t="shared" si="51"/>
        <v>651</v>
      </c>
      <c r="C662" s="40" t="s">
        <v>911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 t="shared" si="52"/>
        <v>0</v>
      </c>
      <c r="L662" s="25">
        <f t="shared" si="53"/>
        <v>0</v>
      </c>
      <c r="M662" s="284" t="e">
        <f t="shared" si="54"/>
        <v>#DIV/0!</v>
      </c>
    </row>
    <row r="663" spans="1:16" ht="18.75" hidden="1" customHeight="1">
      <c r="A663" s="284" t="str">
        <f t="shared" si="50"/>
        <v>NL</v>
      </c>
      <c r="B663" s="747">
        <f t="shared" si="51"/>
        <v>652</v>
      </c>
      <c r="C663" s="287" t="s">
        <v>1452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 t="shared" si="52"/>
        <v>0</v>
      </c>
      <c r="L663" s="25">
        <f t="shared" si="53"/>
        <v>0</v>
      </c>
      <c r="M663" s="284" t="e">
        <f t="shared" si="54"/>
        <v>#DIV/0!</v>
      </c>
      <c r="O663" s="912"/>
      <c r="P663" s="912"/>
    </row>
    <row r="664" spans="1:16" ht="18.75" hidden="1" customHeight="1">
      <c r="A664" s="284" t="str">
        <f t="shared" si="50"/>
        <v>NL</v>
      </c>
      <c r="B664" s="747">
        <f t="shared" si="51"/>
        <v>653</v>
      </c>
      <c r="C664" s="287" t="s">
        <v>1420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 t="shared" si="52"/>
        <v>0</v>
      </c>
      <c r="L664" s="25">
        <f t="shared" si="53"/>
        <v>0</v>
      </c>
      <c r="M664" s="284" t="e">
        <f t="shared" si="54"/>
        <v>#DIV/0!</v>
      </c>
    </row>
    <row r="665" spans="1:16" ht="18.75" customHeight="1">
      <c r="A665" s="284" t="str">
        <f t="shared" si="50"/>
        <v>NL</v>
      </c>
      <c r="B665" s="747">
        <f t="shared" si="51"/>
        <v>654</v>
      </c>
      <c r="C665" s="191" t="s">
        <v>937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 t="shared" si="52"/>
        <v>54</v>
      </c>
      <c r="L665" s="25">
        <f t="shared" si="53"/>
        <v>1901826</v>
      </c>
      <c r="M665" s="284">
        <f t="shared" si="54"/>
        <v>35219</v>
      </c>
    </row>
    <row r="666" spans="1:16" ht="18.75" hidden="1" customHeight="1">
      <c r="A666" s="284" t="str">
        <f t="shared" si="50"/>
        <v>NL</v>
      </c>
      <c r="B666" s="747">
        <f t="shared" si="51"/>
        <v>655</v>
      </c>
      <c r="C666" s="191" t="s">
        <v>964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 t="shared" si="52"/>
        <v>0</v>
      </c>
      <c r="L666" s="25">
        <f t="shared" si="53"/>
        <v>0</v>
      </c>
      <c r="M666" s="284" t="e">
        <f t="shared" si="54"/>
        <v>#DIV/0!</v>
      </c>
    </row>
    <row r="667" spans="1:16" ht="18.75" hidden="1" customHeight="1">
      <c r="A667" s="284" t="str">
        <f t="shared" si="50"/>
        <v>NL</v>
      </c>
      <c r="B667" s="747">
        <f t="shared" si="51"/>
        <v>656</v>
      </c>
      <c r="C667" s="191" t="s">
        <v>484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 t="shared" si="52"/>
        <v>0</v>
      </c>
      <c r="L667" s="25">
        <f t="shared" si="53"/>
        <v>0</v>
      </c>
      <c r="M667" s="284" t="e">
        <f t="shared" si="54"/>
        <v>#DIV/0!</v>
      </c>
    </row>
    <row r="668" spans="1:16" ht="18.75" hidden="1" customHeight="1">
      <c r="A668" s="284" t="str">
        <f t="shared" si="50"/>
        <v>NL</v>
      </c>
      <c r="B668" s="747">
        <f t="shared" si="51"/>
        <v>657</v>
      </c>
      <c r="C668" s="191" t="s">
        <v>474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 t="shared" si="52"/>
        <v>0</v>
      </c>
      <c r="L668" s="25">
        <f t="shared" si="53"/>
        <v>0</v>
      </c>
      <c r="M668" s="284" t="e">
        <f t="shared" si="54"/>
        <v>#DIV/0!</v>
      </c>
    </row>
    <row r="669" spans="1:16" ht="18.75" hidden="1" customHeight="1">
      <c r="A669" s="284" t="str">
        <f t="shared" si="50"/>
        <v>NL</v>
      </c>
      <c r="B669" s="747">
        <f t="shared" si="51"/>
        <v>658</v>
      </c>
      <c r="C669" s="191" t="s">
        <v>961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 t="shared" si="52"/>
        <v>0</v>
      </c>
      <c r="L669" s="25">
        <f t="shared" si="53"/>
        <v>0</v>
      </c>
      <c r="M669" s="284" t="e">
        <f t="shared" si="54"/>
        <v>#DIV/0!</v>
      </c>
    </row>
    <row r="670" spans="1:16" ht="18.75" hidden="1" customHeight="1">
      <c r="A670" s="284" t="str">
        <f t="shared" si="50"/>
        <v>NL</v>
      </c>
      <c r="B670" s="747">
        <f t="shared" si="51"/>
        <v>659</v>
      </c>
      <c r="C670" s="191" t="s">
        <v>1772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 t="shared" si="52"/>
        <v>0</v>
      </c>
      <c r="L670" s="25">
        <f t="shared" si="53"/>
        <v>0</v>
      </c>
      <c r="M670" s="284" t="e">
        <f t="shared" si="54"/>
        <v>#DIV/0!</v>
      </c>
    </row>
    <row r="671" spans="1:16" ht="18.75" customHeight="1">
      <c r="A671" s="284" t="str">
        <f t="shared" si="50"/>
        <v>NL</v>
      </c>
      <c r="B671" s="747">
        <f t="shared" si="51"/>
        <v>660</v>
      </c>
      <c r="C671" s="40" t="s">
        <v>862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 t="shared" si="52"/>
        <v>36</v>
      </c>
      <c r="L671" s="25">
        <f t="shared" si="53"/>
        <v>1775136</v>
      </c>
      <c r="M671" s="284">
        <f t="shared" si="54"/>
        <v>49309.333333333336</v>
      </c>
    </row>
    <row r="672" spans="1:16" ht="18.75" hidden="1" customHeight="1">
      <c r="A672" s="284" t="str">
        <f t="shared" si="50"/>
        <v>NL</v>
      </c>
      <c r="B672" s="747">
        <f t="shared" si="51"/>
        <v>661</v>
      </c>
      <c r="C672" s="191" t="s">
        <v>480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 t="shared" si="52"/>
        <v>0</v>
      </c>
      <c r="L672" s="25">
        <f t="shared" si="53"/>
        <v>0</v>
      </c>
      <c r="M672" s="284" t="e">
        <f t="shared" si="54"/>
        <v>#DIV/0!</v>
      </c>
      <c r="O672" s="912"/>
      <c r="P672" s="912"/>
    </row>
    <row r="673" spans="1:16" ht="18.75" hidden="1" customHeight="1">
      <c r="A673" s="284" t="str">
        <f t="shared" si="50"/>
        <v>NL</v>
      </c>
      <c r="B673" s="747">
        <f t="shared" si="51"/>
        <v>662</v>
      </c>
      <c r="C673" s="191" t="s">
        <v>1773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 t="shared" si="52"/>
        <v>0</v>
      </c>
      <c r="L673" s="25">
        <f t="shared" si="53"/>
        <v>0</v>
      </c>
      <c r="M673" s="284" t="e">
        <f t="shared" si="54"/>
        <v>#DIV/0!</v>
      </c>
    </row>
    <row r="674" spans="1:16" ht="18.75" hidden="1" customHeight="1">
      <c r="A674" s="284" t="str">
        <f t="shared" si="50"/>
        <v>NL</v>
      </c>
      <c r="B674" s="747">
        <f t="shared" si="51"/>
        <v>663</v>
      </c>
      <c r="C674" s="191" t="s">
        <v>1727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 t="shared" si="52"/>
        <v>0</v>
      </c>
      <c r="L674" s="25">
        <f t="shared" si="53"/>
        <v>0</v>
      </c>
      <c r="M674" s="284" t="e">
        <f t="shared" si="54"/>
        <v>#DIV/0!</v>
      </c>
    </row>
    <row r="675" spans="1:16" ht="18.75" hidden="1" customHeight="1">
      <c r="A675" s="284" t="str">
        <f t="shared" si="50"/>
        <v>NL</v>
      </c>
      <c r="B675" s="747">
        <f t="shared" si="51"/>
        <v>664</v>
      </c>
      <c r="C675" s="191" t="s">
        <v>475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 t="shared" si="52"/>
        <v>0</v>
      </c>
      <c r="L675" s="25">
        <f t="shared" si="53"/>
        <v>0</v>
      </c>
      <c r="M675" s="284" t="e">
        <f t="shared" si="54"/>
        <v>#DIV/0!</v>
      </c>
    </row>
    <row r="676" spans="1:16" ht="18.75" hidden="1" customHeight="1">
      <c r="A676" s="284" t="str">
        <f t="shared" si="50"/>
        <v>NL</v>
      </c>
      <c r="B676" s="747">
        <f t="shared" si="51"/>
        <v>665</v>
      </c>
      <c r="C676" s="287" t="s">
        <v>1560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 t="shared" si="52"/>
        <v>0</v>
      </c>
      <c r="L676" s="25">
        <f t="shared" si="53"/>
        <v>0</v>
      </c>
      <c r="M676" s="284" t="e">
        <f t="shared" si="54"/>
        <v>#DIV/0!</v>
      </c>
      <c r="O676" s="912"/>
      <c r="P676" s="912"/>
    </row>
    <row r="677" spans="1:16" ht="18.75" hidden="1" customHeight="1">
      <c r="A677" s="284" t="str">
        <f t="shared" si="50"/>
        <v>NL</v>
      </c>
      <c r="B677" s="747">
        <f t="shared" si="51"/>
        <v>666</v>
      </c>
      <c r="C677" s="191" t="s">
        <v>506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 t="shared" si="52"/>
        <v>0</v>
      </c>
      <c r="L677" s="25">
        <f t="shared" si="53"/>
        <v>0</v>
      </c>
      <c r="M677" s="284" t="e">
        <f t="shared" si="54"/>
        <v>#DIV/0!</v>
      </c>
    </row>
    <row r="678" spans="1:16" ht="18.75" hidden="1" customHeight="1">
      <c r="A678" s="284" t="str">
        <f t="shared" si="50"/>
        <v>NL</v>
      </c>
      <c r="B678" s="747">
        <f t="shared" si="51"/>
        <v>667</v>
      </c>
      <c r="C678" s="191" t="s">
        <v>1728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 t="shared" si="52"/>
        <v>0</v>
      </c>
      <c r="L678" s="25">
        <f t="shared" si="53"/>
        <v>0</v>
      </c>
      <c r="M678" s="284" t="e">
        <f t="shared" si="54"/>
        <v>#DIV/0!</v>
      </c>
    </row>
    <row r="679" spans="1:16" ht="18.75" hidden="1" customHeight="1">
      <c r="A679" s="284" t="str">
        <f t="shared" si="50"/>
        <v>NL</v>
      </c>
      <c r="B679" s="747">
        <f t="shared" si="51"/>
        <v>668</v>
      </c>
      <c r="C679" s="191" t="s">
        <v>558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 t="shared" si="52"/>
        <v>0</v>
      </c>
      <c r="L679" s="25">
        <f t="shared" si="53"/>
        <v>0</v>
      </c>
      <c r="M679" s="284" t="e">
        <f t="shared" si="54"/>
        <v>#DIV/0!</v>
      </c>
    </row>
    <row r="680" spans="1:16" ht="18.75" hidden="1" customHeight="1">
      <c r="A680" s="284" t="str">
        <f t="shared" si="50"/>
        <v>NL</v>
      </c>
      <c r="B680" s="747">
        <f t="shared" si="51"/>
        <v>669</v>
      </c>
      <c r="C680" s="287" t="s">
        <v>1731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 t="shared" si="52"/>
        <v>0</v>
      </c>
      <c r="L680" s="25">
        <f t="shared" si="53"/>
        <v>0</v>
      </c>
      <c r="M680" s="284" t="e">
        <f t="shared" si="54"/>
        <v>#DIV/0!</v>
      </c>
    </row>
    <row r="681" spans="1:16" ht="18.75" hidden="1" customHeight="1">
      <c r="A681" s="284" t="str">
        <f t="shared" si="50"/>
        <v>NL</v>
      </c>
      <c r="B681" s="747">
        <f t="shared" si="51"/>
        <v>670</v>
      </c>
      <c r="C681" s="191" t="s">
        <v>486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 t="shared" si="52"/>
        <v>0</v>
      </c>
      <c r="L681" s="25">
        <f t="shared" si="53"/>
        <v>0</v>
      </c>
      <c r="M681" s="284" t="e">
        <f t="shared" si="54"/>
        <v>#DIV/0!</v>
      </c>
      <c r="O681" s="912"/>
      <c r="P681" s="912"/>
    </row>
    <row r="682" spans="1:16" ht="18.75" hidden="1" customHeight="1">
      <c r="A682" s="284" t="str">
        <f t="shared" si="50"/>
        <v>NL</v>
      </c>
      <c r="B682" s="747">
        <f t="shared" si="51"/>
        <v>671</v>
      </c>
      <c r="C682" s="191" t="s">
        <v>989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 t="shared" si="52"/>
        <v>0</v>
      </c>
      <c r="L682" s="25">
        <f t="shared" si="53"/>
        <v>0</v>
      </c>
      <c r="M682" s="284" t="e">
        <f t="shared" si="54"/>
        <v>#DIV/0!</v>
      </c>
    </row>
    <row r="683" spans="1:16" ht="18.75" hidden="1" customHeight="1">
      <c r="A683" s="284" t="str">
        <f t="shared" si="50"/>
        <v>NL</v>
      </c>
      <c r="B683" s="747">
        <f t="shared" si="51"/>
        <v>672</v>
      </c>
      <c r="C683" s="188" t="s">
        <v>871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 t="shared" si="52"/>
        <v>0</v>
      </c>
      <c r="L683" s="25">
        <f t="shared" si="53"/>
        <v>0</v>
      </c>
      <c r="M683" s="284" t="e">
        <f t="shared" si="54"/>
        <v>#DIV/0!</v>
      </c>
    </row>
    <row r="684" spans="1:16" ht="18.75" hidden="1" customHeight="1">
      <c r="A684" s="284" t="str">
        <f t="shared" si="50"/>
        <v>NL</v>
      </c>
      <c r="B684" s="747">
        <f t="shared" si="51"/>
        <v>673</v>
      </c>
      <c r="C684" s="191" t="s">
        <v>869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 t="shared" si="52"/>
        <v>0</v>
      </c>
      <c r="L684" s="25">
        <f t="shared" si="53"/>
        <v>0</v>
      </c>
      <c r="M684" s="284" t="e">
        <f t="shared" si="54"/>
        <v>#DIV/0!</v>
      </c>
      <c r="O684" s="912"/>
      <c r="P684" s="912"/>
    </row>
    <row r="685" spans="1:16" ht="18.75" hidden="1" customHeight="1">
      <c r="A685" s="284" t="str">
        <f t="shared" si="50"/>
        <v>NL</v>
      </c>
      <c r="B685" s="747">
        <f t="shared" si="51"/>
        <v>674</v>
      </c>
      <c r="C685" s="191" t="s">
        <v>978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 t="shared" si="52"/>
        <v>0</v>
      </c>
      <c r="L685" s="25">
        <f t="shared" si="53"/>
        <v>0</v>
      </c>
      <c r="M685" s="284" t="e">
        <f t="shared" si="54"/>
        <v>#DIV/0!</v>
      </c>
    </row>
    <row r="686" spans="1:16" ht="18.75" hidden="1" customHeight="1">
      <c r="A686" s="284" t="str">
        <f t="shared" si="50"/>
        <v>NL</v>
      </c>
      <c r="B686" s="747">
        <f t="shared" si="51"/>
        <v>675</v>
      </c>
      <c r="C686" s="287" t="s">
        <v>1559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 t="shared" si="52"/>
        <v>0</v>
      </c>
      <c r="L686" s="25">
        <f t="shared" si="53"/>
        <v>0</v>
      </c>
      <c r="M686" s="284" t="e">
        <f t="shared" si="54"/>
        <v>#DIV/0!</v>
      </c>
      <c r="O686" s="912"/>
      <c r="P686" s="912"/>
    </row>
    <row r="687" spans="1:16" ht="18.75" hidden="1" customHeight="1">
      <c r="A687" s="284" t="str">
        <f t="shared" si="50"/>
        <v>NL</v>
      </c>
      <c r="B687" s="747">
        <f t="shared" si="51"/>
        <v>676</v>
      </c>
      <c r="C687" s="191" t="s">
        <v>502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 t="shared" si="52"/>
        <v>0</v>
      </c>
      <c r="L687" s="25">
        <f t="shared" si="53"/>
        <v>0</v>
      </c>
      <c r="M687" s="284" t="e">
        <f t="shared" si="54"/>
        <v>#DIV/0!</v>
      </c>
      <c r="O687" s="912"/>
      <c r="P687" s="912"/>
    </row>
    <row r="688" spans="1:16" ht="18.75" hidden="1" customHeight="1">
      <c r="A688" s="284" t="str">
        <f t="shared" si="50"/>
        <v>NL</v>
      </c>
      <c r="B688" s="747">
        <f t="shared" si="51"/>
        <v>677</v>
      </c>
      <c r="C688" s="191" t="s">
        <v>974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 t="shared" si="52"/>
        <v>0</v>
      </c>
      <c r="L688" s="25">
        <f t="shared" si="53"/>
        <v>0</v>
      </c>
      <c r="M688" s="284" t="e">
        <f t="shared" si="54"/>
        <v>#DIV/0!</v>
      </c>
    </row>
    <row r="689" spans="1:16" ht="18.75" customHeight="1">
      <c r="A689" s="284" t="str">
        <f t="shared" si="50"/>
        <v>NL</v>
      </c>
      <c r="B689" s="747">
        <f t="shared" si="51"/>
        <v>678</v>
      </c>
      <c r="C689" s="191" t="s">
        <v>994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 t="shared" si="52"/>
        <v>12</v>
      </c>
      <c r="L689" s="25">
        <f t="shared" si="53"/>
        <v>617148</v>
      </c>
      <c r="M689" s="284">
        <f t="shared" si="54"/>
        <v>51429</v>
      </c>
    </row>
    <row r="690" spans="1:16" ht="18.75" hidden="1" customHeight="1">
      <c r="A690" s="284" t="str">
        <f t="shared" si="50"/>
        <v>NL</v>
      </c>
      <c r="B690" s="747">
        <f t="shared" si="51"/>
        <v>679</v>
      </c>
      <c r="C690" s="191" t="s">
        <v>999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 t="shared" si="52"/>
        <v>0</v>
      </c>
      <c r="L690" s="25">
        <f t="shared" si="53"/>
        <v>0</v>
      </c>
      <c r="M690" s="284" t="e">
        <f t="shared" si="54"/>
        <v>#DIV/0!</v>
      </c>
    </row>
    <row r="691" spans="1:16" ht="18.75" customHeight="1">
      <c r="A691" s="284" t="str">
        <f t="shared" si="50"/>
        <v>NL</v>
      </c>
      <c r="B691" s="747">
        <f t="shared" si="51"/>
        <v>680</v>
      </c>
      <c r="C691" s="191" t="s">
        <v>998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 t="shared" si="52"/>
        <v>10</v>
      </c>
      <c r="L691" s="25">
        <f t="shared" si="53"/>
        <v>779840</v>
      </c>
      <c r="M691" s="284">
        <f t="shared" si="54"/>
        <v>77984</v>
      </c>
    </row>
    <row r="692" spans="1:16" ht="18.75" hidden="1" customHeight="1">
      <c r="A692" s="284" t="str">
        <f t="shared" si="50"/>
        <v>NL</v>
      </c>
      <c r="B692" s="747">
        <f t="shared" si="51"/>
        <v>681</v>
      </c>
      <c r="C692" s="191" t="s">
        <v>1000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 t="shared" si="52"/>
        <v>0</v>
      </c>
      <c r="L692" s="25">
        <f t="shared" si="53"/>
        <v>0</v>
      </c>
      <c r="M692" s="284" t="e">
        <f t="shared" si="54"/>
        <v>#DIV/0!</v>
      </c>
    </row>
    <row r="693" spans="1:16" ht="18.75" hidden="1" customHeight="1">
      <c r="A693" s="284" t="str">
        <f t="shared" si="50"/>
        <v>NL</v>
      </c>
      <c r="B693" s="747">
        <f t="shared" si="51"/>
        <v>682</v>
      </c>
      <c r="C693" s="191" t="s">
        <v>992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 t="shared" si="52"/>
        <v>0</v>
      </c>
      <c r="L693" s="25">
        <f t="shared" si="53"/>
        <v>0</v>
      </c>
      <c r="M693" s="284" t="e">
        <f t="shared" si="54"/>
        <v>#DIV/0!</v>
      </c>
    </row>
    <row r="694" spans="1:16" ht="18.75" hidden="1" customHeight="1">
      <c r="A694" s="284" t="str">
        <f t="shared" si="50"/>
        <v>NL</v>
      </c>
      <c r="B694" s="747">
        <f t="shared" si="51"/>
        <v>683</v>
      </c>
      <c r="C694" s="287" t="s">
        <v>1522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 t="shared" si="52"/>
        <v>0</v>
      </c>
      <c r="L694" s="25">
        <f t="shared" si="53"/>
        <v>0</v>
      </c>
      <c r="M694" s="284" t="e">
        <f t="shared" si="54"/>
        <v>#DIV/0!</v>
      </c>
      <c r="O694" s="912"/>
      <c r="P694" s="912"/>
    </row>
    <row r="695" spans="1:16" ht="18.75" hidden="1" customHeight="1">
      <c r="A695" s="284" t="str">
        <f t="shared" si="50"/>
        <v>NL</v>
      </c>
      <c r="B695" s="747">
        <f t="shared" si="51"/>
        <v>684</v>
      </c>
      <c r="C695" s="191" t="s">
        <v>533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 t="shared" si="52"/>
        <v>0</v>
      </c>
      <c r="L695" s="25">
        <f t="shared" si="53"/>
        <v>0</v>
      </c>
      <c r="M695" s="284" t="e">
        <f t="shared" si="54"/>
        <v>#DIV/0!</v>
      </c>
    </row>
    <row r="696" spans="1:16" ht="18.75" hidden="1" customHeight="1">
      <c r="A696" s="284" t="str">
        <f t="shared" si="50"/>
        <v>NL</v>
      </c>
      <c r="B696" s="747">
        <f t="shared" si="51"/>
        <v>685</v>
      </c>
      <c r="C696" s="188" t="s">
        <v>449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 t="shared" si="52"/>
        <v>0</v>
      </c>
      <c r="L696" s="25">
        <f t="shared" si="53"/>
        <v>0</v>
      </c>
      <c r="M696" s="284" t="e">
        <f t="shared" si="54"/>
        <v>#DIV/0!</v>
      </c>
    </row>
    <row r="697" spans="1:16" ht="18.75" hidden="1" customHeight="1">
      <c r="A697" s="284" t="str">
        <f t="shared" si="50"/>
        <v>NL</v>
      </c>
      <c r="B697" s="747">
        <f t="shared" si="51"/>
        <v>686</v>
      </c>
      <c r="C697" s="191" t="s">
        <v>1044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 t="shared" si="52"/>
        <v>0</v>
      </c>
      <c r="L697" s="25">
        <f t="shared" si="53"/>
        <v>0</v>
      </c>
      <c r="M697" s="284" t="e">
        <f t="shared" si="54"/>
        <v>#DIV/0!</v>
      </c>
    </row>
    <row r="698" spans="1:16" ht="18.75" hidden="1" customHeight="1">
      <c r="A698" s="284" t="str">
        <f t="shared" si="50"/>
        <v>NL</v>
      </c>
      <c r="B698" s="747">
        <f t="shared" si="51"/>
        <v>687</v>
      </c>
      <c r="C698" s="188" t="s">
        <v>780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 t="shared" si="52"/>
        <v>0</v>
      </c>
      <c r="L698" s="25">
        <f t="shared" si="53"/>
        <v>0</v>
      </c>
      <c r="M698" s="284" t="e">
        <f t="shared" si="54"/>
        <v>#DIV/0!</v>
      </c>
    </row>
    <row r="699" spans="1:16" ht="18.75" hidden="1" customHeight="1">
      <c r="A699" s="284" t="str">
        <f t="shared" si="50"/>
        <v>NL</v>
      </c>
      <c r="B699" s="747">
        <f t="shared" si="51"/>
        <v>688</v>
      </c>
      <c r="C699" s="191" t="s">
        <v>471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 t="shared" si="52"/>
        <v>0</v>
      </c>
      <c r="L699" s="25">
        <f t="shared" si="53"/>
        <v>0</v>
      </c>
      <c r="M699" s="284" t="e">
        <f t="shared" si="54"/>
        <v>#DIV/0!</v>
      </c>
    </row>
    <row r="700" spans="1:16" ht="18.75" hidden="1" customHeight="1">
      <c r="A700" s="284" t="str">
        <f t="shared" si="50"/>
        <v>NL</v>
      </c>
      <c r="B700" s="747">
        <f t="shared" si="51"/>
        <v>689</v>
      </c>
      <c r="C700" s="191" t="s">
        <v>968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 t="shared" si="52"/>
        <v>0</v>
      </c>
      <c r="L700" s="25">
        <f t="shared" si="53"/>
        <v>0</v>
      </c>
      <c r="M700" s="284" t="e">
        <f t="shared" si="54"/>
        <v>#DIV/0!</v>
      </c>
    </row>
    <row r="701" spans="1:16" ht="18.75" hidden="1" customHeight="1">
      <c r="A701" s="284" t="str">
        <f t="shared" si="50"/>
        <v>NL</v>
      </c>
      <c r="B701" s="747">
        <f t="shared" si="51"/>
        <v>690</v>
      </c>
      <c r="C701" s="191" t="s">
        <v>536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 t="shared" si="52"/>
        <v>0</v>
      </c>
      <c r="L701" s="25">
        <f t="shared" si="53"/>
        <v>0</v>
      </c>
      <c r="M701" s="284" t="e">
        <f t="shared" si="54"/>
        <v>#DIV/0!</v>
      </c>
      <c r="O701" s="912"/>
      <c r="P701" s="912"/>
    </row>
    <row r="702" spans="1:16" ht="18.75" hidden="1" customHeight="1">
      <c r="A702" s="284" t="str">
        <f t="shared" si="50"/>
        <v>NL</v>
      </c>
      <c r="B702" s="747">
        <f t="shared" si="51"/>
        <v>691</v>
      </c>
      <c r="C702" s="287" t="s">
        <v>1733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 t="shared" si="52"/>
        <v>0</v>
      </c>
      <c r="L702" s="25">
        <f t="shared" si="53"/>
        <v>0</v>
      </c>
      <c r="M702" s="284" t="e">
        <f t="shared" si="54"/>
        <v>#DIV/0!</v>
      </c>
    </row>
    <row r="703" spans="1:16" ht="18.75" hidden="1" customHeight="1">
      <c r="A703" s="284" t="str">
        <f t="shared" si="50"/>
        <v>NL</v>
      </c>
      <c r="B703" s="747">
        <f t="shared" si="51"/>
        <v>692</v>
      </c>
      <c r="C703" s="287" t="s">
        <v>1737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 t="shared" si="52"/>
        <v>0</v>
      </c>
      <c r="L703" s="25">
        <f t="shared" si="53"/>
        <v>0</v>
      </c>
      <c r="M703" s="284" t="e">
        <f t="shared" si="54"/>
        <v>#DIV/0!</v>
      </c>
    </row>
    <row r="704" spans="1:16" ht="18.75" hidden="1" customHeight="1">
      <c r="A704" s="284" t="str">
        <f t="shared" si="50"/>
        <v>NL</v>
      </c>
      <c r="B704" s="747">
        <f t="shared" si="51"/>
        <v>693</v>
      </c>
      <c r="C704" s="287" t="s">
        <v>1563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 t="shared" si="52"/>
        <v>0</v>
      </c>
      <c r="L704" s="25">
        <f t="shared" si="53"/>
        <v>0</v>
      </c>
      <c r="M704" s="284" t="e">
        <f t="shared" si="54"/>
        <v>#DIV/0!</v>
      </c>
      <c r="O704" s="912"/>
      <c r="P704" s="912"/>
    </row>
    <row r="705" spans="1:16" ht="18.75" hidden="1" customHeight="1">
      <c r="A705" s="284" t="str">
        <f t="shared" si="50"/>
        <v>NL</v>
      </c>
      <c r="B705" s="747">
        <f t="shared" si="51"/>
        <v>694</v>
      </c>
      <c r="C705" s="40" t="s">
        <v>709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 t="shared" si="52"/>
        <v>0</v>
      </c>
      <c r="L705" s="25">
        <f t="shared" si="53"/>
        <v>0</v>
      </c>
      <c r="M705" s="284" t="e">
        <f t="shared" si="54"/>
        <v>#DIV/0!</v>
      </c>
    </row>
    <row r="706" spans="1:16" ht="18.75" hidden="1" customHeight="1">
      <c r="A706" s="284" t="str">
        <f t="shared" si="50"/>
        <v>NL</v>
      </c>
      <c r="B706" s="747">
        <f t="shared" si="51"/>
        <v>695</v>
      </c>
      <c r="C706" s="40" t="s">
        <v>733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 t="shared" si="52"/>
        <v>0</v>
      </c>
      <c r="L706" s="25">
        <f t="shared" si="53"/>
        <v>0</v>
      </c>
      <c r="M706" s="284" t="e">
        <f t="shared" si="54"/>
        <v>#DIV/0!</v>
      </c>
    </row>
    <row r="707" spans="1:16" ht="18.75" hidden="1" customHeight="1">
      <c r="A707" s="284" t="str">
        <f t="shared" si="50"/>
        <v>NL</v>
      </c>
      <c r="B707" s="747">
        <f t="shared" si="51"/>
        <v>696</v>
      </c>
      <c r="C707" s="191" t="s">
        <v>944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 t="shared" si="52"/>
        <v>0</v>
      </c>
      <c r="L707" s="25">
        <f t="shared" si="53"/>
        <v>0</v>
      </c>
      <c r="M707" s="284" t="e">
        <f t="shared" si="54"/>
        <v>#DIV/0!</v>
      </c>
    </row>
    <row r="708" spans="1:16" ht="18.75" hidden="1" customHeight="1">
      <c r="A708" s="284" t="str">
        <f t="shared" si="50"/>
        <v>NL</v>
      </c>
      <c r="B708" s="747">
        <f t="shared" si="51"/>
        <v>697</v>
      </c>
      <c r="C708" s="287" t="s">
        <v>1519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 t="shared" si="52"/>
        <v>0</v>
      </c>
      <c r="L708" s="25">
        <f t="shared" si="53"/>
        <v>0</v>
      </c>
      <c r="M708" s="284" t="e">
        <f t="shared" si="54"/>
        <v>#DIV/0!</v>
      </c>
      <c r="O708" s="912"/>
      <c r="P708" s="912"/>
    </row>
    <row r="709" spans="1:16" ht="18.75" hidden="1" customHeight="1">
      <c r="A709" s="284" t="str">
        <f t="shared" si="50"/>
        <v>NL</v>
      </c>
      <c r="B709" s="747">
        <f t="shared" si="51"/>
        <v>698</v>
      </c>
      <c r="C709" s="287" t="s">
        <v>1445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 t="shared" si="52"/>
        <v>0</v>
      </c>
      <c r="L709" s="25">
        <f t="shared" si="53"/>
        <v>0</v>
      </c>
      <c r="M709" s="284" t="e">
        <f t="shared" si="54"/>
        <v>#DIV/0!</v>
      </c>
      <c r="O709" s="912"/>
      <c r="P709" s="912"/>
    </row>
    <row r="710" spans="1:16" ht="18.75" hidden="1" customHeight="1">
      <c r="A710" s="284" t="str">
        <f t="shared" si="50"/>
        <v>NL</v>
      </c>
      <c r="B710" s="747">
        <f t="shared" si="51"/>
        <v>699</v>
      </c>
      <c r="C710" s="191" t="s">
        <v>491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 t="shared" si="52"/>
        <v>0</v>
      </c>
      <c r="L710" s="25">
        <f t="shared" si="53"/>
        <v>0</v>
      </c>
      <c r="M710" s="284" t="e">
        <f t="shared" si="54"/>
        <v>#DIV/0!</v>
      </c>
      <c r="O710" s="912"/>
      <c r="P710" s="912"/>
    </row>
    <row r="711" spans="1:16" ht="18.75" customHeight="1">
      <c r="A711" s="284" t="str">
        <f t="shared" si="50"/>
        <v>NL</v>
      </c>
      <c r="B711" s="747">
        <f t="shared" si="51"/>
        <v>700</v>
      </c>
      <c r="C711" s="40" t="s">
        <v>805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 t="shared" si="52"/>
        <v>4</v>
      </c>
      <c r="L711" s="25">
        <f t="shared" si="53"/>
        <v>309360</v>
      </c>
      <c r="M711" s="284">
        <f t="shared" si="54"/>
        <v>77340</v>
      </c>
    </row>
    <row r="712" spans="1:16" ht="18.75" hidden="1" customHeight="1">
      <c r="A712" s="284" t="str">
        <f t="shared" si="50"/>
        <v>NL</v>
      </c>
      <c r="B712" s="747">
        <f t="shared" si="51"/>
        <v>701</v>
      </c>
      <c r="C712" s="287" t="s">
        <v>1555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 t="shared" si="52"/>
        <v>0</v>
      </c>
      <c r="L712" s="25">
        <f t="shared" si="53"/>
        <v>0</v>
      </c>
      <c r="M712" s="284" t="e">
        <f t="shared" si="54"/>
        <v>#DIV/0!</v>
      </c>
      <c r="O712" s="912"/>
      <c r="P712" s="912"/>
    </row>
    <row r="713" spans="1:16" ht="18.75" hidden="1" customHeight="1">
      <c r="A713" s="284" t="str">
        <f t="shared" si="50"/>
        <v>NL</v>
      </c>
      <c r="B713" s="747">
        <f t="shared" si="51"/>
        <v>702</v>
      </c>
      <c r="C713" s="191" t="s">
        <v>685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 t="shared" si="52"/>
        <v>0</v>
      </c>
      <c r="L713" s="25">
        <f t="shared" si="53"/>
        <v>0</v>
      </c>
      <c r="M713" s="284" t="e">
        <f t="shared" si="54"/>
        <v>#DIV/0!</v>
      </c>
    </row>
    <row r="714" spans="1:16" ht="18.75" hidden="1" customHeight="1">
      <c r="A714" s="284" t="str">
        <f t="shared" si="50"/>
        <v>NL</v>
      </c>
      <c r="B714" s="747">
        <f t="shared" si="51"/>
        <v>703</v>
      </c>
      <c r="C714" s="40" t="s">
        <v>1469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 t="shared" si="52"/>
        <v>0</v>
      </c>
      <c r="L714" s="25">
        <f t="shared" si="53"/>
        <v>0</v>
      </c>
      <c r="M714" s="284" t="e">
        <f t="shared" si="54"/>
        <v>#DIV/0!</v>
      </c>
    </row>
    <row r="715" spans="1:16" ht="18.75" hidden="1" customHeight="1">
      <c r="A715" s="284" t="str">
        <f t="shared" si="50"/>
        <v>NL</v>
      </c>
      <c r="B715" s="747">
        <f t="shared" si="51"/>
        <v>704</v>
      </c>
      <c r="C715" s="287" t="s">
        <v>1422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 t="shared" si="52"/>
        <v>0</v>
      </c>
      <c r="L715" s="25">
        <f t="shared" si="53"/>
        <v>0</v>
      </c>
      <c r="M715" s="284" t="e">
        <f t="shared" si="54"/>
        <v>#DIV/0!</v>
      </c>
    </row>
    <row r="716" spans="1:16" ht="18.75" hidden="1" customHeight="1">
      <c r="A716" s="284" t="str">
        <f t="shared" ref="A716:A779" si="55">IF(B716&lt;&gt;"","NL","")</f>
        <v>NL</v>
      </c>
      <c r="B716" s="747">
        <f t="shared" ref="B716:B779" si="56">IF(C716&lt;&gt;"",ROW()-11,"")</f>
        <v>705</v>
      </c>
      <c r="C716" s="287" t="s">
        <v>1747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 t="shared" ref="K716:K779" si="57">E716+G716-I716</f>
        <v>0</v>
      </c>
      <c r="L716" s="25">
        <f t="shared" ref="L716:L779" si="58">F716+H716-J716</f>
        <v>0</v>
      </c>
      <c r="M716" s="284" t="e">
        <f t="shared" ref="M716:M779" si="59">L716/K716</f>
        <v>#DIV/0!</v>
      </c>
    </row>
    <row r="717" spans="1:16" ht="18.75" hidden="1" customHeight="1">
      <c r="A717" s="284" t="str">
        <f t="shared" si="55"/>
        <v>NL</v>
      </c>
      <c r="B717" s="747">
        <f t="shared" si="56"/>
        <v>706</v>
      </c>
      <c r="C717" s="191" t="s">
        <v>979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 t="shared" si="57"/>
        <v>0</v>
      </c>
      <c r="L717" s="25">
        <f t="shared" si="58"/>
        <v>0</v>
      </c>
      <c r="M717" s="284" t="e">
        <f t="shared" si="59"/>
        <v>#DIV/0!</v>
      </c>
    </row>
    <row r="718" spans="1:16" ht="18.75" hidden="1" customHeight="1">
      <c r="A718" s="284" t="str">
        <f t="shared" si="55"/>
        <v>NL</v>
      </c>
      <c r="B718" s="747">
        <f t="shared" si="56"/>
        <v>707</v>
      </c>
      <c r="C718" s="191" t="s">
        <v>975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 t="shared" si="57"/>
        <v>0</v>
      </c>
      <c r="L718" s="25">
        <f t="shared" si="58"/>
        <v>0</v>
      </c>
      <c r="M718" s="284" t="e">
        <f t="shared" si="59"/>
        <v>#DIV/0!</v>
      </c>
    </row>
    <row r="719" spans="1:16" ht="18.75" hidden="1" customHeight="1">
      <c r="A719" s="284" t="str">
        <f t="shared" si="55"/>
        <v>NL</v>
      </c>
      <c r="B719" s="747">
        <f t="shared" si="56"/>
        <v>708</v>
      </c>
      <c r="C719" s="191" t="s">
        <v>984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 t="shared" si="57"/>
        <v>0</v>
      </c>
      <c r="L719" s="25">
        <f t="shared" si="58"/>
        <v>0</v>
      </c>
      <c r="M719" s="284" t="e">
        <f t="shared" si="59"/>
        <v>#DIV/0!</v>
      </c>
    </row>
    <row r="720" spans="1:16" ht="18.75" hidden="1" customHeight="1">
      <c r="A720" s="284" t="str">
        <f t="shared" si="55"/>
        <v>NL</v>
      </c>
      <c r="B720" s="747">
        <f t="shared" si="56"/>
        <v>709</v>
      </c>
      <c r="C720" s="188" t="s">
        <v>870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 t="shared" si="57"/>
        <v>0</v>
      </c>
      <c r="L720" s="25">
        <f t="shared" si="58"/>
        <v>0</v>
      </c>
      <c r="M720" s="284" t="e">
        <f t="shared" si="59"/>
        <v>#DIV/0!</v>
      </c>
    </row>
    <row r="721" spans="1:16" ht="18.75" hidden="1" customHeight="1">
      <c r="A721" s="284" t="str">
        <f t="shared" si="55"/>
        <v>NL</v>
      </c>
      <c r="B721" s="747">
        <f t="shared" si="56"/>
        <v>710</v>
      </c>
      <c r="C721" s="191" t="s">
        <v>505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 t="shared" si="57"/>
        <v>0</v>
      </c>
      <c r="L721" s="25">
        <f t="shared" si="58"/>
        <v>0</v>
      </c>
      <c r="M721" s="284" t="e">
        <f t="shared" si="59"/>
        <v>#DIV/0!</v>
      </c>
    </row>
    <row r="722" spans="1:16" ht="18.75" hidden="1" customHeight="1">
      <c r="A722" s="284" t="str">
        <f t="shared" si="55"/>
        <v>NL</v>
      </c>
      <c r="B722" s="747">
        <f t="shared" si="56"/>
        <v>711</v>
      </c>
      <c r="C722" s="40" t="s">
        <v>872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 t="shared" si="57"/>
        <v>0</v>
      </c>
      <c r="L722" s="25">
        <f t="shared" si="58"/>
        <v>0</v>
      </c>
      <c r="M722" s="284" t="e">
        <f t="shared" si="59"/>
        <v>#DIV/0!</v>
      </c>
    </row>
    <row r="723" spans="1:16" ht="18.75" hidden="1" customHeight="1">
      <c r="A723" s="284" t="str">
        <f t="shared" si="55"/>
        <v>NL</v>
      </c>
      <c r="B723" s="747">
        <f t="shared" si="56"/>
        <v>712</v>
      </c>
      <c r="C723" s="191" t="s">
        <v>481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 t="shared" si="57"/>
        <v>0</v>
      </c>
      <c r="L723" s="25">
        <f t="shared" si="58"/>
        <v>0</v>
      </c>
      <c r="M723" s="284" t="e">
        <f t="shared" si="59"/>
        <v>#DIV/0!</v>
      </c>
      <c r="O723" s="912"/>
      <c r="P723" s="912"/>
    </row>
    <row r="724" spans="1:16" ht="18.75" hidden="1" customHeight="1">
      <c r="A724" s="284" t="str">
        <f t="shared" si="55"/>
        <v>NL</v>
      </c>
      <c r="B724" s="747">
        <f t="shared" si="56"/>
        <v>713</v>
      </c>
      <c r="C724" s="191" t="s">
        <v>1729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 t="shared" si="57"/>
        <v>0</v>
      </c>
      <c r="L724" s="25">
        <f t="shared" si="58"/>
        <v>0</v>
      </c>
      <c r="M724" s="284" t="e">
        <f t="shared" si="59"/>
        <v>#DIV/0!</v>
      </c>
    </row>
    <row r="725" spans="1:16" ht="18.75" hidden="1" customHeight="1">
      <c r="A725" s="284" t="str">
        <f t="shared" si="55"/>
        <v>NL</v>
      </c>
      <c r="B725" s="747">
        <f t="shared" si="56"/>
        <v>714</v>
      </c>
      <c r="C725" s="191" t="s">
        <v>701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 t="shared" si="57"/>
        <v>0</v>
      </c>
      <c r="L725" s="25">
        <f t="shared" si="58"/>
        <v>0</v>
      </c>
      <c r="M725" s="284" t="e">
        <f t="shared" si="59"/>
        <v>#DIV/0!</v>
      </c>
    </row>
    <row r="726" spans="1:16" ht="18.75" hidden="1" customHeight="1">
      <c r="A726" s="284" t="str">
        <f t="shared" si="55"/>
        <v>NL</v>
      </c>
      <c r="B726" s="747">
        <f t="shared" si="56"/>
        <v>715</v>
      </c>
      <c r="C726" s="191" t="s">
        <v>476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 t="shared" si="57"/>
        <v>0</v>
      </c>
      <c r="L726" s="25">
        <f t="shared" si="58"/>
        <v>0</v>
      </c>
      <c r="M726" s="284" t="e">
        <f t="shared" si="59"/>
        <v>#DIV/0!</v>
      </c>
      <c r="O726" s="912"/>
      <c r="P726" s="912"/>
    </row>
    <row r="727" spans="1:16" ht="18.75" hidden="1" customHeight="1">
      <c r="A727" s="284" t="str">
        <f t="shared" si="55"/>
        <v>NL</v>
      </c>
      <c r="B727" s="747">
        <f t="shared" si="56"/>
        <v>716</v>
      </c>
      <c r="C727" s="188" t="s">
        <v>464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 t="shared" si="57"/>
        <v>0</v>
      </c>
      <c r="L727" s="25">
        <f t="shared" si="58"/>
        <v>0</v>
      </c>
      <c r="M727" s="284" t="e">
        <f t="shared" si="59"/>
        <v>#DIV/0!</v>
      </c>
    </row>
    <row r="728" spans="1:16" ht="18.75" hidden="1" customHeight="1">
      <c r="A728" s="284" t="str">
        <f t="shared" si="55"/>
        <v>NL</v>
      </c>
      <c r="B728" s="747">
        <f t="shared" si="56"/>
        <v>717</v>
      </c>
      <c r="C728" s="287" t="s">
        <v>1744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 t="shared" si="57"/>
        <v>0</v>
      </c>
      <c r="L728" s="25">
        <f t="shared" si="58"/>
        <v>0</v>
      </c>
      <c r="M728" s="284" t="e">
        <f t="shared" si="59"/>
        <v>#DIV/0!</v>
      </c>
    </row>
    <row r="729" spans="1:16" ht="18.75" hidden="1" customHeight="1">
      <c r="A729" s="284" t="str">
        <f t="shared" si="55"/>
        <v>NL</v>
      </c>
      <c r="B729" s="747">
        <f t="shared" si="56"/>
        <v>718</v>
      </c>
      <c r="C729" s="188" t="s">
        <v>445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 t="shared" si="57"/>
        <v>0</v>
      </c>
      <c r="L729" s="25">
        <f t="shared" si="58"/>
        <v>0</v>
      </c>
      <c r="M729" s="284" t="e">
        <f t="shared" si="59"/>
        <v>#DIV/0!</v>
      </c>
    </row>
    <row r="730" spans="1:16" ht="18.75" hidden="1" customHeight="1">
      <c r="A730" s="284" t="str">
        <f t="shared" si="55"/>
        <v>NL</v>
      </c>
      <c r="B730" s="747">
        <f t="shared" si="56"/>
        <v>719</v>
      </c>
      <c r="C730" s="191" t="s">
        <v>993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 t="shared" si="57"/>
        <v>0</v>
      </c>
      <c r="L730" s="25">
        <f t="shared" si="58"/>
        <v>0</v>
      </c>
      <c r="M730" s="284" t="e">
        <f t="shared" si="59"/>
        <v>#DIV/0!</v>
      </c>
    </row>
    <row r="731" spans="1:16" ht="18.75" customHeight="1">
      <c r="A731" s="284" t="str">
        <f t="shared" si="55"/>
        <v>NL</v>
      </c>
      <c r="B731" s="747">
        <f t="shared" si="56"/>
        <v>720</v>
      </c>
      <c r="C731" s="191" t="s">
        <v>1001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 t="shared" si="57"/>
        <v>196</v>
      </c>
      <c r="L731" s="25">
        <f t="shared" si="58"/>
        <v>12559352</v>
      </c>
      <c r="M731" s="284">
        <f t="shared" si="59"/>
        <v>64078.326530612248</v>
      </c>
    </row>
    <row r="732" spans="1:16" ht="18.75" hidden="1" customHeight="1">
      <c r="A732" s="284" t="str">
        <f t="shared" si="55"/>
        <v>NL</v>
      </c>
      <c r="B732" s="747">
        <f t="shared" si="56"/>
        <v>721</v>
      </c>
      <c r="C732" s="191" t="s">
        <v>1011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 t="shared" si="57"/>
        <v>0</v>
      </c>
      <c r="L732" s="25">
        <f t="shared" si="58"/>
        <v>0</v>
      </c>
      <c r="M732" s="284" t="e">
        <f t="shared" si="59"/>
        <v>#DIV/0!</v>
      </c>
    </row>
    <row r="733" spans="1:16" ht="18.75" hidden="1" customHeight="1">
      <c r="A733" s="284" t="str">
        <f t="shared" si="55"/>
        <v>NL</v>
      </c>
      <c r="B733" s="747">
        <f t="shared" si="56"/>
        <v>722</v>
      </c>
      <c r="C733" s="191" t="s">
        <v>965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 t="shared" si="57"/>
        <v>0</v>
      </c>
      <c r="L733" s="25">
        <f t="shared" si="58"/>
        <v>0</v>
      </c>
      <c r="M733" s="284" t="e">
        <f t="shared" si="59"/>
        <v>#DIV/0!</v>
      </c>
    </row>
    <row r="734" spans="1:16" ht="18.75" hidden="1" customHeight="1">
      <c r="A734" s="284" t="str">
        <f t="shared" si="55"/>
        <v>NL</v>
      </c>
      <c r="B734" s="747">
        <f t="shared" si="56"/>
        <v>723</v>
      </c>
      <c r="C734" s="191" t="s">
        <v>817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 t="shared" si="57"/>
        <v>0</v>
      </c>
      <c r="L734" s="25">
        <f t="shared" si="58"/>
        <v>0</v>
      </c>
      <c r="M734" s="284" t="e">
        <f t="shared" si="59"/>
        <v>#DIV/0!</v>
      </c>
    </row>
    <row r="735" spans="1:16" ht="18.75" hidden="1" customHeight="1">
      <c r="A735" s="284" t="str">
        <f t="shared" si="55"/>
        <v>NL</v>
      </c>
      <c r="B735" s="747">
        <f t="shared" si="56"/>
        <v>724</v>
      </c>
      <c r="C735" s="191" t="s">
        <v>497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 t="shared" si="57"/>
        <v>0</v>
      </c>
      <c r="L735" s="25">
        <f t="shared" si="58"/>
        <v>0</v>
      </c>
      <c r="M735" s="284" t="e">
        <f t="shared" si="59"/>
        <v>#DIV/0!</v>
      </c>
    </row>
    <row r="736" spans="1:16" ht="18.75" hidden="1" customHeight="1">
      <c r="A736" s="284" t="str">
        <f t="shared" si="55"/>
        <v>NL</v>
      </c>
      <c r="B736" s="747">
        <f t="shared" si="56"/>
        <v>725</v>
      </c>
      <c r="C736" s="40" t="s">
        <v>814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 t="shared" si="57"/>
        <v>0</v>
      </c>
      <c r="L736" s="25">
        <f t="shared" si="58"/>
        <v>0</v>
      </c>
      <c r="M736" s="284" t="e">
        <f t="shared" si="59"/>
        <v>#DIV/0!</v>
      </c>
    </row>
    <row r="737" spans="1:16" ht="18.75" hidden="1" customHeight="1">
      <c r="A737" s="284" t="str">
        <f t="shared" si="55"/>
        <v>NL</v>
      </c>
      <c r="B737" s="747">
        <f t="shared" si="56"/>
        <v>726</v>
      </c>
      <c r="C737" s="191" t="s">
        <v>917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 t="shared" si="57"/>
        <v>0</v>
      </c>
      <c r="L737" s="25">
        <f t="shared" si="58"/>
        <v>0</v>
      </c>
      <c r="M737" s="284" t="e">
        <f t="shared" si="59"/>
        <v>#DIV/0!</v>
      </c>
    </row>
    <row r="738" spans="1:16" ht="18.75" hidden="1" customHeight="1">
      <c r="A738" s="284" t="str">
        <f t="shared" si="55"/>
        <v>NL</v>
      </c>
      <c r="B738" s="747">
        <f t="shared" si="56"/>
        <v>727</v>
      </c>
      <c r="C738" s="191" t="s">
        <v>758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 t="shared" si="57"/>
        <v>0</v>
      </c>
      <c r="L738" s="25">
        <f t="shared" si="58"/>
        <v>0</v>
      </c>
      <c r="M738" s="284" t="e">
        <f t="shared" si="59"/>
        <v>#DIV/0!</v>
      </c>
    </row>
    <row r="739" spans="1:16" ht="18.75" hidden="1" customHeight="1">
      <c r="A739" s="284" t="str">
        <f t="shared" si="55"/>
        <v>NL</v>
      </c>
      <c r="B739" s="747">
        <f t="shared" si="56"/>
        <v>728</v>
      </c>
      <c r="C739" s="287" t="s">
        <v>1670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 t="shared" si="57"/>
        <v>0</v>
      </c>
      <c r="L739" s="25">
        <f t="shared" si="58"/>
        <v>0</v>
      </c>
      <c r="M739" s="284" t="e">
        <f t="shared" si="59"/>
        <v>#DIV/0!</v>
      </c>
    </row>
    <row r="740" spans="1:16" ht="18.75" hidden="1" customHeight="1">
      <c r="A740" s="284" t="str">
        <f t="shared" si="55"/>
        <v>NL</v>
      </c>
      <c r="B740" s="747">
        <f t="shared" si="56"/>
        <v>729</v>
      </c>
      <c r="C740" s="191" t="s">
        <v>719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 t="shared" si="57"/>
        <v>0</v>
      </c>
      <c r="L740" s="25">
        <f t="shared" si="58"/>
        <v>0</v>
      </c>
      <c r="M740" s="284" t="e">
        <f t="shared" si="59"/>
        <v>#DIV/0!</v>
      </c>
    </row>
    <row r="741" spans="1:16" ht="18.75" customHeight="1">
      <c r="A741" s="284" t="str">
        <f t="shared" si="55"/>
        <v>NL</v>
      </c>
      <c r="B741" s="747">
        <f t="shared" si="56"/>
        <v>730</v>
      </c>
      <c r="C741" s="40" t="s">
        <v>930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 t="shared" si="57"/>
        <v>61</v>
      </c>
      <c r="L741" s="25">
        <f t="shared" si="58"/>
        <v>2807281</v>
      </c>
      <c r="M741" s="284">
        <f t="shared" si="59"/>
        <v>46021</v>
      </c>
    </row>
    <row r="742" spans="1:16" ht="18.75" hidden="1" customHeight="1">
      <c r="A742" s="284" t="str">
        <f t="shared" si="55"/>
        <v>NL</v>
      </c>
      <c r="B742" s="747">
        <f t="shared" si="56"/>
        <v>731</v>
      </c>
      <c r="C742" s="191" t="s">
        <v>1722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 t="shared" si="57"/>
        <v>0</v>
      </c>
      <c r="L742" s="25">
        <f t="shared" si="58"/>
        <v>0</v>
      </c>
      <c r="M742" s="284" t="e">
        <f t="shared" si="59"/>
        <v>#DIV/0!</v>
      </c>
    </row>
    <row r="743" spans="1:16" ht="18.75" hidden="1" customHeight="1">
      <c r="A743" s="284" t="str">
        <f t="shared" si="55"/>
        <v>NL</v>
      </c>
      <c r="B743" s="747">
        <f t="shared" si="56"/>
        <v>732</v>
      </c>
      <c r="C743" s="287" t="s">
        <v>1425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 t="shared" si="57"/>
        <v>0</v>
      </c>
      <c r="L743" s="25">
        <f t="shared" si="58"/>
        <v>0</v>
      </c>
      <c r="M743" s="284" t="e">
        <f t="shared" si="59"/>
        <v>#DIV/0!</v>
      </c>
    </row>
    <row r="744" spans="1:16" ht="18.75" hidden="1" customHeight="1">
      <c r="A744" s="284" t="str">
        <f t="shared" si="55"/>
        <v>NL</v>
      </c>
      <c r="B744" s="747">
        <f t="shared" si="56"/>
        <v>733</v>
      </c>
      <c r="C744" s="191" t="s">
        <v>983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 t="shared" si="57"/>
        <v>0</v>
      </c>
      <c r="L744" s="25">
        <f t="shared" si="58"/>
        <v>0</v>
      </c>
      <c r="M744" s="284" t="e">
        <f t="shared" si="59"/>
        <v>#DIV/0!</v>
      </c>
    </row>
    <row r="745" spans="1:16" ht="18.75" hidden="1" customHeight="1">
      <c r="A745" s="284" t="str">
        <f t="shared" si="55"/>
        <v>NL</v>
      </c>
      <c r="B745" s="747">
        <f t="shared" si="56"/>
        <v>734</v>
      </c>
      <c r="C745" s="191" t="s">
        <v>1718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 t="shared" si="57"/>
        <v>0</v>
      </c>
      <c r="L745" s="25">
        <f t="shared" si="58"/>
        <v>0</v>
      </c>
      <c r="M745" s="284" t="e">
        <f t="shared" si="59"/>
        <v>#DIV/0!</v>
      </c>
    </row>
    <row r="746" spans="1:16" ht="18.75" hidden="1" customHeight="1">
      <c r="A746" s="284" t="str">
        <f t="shared" si="55"/>
        <v>NL</v>
      </c>
      <c r="B746" s="747">
        <f t="shared" si="56"/>
        <v>735</v>
      </c>
      <c r="C746" s="191" t="s">
        <v>985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 t="shared" si="57"/>
        <v>0</v>
      </c>
      <c r="L746" s="25">
        <f t="shared" si="58"/>
        <v>0</v>
      </c>
      <c r="M746" s="284" t="e">
        <f t="shared" si="59"/>
        <v>#DIV/0!</v>
      </c>
    </row>
    <row r="747" spans="1:16" ht="18.75" hidden="1" customHeight="1">
      <c r="A747" s="284" t="str">
        <f t="shared" si="55"/>
        <v>NL</v>
      </c>
      <c r="B747" s="747">
        <f t="shared" si="56"/>
        <v>736</v>
      </c>
      <c r="C747" s="40" t="s">
        <v>820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 t="shared" si="57"/>
        <v>0</v>
      </c>
      <c r="L747" s="25">
        <f t="shared" si="58"/>
        <v>0</v>
      </c>
      <c r="M747" s="284" t="e">
        <f t="shared" si="59"/>
        <v>#DIV/0!</v>
      </c>
    </row>
    <row r="748" spans="1:16" ht="18.75" hidden="1" customHeight="1">
      <c r="A748" s="284" t="str">
        <f t="shared" si="55"/>
        <v>NL</v>
      </c>
      <c r="B748" s="747">
        <f t="shared" si="56"/>
        <v>737</v>
      </c>
      <c r="C748" s="191" t="s">
        <v>508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 t="shared" si="57"/>
        <v>0</v>
      </c>
      <c r="L748" s="25">
        <f t="shared" si="58"/>
        <v>0</v>
      </c>
      <c r="M748" s="284" t="e">
        <f t="shared" si="59"/>
        <v>#DIV/0!</v>
      </c>
    </row>
    <row r="749" spans="1:16" ht="18.75" hidden="1" customHeight="1">
      <c r="A749" s="284" t="str">
        <f t="shared" si="55"/>
        <v>NL</v>
      </c>
      <c r="B749" s="747">
        <f t="shared" si="56"/>
        <v>738</v>
      </c>
      <c r="C749" s="191" t="s">
        <v>511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 t="shared" si="57"/>
        <v>0</v>
      </c>
      <c r="L749" s="25">
        <f t="shared" si="58"/>
        <v>0</v>
      </c>
      <c r="M749" s="284" t="e">
        <f t="shared" si="59"/>
        <v>#DIV/0!</v>
      </c>
    </row>
    <row r="750" spans="1:16" ht="18.75" hidden="1" customHeight="1">
      <c r="A750" s="284" t="str">
        <f t="shared" si="55"/>
        <v>NL</v>
      </c>
      <c r="B750" s="747">
        <f t="shared" si="56"/>
        <v>739</v>
      </c>
      <c r="C750" s="188" t="s">
        <v>816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 t="shared" si="57"/>
        <v>0</v>
      </c>
      <c r="L750" s="25">
        <f t="shared" si="58"/>
        <v>0</v>
      </c>
      <c r="M750" s="284" t="e">
        <f t="shared" si="59"/>
        <v>#DIV/0!</v>
      </c>
    </row>
    <row r="751" spans="1:16" ht="18.75" hidden="1" customHeight="1">
      <c r="A751" s="284" t="str">
        <f t="shared" si="55"/>
        <v>NL</v>
      </c>
      <c r="B751" s="747">
        <f t="shared" si="56"/>
        <v>740</v>
      </c>
      <c r="C751" s="287" t="s">
        <v>1738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 t="shared" si="57"/>
        <v>0</v>
      </c>
      <c r="L751" s="25">
        <f t="shared" si="58"/>
        <v>0</v>
      </c>
      <c r="M751" s="284" t="e">
        <f t="shared" si="59"/>
        <v>#DIV/0!</v>
      </c>
    </row>
    <row r="752" spans="1:16" ht="18.75" hidden="1" customHeight="1">
      <c r="A752" s="284" t="str">
        <f t="shared" si="55"/>
        <v>NL</v>
      </c>
      <c r="B752" s="747">
        <f t="shared" si="56"/>
        <v>741</v>
      </c>
      <c r="C752" s="40" t="s">
        <v>806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 t="shared" si="57"/>
        <v>0</v>
      </c>
      <c r="L752" s="25">
        <f t="shared" si="58"/>
        <v>0</v>
      </c>
      <c r="M752" s="284" t="e">
        <f t="shared" si="59"/>
        <v>#DIV/0!</v>
      </c>
      <c r="O752" s="912"/>
      <c r="P752" s="912"/>
    </row>
    <row r="753" spans="1:16" ht="18.75" hidden="1" customHeight="1">
      <c r="A753" s="284" t="str">
        <f t="shared" si="55"/>
        <v>NL</v>
      </c>
      <c r="B753" s="747">
        <f t="shared" si="56"/>
        <v>742</v>
      </c>
      <c r="C753" s="287" t="s">
        <v>1427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 t="shared" si="57"/>
        <v>0</v>
      </c>
      <c r="L753" s="25">
        <f t="shared" si="58"/>
        <v>0</v>
      </c>
      <c r="M753" s="284" t="e">
        <f t="shared" si="59"/>
        <v>#DIV/0!</v>
      </c>
    </row>
    <row r="754" spans="1:16" ht="18.75" hidden="1" customHeight="1">
      <c r="A754" s="284" t="str">
        <f t="shared" si="55"/>
        <v>NL</v>
      </c>
      <c r="B754" s="747">
        <f t="shared" si="56"/>
        <v>743</v>
      </c>
      <c r="C754" s="191" t="s">
        <v>1720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 t="shared" si="57"/>
        <v>0</v>
      </c>
      <c r="L754" s="25">
        <f t="shared" si="58"/>
        <v>0</v>
      </c>
      <c r="M754" s="284" t="e">
        <f t="shared" si="59"/>
        <v>#DIV/0!</v>
      </c>
    </row>
    <row r="755" spans="1:16" ht="18.75" hidden="1" customHeight="1">
      <c r="A755" s="284" t="str">
        <f t="shared" si="55"/>
        <v>NL</v>
      </c>
      <c r="B755" s="747">
        <f t="shared" si="56"/>
        <v>744</v>
      </c>
      <c r="C755" s="191" t="s">
        <v>525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 t="shared" si="57"/>
        <v>0</v>
      </c>
      <c r="L755" s="25">
        <f t="shared" si="58"/>
        <v>0</v>
      </c>
      <c r="M755" s="284" t="e">
        <f t="shared" si="59"/>
        <v>#DIV/0!</v>
      </c>
    </row>
    <row r="756" spans="1:16" ht="18.75" hidden="1" customHeight="1">
      <c r="A756" s="284" t="str">
        <f t="shared" si="55"/>
        <v>NL</v>
      </c>
      <c r="B756" s="747">
        <f t="shared" si="56"/>
        <v>745</v>
      </c>
      <c r="C756" s="287" t="s">
        <v>1479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 t="shared" si="57"/>
        <v>0</v>
      </c>
      <c r="L756" s="25">
        <f t="shared" si="58"/>
        <v>0</v>
      </c>
      <c r="M756" s="284" t="e">
        <f t="shared" si="59"/>
        <v>#DIV/0!</v>
      </c>
      <c r="O756" s="912"/>
      <c r="P756" s="912"/>
    </row>
    <row r="757" spans="1:16" ht="18.75" hidden="1" customHeight="1">
      <c r="A757" s="284" t="str">
        <f t="shared" si="55"/>
        <v>NL</v>
      </c>
      <c r="B757" s="747">
        <f t="shared" si="56"/>
        <v>746</v>
      </c>
      <c r="C757" s="40" t="s">
        <v>818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 t="shared" si="57"/>
        <v>0</v>
      </c>
      <c r="L757" s="25">
        <f t="shared" si="58"/>
        <v>0</v>
      </c>
      <c r="M757" s="284" t="e">
        <f t="shared" si="59"/>
        <v>#DIV/0!</v>
      </c>
    </row>
    <row r="758" spans="1:16" ht="18.75" hidden="1" customHeight="1">
      <c r="A758" s="284" t="str">
        <f t="shared" si="55"/>
        <v>NL</v>
      </c>
      <c r="B758" s="747">
        <f t="shared" si="56"/>
        <v>747</v>
      </c>
      <c r="C758" s="287" t="s">
        <v>946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 t="shared" si="57"/>
        <v>0</v>
      </c>
      <c r="L758" s="25">
        <f t="shared" si="58"/>
        <v>0</v>
      </c>
      <c r="M758" s="284" t="e">
        <f t="shared" si="59"/>
        <v>#DIV/0!</v>
      </c>
    </row>
    <row r="759" spans="1:16" ht="18.75" hidden="1" customHeight="1">
      <c r="A759" s="284" t="str">
        <f t="shared" si="55"/>
        <v>NL</v>
      </c>
      <c r="B759" s="747">
        <f t="shared" si="56"/>
        <v>748</v>
      </c>
      <c r="C759" s="40" t="s">
        <v>702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 t="shared" si="57"/>
        <v>0</v>
      </c>
      <c r="L759" s="25">
        <f t="shared" si="58"/>
        <v>0</v>
      </c>
      <c r="M759" s="284" t="e">
        <f t="shared" si="59"/>
        <v>#DIV/0!</v>
      </c>
    </row>
    <row r="760" spans="1:16" ht="18.75" hidden="1" customHeight="1">
      <c r="A760" s="284" t="str">
        <f t="shared" si="55"/>
        <v>NL</v>
      </c>
      <c r="B760" s="747">
        <f t="shared" si="56"/>
        <v>749</v>
      </c>
      <c r="C760" s="191" t="s">
        <v>520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 t="shared" si="57"/>
        <v>0</v>
      </c>
      <c r="L760" s="25">
        <f t="shared" si="58"/>
        <v>0</v>
      </c>
      <c r="M760" s="284" t="e">
        <f t="shared" si="59"/>
        <v>#DIV/0!</v>
      </c>
    </row>
    <row r="761" spans="1:16" ht="18.75" hidden="1" customHeight="1">
      <c r="A761" s="284" t="str">
        <f t="shared" si="55"/>
        <v>NL</v>
      </c>
      <c r="B761" s="747">
        <f t="shared" si="56"/>
        <v>750</v>
      </c>
      <c r="C761" s="191" t="s">
        <v>689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 t="shared" si="57"/>
        <v>0</v>
      </c>
      <c r="L761" s="25">
        <f t="shared" si="58"/>
        <v>0</v>
      </c>
      <c r="M761" s="284" t="e">
        <f t="shared" si="59"/>
        <v>#DIV/0!</v>
      </c>
    </row>
    <row r="762" spans="1:16" ht="18.75" hidden="1" customHeight="1">
      <c r="A762" s="284" t="str">
        <f t="shared" si="55"/>
        <v>NL</v>
      </c>
      <c r="B762" s="747">
        <f t="shared" si="56"/>
        <v>751</v>
      </c>
      <c r="C762" s="287" t="s">
        <v>1740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 t="shared" si="57"/>
        <v>0</v>
      </c>
      <c r="L762" s="25">
        <f t="shared" si="58"/>
        <v>0</v>
      </c>
      <c r="M762" s="284" t="e">
        <f t="shared" si="59"/>
        <v>#DIV/0!</v>
      </c>
    </row>
    <row r="763" spans="1:16" ht="18.75" hidden="1" customHeight="1">
      <c r="A763" s="284" t="str">
        <f t="shared" si="55"/>
        <v>NL</v>
      </c>
      <c r="B763" s="747">
        <f t="shared" si="56"/>
        <v>752</v>
      </c>
      <c r="C763" s="40" t="s">
        <v>696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 t="shared" si="57"/>
        <v>0</v>
      </c>
      <c r="L763" s="25">
        <f t="shared" si="58"/>
        <v>0</v>
      </c>
      <c r="M763" s="284" t="e">
        <f t="shared" si="59"/>
        <v>#DIV/0!</v>
      </c>
    </row>
    <row r="764" spans="1:16" ht="18.75" hidden="1" customHeight="1">
      <c r="A764" s="284" t="str">
        <f t="shared" si="55"/>
        <v>NL</v>
      </c>
      <c r="B764" s="747">
        <f t="shared" si="56"/>
        <v>753</v>
      </c>
      <c r="C764" s="40" t="s">
        <v>734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 t="shared" si="57"/>
        <v>0</v>
      </c>
      <c r="L764" s="25">
        <f t="shared" si="58"/>
        <v>0</v>
      </c>
      <c r="M764" s="284" t="e">
        <f t="shared" si="59"/>
        <v>#DIV/0!</v>
      </c>
    </row>
    <row r="765" spans="1:16" ht="18.75" hidden="1" customHeight="1">
      <c r="A765" s="284" t="str">
        <f t="shared" si="55"/>
        <v>NL</v>
      </c>
      <c r="B765" s="747">
        <f t="shared" si="56"/>
        <v>754</v>
      </c>
      <c r="C765" s="188" t="s">
        <v>723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 t="shared" si="57"/>
        <v>0</v>
      </c>
      <c r="L765" s="25">
        <f t="shared" si="58"/>
        <v>0</v>
      </c>
      <c r="M765" s="284" t="e">
        <f t="shared" si="59"/>
        <v>#DIV/0!</v>
      </c>
    </row>
    <row r="766" spans="1:16" ht="18.75" hidden="1" customHeight="1">
      <c r="A766" s="284" t="str">
        <f t="shared" si="55"/>
        <v>NL</v>
      </c>
      <c r="B766" s="747">
        <f t="shared" si="56"/>
        <v>755</v>
      </c>
      <c r="C766" s="191" t="s">
        <v>658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 t="shared" si="57"/>
        <v>0</v>
      </c>
      <c r="L766" s="25">
        <f t="shared" si="58"/>
        <v>0</v>
      </c>
      <c r="M766" s="284" t="e">
        <f t="shared" si="59"/>
        <v>#DIV/0!</v>
      </c>
    </row>
    <row r="767" spans="1:16" ht="18.75" hidden="1" customHeight="1">
      <c r="A767" s="284" t="str">
        <f t="shared" si="55"/>
        <v>NL</v>
      </c>
      <c r="B767" s="747">
        <f t="shared" si="56"/>
        <v>756</v>
      </c>
      <c r="C767" s="191" t="s">
        <v>970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 t="shared" si="57"/>
        <v>0</v>
      </c>
      <c r="L767" s="25">
        <f t="shared" si="58"/>
        <v>0</v>
      </c>
      <c r="M767" s="284" t="e">
        <f t="shared" si="59"/>
        <v>#DIV/0!</v>
      </c>
    </row>
    <row r="768" spans="1:16" ht="18.75" hidden="1" customHeight="1">
      <c r="A768" s="284" t="str">
        <f t="shared" si="55"/>
        <v>NL</v>
      </c>
      <c r="B768" s="747">
        <f t="shared" si="56"/>
        <v>757</v>
      </c>
      <c r="C768" s="287" t="s">
        <v>1446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 t="shared" si="57"/>
        <v>0</v>
      </c>
      <c r="L768" s="25">
        <f t="shared" si="58"/>
        <v>0</v>
      </c>
      <c r="M768" s="284" t="e">
        <f t="shared" si="59"/>
        <v>#DIV/0!</v>
      </c>
      <c r="O768" s="912"/>
      <c r="P768" s="912"/>
    </row>
    <row r="769" spans="1:16" ht="18.75" hidden="1" customHeight="1">
      <c r="A769" s="284" t="str">
        <f t="shared" si="55"/>
        <v>NL</v>
      </c>
      <c r="B769" s="747">
        <f t="shared" si="56"/>
        <v>758</v>
      </c>
      <c r="C769" s="287" t="s">
        <v>1553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 t="shared" si="57"/>
        <v>0</v>
      </c>
      <c r="L769" s="25">
        <f t="shared" si="58"/>
        <v>0</v>
      </c>
      <c r="M769" s="284" t="e">
        <f t="shared" si="59"/>
        <v>#DIV/0!</v>
      </c>
      <c r="O769" s="912"/>
      <c r="P769" s="912"/>
    </row>
    <row r="770" spans="1:16" ht="18.75" hidden="1" customHeight="1">
      <c r="A770" s="284" t="str">
        <f t="shared" si="55"/>
        <v>NL</v>
      </c>
      <c r="B770" s="747">
        <f t="shared" si="56"/>
        <v>759</v>
      </c>
      <c r="C770" s="287" t="s">
        <v>1545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 t="shared" si="57"/>
        <v>0</v>
      </c>
      <c r="L770" s="25">
        <f t="shared" si="58"/>
        <v>0</v>
      </c>
      <c r="M770" s="284" t="e">
        <f t="shared" si="59"/>
        <v>#DIV/0!</v>
      </c>
      <c r="O770" s="912"/>
      <c r="P770" s="912"/>
    </row>
    <row r="771" spans="1:16" ht="18.75" hidden="1" customHeight="1">
      <c r="A771" s="284" t="str">
        <f t="shared" si="55"/>
        <v>NL</v>
      </c>
      <c r="B771" s="747">
        <f t="shared" si="56"/>
        <v>760</v>
      </c>
      <c r="C771" s="287" t="s">
        <v>1533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 t="shared" si="57"/>
        <v>0</v>
      </c>
      <c r="L771" s="25">
        <f t="shared" si="58"/>
        <v>0</v>
      </c>
      <c r="M771" s="284" t="e">
        <f t="shared" si="59"/>
        <v>#DIV/0!</v>
      </c>
      <c r="O771" s="912"/>
      <c r="P771" s="912"/>
    </row>
    <row r="772" spans="1:16" ht="18.75" hidden="1" customHeight="1">
      <c r="A772" s="284" t="str">
        <f t="shared" si="55"/>
        <v>NL</v>
      </c>
      <c r="B772" s="747">
        <f t="shared" si="56"/>
        <v>761</v>
      </c>
      <c r="C772" s="287" t="s">
        <v>1535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 t="shared" si="57"/>
        <v>0</v>
      </c>
      <c r="L772" s="25">
        <f t="shared" si="58"/>
        <v>0</v>
      </c>
      <c r="M772" s="284" t="e">
        <f t="shared" si="59"/>
        <v>#DIV/0!</v>
      </c>
      <c r="O772" s="912"/>
      <c r="P772" s="912"/>
    </row>
    <row r="773" spans="1:16" ht="18.75" hidden="1" customHeight="1">
      <c r="A773" s="284" t="str">
        <f t="shared" si="55"/>
        <v>NL</v>
      </c>
      <c r="B773" s="747">
        <f t="shared" si="56"/>
        <v>762</v>
      </c>
      <c r="C773" s="287" t="s">
        <v>1540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 t="shared" si="57"/>
        <v>0</v>
      </c>
      <c r="L773" s="25">
        <f t="shared" si="58"/>
        <v>0</v>
      </c>
      <c r="M773" s="284" t="e">
        <f t="shared" si="59"/>
        <v>#DIV/0!</v>
      </c>
      <c r="O773" s="912"/>
      <c r="P773" s="912"/>
    </row>
    <row r="774" spans="1:16" ht="18.75" hidden="1" customHeight="1">
      <c r="A774" s="284" t="str">
        <f t="shared" si="55"/>
        <v>NL</v>
      </c>
      <c r="B774" s="747">
        <f t="shared" si="56"/>
        <v>763</v>
      </c>
      <c r="C774" s="287" t="s">
        <v>1539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 t="shared" si="57"/>
        <v>0</v>
      </c>
      <c r="L774" s="25">
        <f t="shared" si="58"/>
        <v>0</v>
      </c>
      <c r="M774" s="284" t="e">
        <f t="shared" si="59"/>
        <v>#DIV/0!</v>
      </c>
      <c r="O774" s="912"/>
      <c r="P774" s="912"/>
    </row>
    <row r="775" spans="1:16" ht="18.75" hidden="1" customHeight="1">
      <c r="A775" s="284" t="str">
        <f t="shared" si="55"/>
        <v>NL</v>
      </c>
      <c r="B775" s="747">
        <f t="shared" si="56"/>
        <v>764</v>
      </c>
      <c r="C775" s="287" t="s">
        <v>1546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 t="shared" si="57"/>
        <v>0</v>
      </c>
      <c r="L775" s="25">
        <f t="shared" si="58"/>
        <v>0</v>
      </c>
      <c r="M775" s="284" t="e">
        <f t="shared" si="59"/>
        <v>#DIV/0!</v>
      </c>
      <c r="O775" s="912"/>
      <c r="P775" s="912"/>
    </row>
    <row r="776" spans="1:16" ht="18.75" hidden="1" customHeight="1">
      <c r="A776" s="284" t="str">
        <f t="shared" si="55"/>
        <v>NL</v>
      </c>
      <c r="B776" s="747">
        <f t="shared" si="56"/>
        <v>765</v>
      </c>
      <c r="C776" s="287" t="s">
        <v>1534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 t="shared" si="57"/>
        <v>0</v>
      </c>
      <c r="L776" s="25">
        <f t="shared" si="58"/>
        <v>0</v>
      </c>
      <c r="M776" s="284" t="e">
        <f t="shared" si="59"/>
        <v>#DIV/0!</v>
      </c>
      <c r="O776" s="912"/>
      <c r="P776" s="912"/>
    </row>
    <row r="777" spans="1:16" ht="18.75" hidden="1" customHeight="1">
      <c r="A777" s="284" t="str">
        <f t="shared" si="55"/>
        <v>NL</v>
      </c>
      <c r="B777" s="747">
        <f t="shared" si="56"/>
        <v>766</v>
      </c>
      <c r="C777" s="287" t="s">
        <v>1537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 t="shared" si="57"/>
        <v>0</v>
      </c>
      <c r="L777" s="25">
        <f t="shared" si="58"/>
        <v>0</v>
      </c>
      <c r="M777" s="284" t="e">
        <f t="shared" si="59"/>
        <v>#DIV/0!</v>
      </c>
      <c r="O777" s="912"/>
      <c r="P777" s="912"/>
    </row>
    <row r="778" spans="1:16" ht="18.75" hidden="1" customHeight="1">
      <c r="A778" s="284" t="str">
        <f t="shared" si="55"/>
        <v>NL</v>
      </c>
      <c r="B778" s="747">
        <f t="shared" si="56"/>
        <v>767</v>
      </c>
      <c r="C778" s="287" t="s">
        <v>1544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 t="shared" si="57"/>
        <v>0</v>
      </c>
      <c r="L778" s="25">
        <f t="shared" si="58"/>
        <v>0</v>
      </c>
      <c r="M778" s="284" t="e">
        <f t="shared" si="59"/>
        <v>#DIV/0!</v>
      </c>
      <c r="O778" s="912"/>
      <c r="P778" s="912"/>
    </row>
    <row r="779" spans="1:16" ht="18.75" hidden="1" customHeight="1">
      <c r="A779" s="284" t="str">
        <f t="shared" si="55"/>
        <v>NL</v>
      </c>
      <c r="B779" s="747">
        <f t="shared" si="56"/>
        <v>768</v>
      </c>
      <c r="C779" s="285" t="s">
        <v>1528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 t="shared" si="57"/>
        <v>0</v>
      </c>
      <c r="L779" s="25">
        <f t="shared" si="58"/>
        <v>0</v>
      </c>
      <c r="M779" s="284" t="e">
        <f t="shared" si="59"/>
        <v>#DIV/0!</v>
      </c>
      <c r="O779" s="912"/>
      <c r="P779" s="912"/>
    </row>
    <row r="780" spans="1:16" ht="18.75" hidden="1" customHeight="1">
      <c r="A780" s="284" t="str">
        <f t="shared" ref="A780:A790" si="60">IF(B780&lt;&gt;"","NL","")</f>
        <v>NL</v>
      </c>
      <c r="B780" s="747">
        <f t="shared" ref="B780:B790" si="61">IF(C780&lt;&gt;"",ROW()-11,"")</f>
        <v>769</v>
      </c>
      <c r="C780" s="285" t="s">
        <v>1542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 t="shared" ref="K780:K790" si="62">E780+G780-I780</f>
        <v>0</v>
      </c>
      <c r="L780" s="25">
        <f t="shared" ref="L780:L790" si="63">F780+H780-J780</f>
        <v>0</v>
      </c>
      <c r="M780" s="284" t="e">
        <f t="shared" ref="M780:M790" si="64">L780/K780</f>
        <v>#DIV/0!</v>
      </c>
      <c r="O780" s="912"/>
      <c r="P780" s="912"/>
    </row>
    <row r="781" spans="1:16" ht="18.75" hidden="1" customHeight="1">
      <c r="A781" s="284" t="str">
        <f t="shared" si="60"/>
        <v>NL</v>
      </c>
      <c r="B781" s="747">
        <f t="shared" si="61"/>
        <v>770</v>
      </c>
      <c r="C781" s="285" t="s">
        <v>1543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 t="shared" si="62"/>
        <v>0</v>
      </c>
      <c r="L781" s="25">
        <f t="shared" si="63"/>
        <v>0</v>
      </c>
      <c r="M781" s="284" t="e">
        <f t="shared" si="64"/>
        <v>#DIV/0!</v>
      </c>
      <c r="O781" s="912"/>
      <c r="P781" s="912"/>
    </row>
    <row r="782" spans="1:16" ht="18.75" customHeight="1">
      <c r="A782" s="284" t="str">
        <f t="shared" si="60"/>
        <v>NL</v>
      </c>
      <c r="B782" s="747">
        <f t="shared" si="61"/>
        <v>771</v>
      </c>
      <c r="C782" s="285" t="s">
        <v>1530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 t="shared" si="62"/>
        <v>21</v>
      </c>
      <c r="L782" s="25">
        <f t="shared" si="63"/>
        <v>970200</v>
      </c>
      <c r="M782" s="284">
        <f t="shared" si="64"/>
        <v>46200</v>
      </c>
      <c r="O782" s="912"/>
      <c r="P782" s="912"/>
    </row>
    <row r="783" spans="1:16" ht="18.75" hidden="1" customHeight="1">
      <c r="A783" s="284" t="str">
        <f t="shared" si="60"/>
        <v>NL</v>
      </c>
      <c r="B783" s="747">
        <f t="shared" si="61"/>
        <v>772</v>
      </c>
      <c r="C783" s="285" t="s">
        <v>1532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 t="shared" si="62"/>
        <v>0</v>
      </c>
      <c r="L783" s="25">
        <f t="shared" si="63"/>
        <v>0</v>
      </c>
      <c r="M783" s="284" t="e">
        <f t="shared" si="64"/>
        <v>#DIV/0!</v>
      </c>
      <c r="O783" s="912"/>
      <c r="P783" s="912"/>
    </row>
    <row r="784" spans="1:16" ht="18.75" hidden="1" customHeight="1">
      <c r="A784" s="284" t="str">
        <f t="shared" si="60"/>
        <v>NL</v>
      </c>
      <c r="B784" s="747">
        <f t="shared" si="61"/>
        <v>773</v>
      </c>
      <c r="C784" s="285" t="s">
        <v>1531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 t="shared" si="62"/>
        <v>0</v>
      </c>
      <c r="L784" s="25">
        <f t="shared" si="63"/>
        <v>0</v>
      </c>
      <c r="M784" s="284" t="e">
        <f t="shared" si="64"/>
        <v>#DIV/0!</v>
      </c>
      <c r="O784" s="912"/>
      <c r="P784" s="912"/>
    </row>
    <row r="785" spans="1:16" ht="18.75" hidden="1" customHeight="1">
      <c r="A785" s="284" t="str">
        <f t="shared" si="60"/>
        <v>NL</v>
      </c>
      <c r="B785" s="747">
        <f t="shared" si="61"/>
        <v>774</v>
      </c>
      <c r="C785" s="285" t="s">
        <v>1527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 t="shared" si="62"/>
        <v>0</v>
      </c>
      <c r="L785" s="25">
        <f t="shared" si="63"/>
        <v>0</v>
      </c>
      <c r="M785" s="284" t="e">
        <f t="shared" si="64"/>
        <v>#DIV/0!</v>
      </c>
      <c r="O785" s="912"/>
      <c r="P785" s="912"/>
    </row>
    <row r="786" spans="1:16" ht="18.75" hidden="1" customHeight="1">
      <c r="A786" s="284" t="str">
        <f t="shared" si="60"/>
        <v>NL</v>
      </c>
      <c r="B786" s="747">
        <f t="shared" si="61"/>
        <v>775</v>
      </c>
      <c r="C786" s="285" t="s">
        <v>1529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 t="shared" si="62"/>
        <v>0</v>
      </c>
      <c r="L786" s="25">
        <f t="shared" si="63"/>
        <v>0</v>
      </c>
      <c r="M786" s="284" t="e">
        <f t="shared" si="64"/>
        <v>#DIV/0!</v>
      </c>
      <c r="O786" s="912"/>
      <c r="P786" s="912"/>
    </row>
    <row r="787" spans="1:16" ht="18.75" customHeight="1">
      <c r="A787" s="284" t="str">
        <f t="shared" si="60"/>
        <v>NL</v>
      </c>
      <c r="B787" s="747">
        <f t="shared" si="61"/>
        <v>776</v>
      </c>
      <c r="C787" s="285" t="s">
        <v>1538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 t="shared" si="62"/>
        <v>52</v>
      </c>
      <c r="L787" s="25">
        <f t="shared" si="63"/>
        <v>2392000</v>
      </c>
      <c r="M787" s="284">
        <f t="shared" si="64"/>
        <v>46000</v>
      </c>
      <c r="O787" s="912"/>
      <c r="P787" s="912"/>
    </row>
    <row r="788" spans="1:16" ht="18.75" hidden="1" customHeight="1">
      <c r="A788" s="284" t="str">
        <f t="shared" si="60"/>
        <v>NL</v>
      </c>
      <c r="B788" s="747">
        <f t="shared" si="61"/>
        <v>777</v>
      </c>
      <c r="C788" s="285" t="s">
        <v>1536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 t="shared" si="62"/>
        <v>0</v>
      </c>
      <c r="L788" s="25">
        <f t="shared" si="63"/>
        <v>0</v>
      </c>
      <c r="M788" s="284" t="e">
        <f t="shared" si="64"/>
        <v>#DIV/0!</v>
      </c>
      <c r="O788" s="912"/>
      <c r="P788" s="912"/>
    </row>
    <row r="789" spans="1:16" ht="18.75" hidden="1" customHeight="1">
      <c r="A789" s="284" t="str">
        <f t="shared" si="60"/>
        <v>NL</v>
      </c>
      <c r="B789" s="747">
        <f t="shared" si="61"/>
        <v>778</v>
      </c>
      <c r="C789" s="285" t="s">
        <v>1526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 t="shared" si="62"/>
        <v>0</v>
      </c>
      <c r="L789" s="25">
        <f t="shared" si="63"/>
        <v>0</v>
      </c>
      <c r="M789" s="284" t="e">
        <f t="shared" si="64"/>
        <v>#DIV/0!</v>
      </c>
      <c r="O789" s="912"/>
      <c r="P789" s="912"/>
    </row>
    <row r="790" spans="1:16" ht="18.75" hidden="1" customHeight="1">
      <c r="A790" s="284" t="str">
        <f t="shared" si="60"/>
        <v>NL</v>
      </c>
      <c r="B790" s="747">
        <f t="shared" si="61"/>
        <v>779</v>
      </c>
      <c r="C790" s="285" t="s">
        <v>1541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 t="shared" si="62"/>
        <v>0</v>
      </c>
      <c r="L790" s="25">
        <f t="shared" si="63"/>
        <v>0</v>
      </c>
      <c r="M790" s="284" t="e">
        <f t="shared" si="64"/>
        <v>#DIV/0!</v>
      </c>
      <c r="O790" s="912"/>
      <c r="P790" s="912"/>
    </row>
    <row r="791" spans="1:16" ht="18.75" hidden="1" customHeight="1">
      <c r="A791" s="284" t="str">
        <f t="shared" ref="A791:A794" si="65">IF(B791&lt;&gt;"","NL","")</f>
        <v/>
      </c>
      <c r="B791" s="747" t="str">
        <f t="shared" ref="B791:B794" si="66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91:K794" si="67">E791+G791-I791</f>
        <v>0</v>
      </c>
      <c r="L791" s="25">
        <f t="shared" ref="L791:L794" si="68">F791+H791-J791</f>
        <v>0</v>
      </c>
      <c r="M791" s="284" t="e">
        <f t="shared" ref="M791:M794" si="69">L791/K791</f>
        <v>#DIV/0!</v>
      </c>
    </row>
    <row r="792" spans="1:16" ht="18.75" hidden="1" customHeight="1">
      <c r="A792" s="284" t="str">
        <f t="shared" si="65"/>
        <v/>
      </c>
      <c r="B792" s="747" t="str">
        <f t="shared" si="66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67"/>
        <v>0</v>
      </c>
      <c r="L792" s="25">
        <f t="shared" si="68"/>
        <v>0</v>
      </c>
      <c r="M792" s="284" t="e">
        <f t="shared" si="69"/>
        <v>#DIV/0!</v>
      </c>
    </row>
    <row r="793" spans="1:16" ht="18.75" hidden="1" customHeight="1">
      <c r="A793" s="284" t="str">
        <f t="shared" si="65"/>
        <v/>
      </c>
      <c r="B793" s="747" t="str">
        <f t="shared" si="66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67"/>
        <v>0</v>
      </c>
      <c r="L793" s="25">
        <f t="shared" si="68"/>
        <v>0</v>
      </c>
      <c r="M793" s="284" t="e">
        <f t="shared" si="69"/>
        <v>#DIV/0!</v>
      </c>
    </row>
    <row r="794" spans="1:16" ht="18.75" hidden="1" customHeight="1">
      <c r="A794" s="284" t="str">
        <f t="shared" si="65"/>
        <v/>
      </c>
      <c r="B794" s="747" t="str">
        <f t="shared" si="66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67"/>
        <v>0</v>
      </c>
      <c r="L794" s="25">
        <f t="shared" si="68"/>
        <v>0</v>
      </c>
      <c r="M794" s="284" t="e">
        <f t="shared" si="69"/>
        <v>#DIV/0!</v>
      </c>
    </row>
    <row r="795" spans="1:16" ht="19.5" customHeight="1">
      <c r="A795" s="284"/>
      <c r="B795" s="747" t="str">
        <f t="shared" ref="B795" si="70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71">IF(B796&lt;&gt;"","NL","")</f>
        <v/>
      </c>
      <c r="B796" s="283"/>
      <c r="C796" s="289" t="s">
        <v>323</v>
      </c>
      <c r="D796" s="283"/>
      <c r="E796" s="13">
        <f t="shared" ref="E796:L796" si="72">SUM(E12:E795)</f>
        <v>25143</v>
      </c>
      <c r="F796" s="13">
        <f t="shared" si="72"/>
        <v>406645868</v>
      </c>
      <c r="G796" s="13">
        <f t="shared" si="72"/>
        <v>396336</v>
      </c>
      <c r="H796" s="13">
        <f t="shared" si="72"/>
        <v>6085994384</v>
      </c>
      <c r="I796" s="13">
        <f t="shared" si="72"/>
        <v>388509</v>
      </c>
      <c r="J796" s="13">
        <f t="shared" si="72"/>
        <v>5968329614</v>
      </c>
      <c r="K796" s="13">
        <f t="shared" si="72"/>
        <v>32970</v>
      </c>
      <c r="L796" s="13">
        <f t="shared" si="72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1"/>
      <c r="D800" s="1001"/>
      <c r="E800" s="1001"/>
      <c r="F800" s="808"/>
      <c r="G800" s="808"/>
      <c r="H800" s="808"/>
      <c r="I800" s="808"/>
      <c r="J800" s="1001" t="s">
        <v>404</v>
      </c>
      <c r="K800" s="1001"/>
      <c r="L800" s="1001"/>
    </row>
    <row r="801" spans="3:12" ht="19.5" customHeight="1">
      <c r="C801" s="809"/>
      <c r="D801" s="809"/>
      <c r="E801" s="809"/>
      <c r="F801" s="1001"/>
      <c r="G801" s="1001"/>
      <c r="H801" s="1001"/>
      <c r="I801" s="808"/>
      <c r="J801" s="1001" t="s">
        <v>109</v>
      </c>
      <c r="K801" s="1001"/>
      <c r="L801" s="1001"/>
    </row>
    <row r="802" spans="3:12" ht="19.5" customHeight="1">
      <c r="C802" s="809"/>
      <c r="D802" s="809"/>
      <c r="E802" s="809"/>
      <c r="F802" s="1001"/>
      <c r="G802" s="1001"/>
      <c r="H802" s="1001"/>
      <c r="I802" s="279"/>
      <c r="J802" s="1001" t="s">
        <v>136</v>
      </c>
      <c r="K802" s="1001"/>
      <c r="L802" s="1001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C7:L7"/>
    <mergeCell ref="F802:H802"/>
    <mergeCell ref="J802:L802"/>
    <mergeCell ref="C800:E800"/>
    <mergeCell ref="J800:L800"/>
    <mergeCell ref="F801:H801"/>
    <mergeCell ref="J801:L80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2" t="str">
        <f>TH!A2</f>
        <v>Địa chỉ: Thửa đất số 144, tờ bản đồ số 12TĐH.1, tổ 1, khu phố Đông Tác, Phường Tân Đông Hiệp, Thị Xã Dĩ An, Tỉnh Bình Dương, Việt Nam</v>
      </c>
      <c r="B3" s="1042"/>
      <c r="C3" s="1042"/>
      <c r="D3" s="1042"/>
      <c r="E3" s="1042"/>
      <c r="G3" s="71" t="e">
        <f ca="1">IF(INT(RIGHT($D$6,4))&gt;=2015,"(Ban hành theo Thông tư số 200/2014/TT-BTC ","(Ban hành kèm theo QĐ 48/2006/QĐ-BTC")</f>
        <v>#VALUE!</v>
      </c>
      <c r="N3" s="643" t="s">
        <v>104</v>
      </c>
      <c r="O3" s="644"/>
      <c r="P3" s="645">
        <f>IF(J5="Quý I",1,IF(J5="Quý II",4,IF(J5="Quý III",7,IF(J5="Quý IV",10,""))))</f>
        <v>10</v>
      </c>
      <c r="Q3" s="645">
        <f>IF(J5="Quý I",3,IF(J5="Quý II",6,IF(J5="Quý III",9,IF(J5="Quý IV",12,""))))</f>
        <v>12</v>
      </c>
    </row>
    <row r="4" spans="1:17" s="642" customFormat="1" ht="12" customHeight="1" thickBot="1">
      <c r="A4" s="1042"/>
      <c r="B4" s="1042"/>
      <c r="C4" s="1042"/>
      <c r="D4" s="1042"/>
      <c r="E4" s="1042"/>
      <c r="G4" s="71" t="e">
        <f ca="1">IF(INT(RIGHT($D$6,4))&gt;=2015,"Ngày 22/12/2014 của Bộ Tài chính)","ngày 24/09/2006 của Bộ trưởng BTC)")</f>
        <v>#VALUE!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398</v>
      </c>
      <c r="K5" s="299"/>
      <c r="L5" s="639" t="s">
        <v>399</v>
      </c>
      <c r="M5" s="300"/>
      <c r="N5" s="640">
        <v>2</v>
      </c>
      <c r="O5" s="295"/>
      <c r="P5" s="295"/>
    </row>
    <row r="6" spans="1:17" ht="10.5" customHeight="1">
      <c r="D6" s="64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X02</v>
      </c>
      <c r="G7" s="294" t="str">
        <f ca="1">"Nợ:  "&amp;IF(ROWS($1:1)&gt;COUNT(Dong10),"",OFFSET(TH!L$1,SMALL(Dong10,ROWS($1:1)),))</f>
        <v xml:space="preserve">Nợ:  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 xml:space="preserve">Có:  </v>
      </c>
      <c r="M8" s="297"/>
      <c r="O8" s="653"/>
    </row>
    <row r="9" spans="1:17" ht="11.25" customHeight="1">
      <c r="A9" s="29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97"/>
    </row>
    <row r="10" spans="1:17" ht="11.25" customHeight="1">
      <c r="A10" s="29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189</v>
      </c>
      <c r="C14" s="1043" t="s">
        <v>190</v>
      </c>
      <c r="D14" s="1043" t="s">
        <v>182</v>
      </c>
      <c r="E14" s="1045" t="s">
        <v>191</v>
      </c>
      <c r="F14" s="1045"/>
      <c r="G14" s="1043" t="s">
        <v>192</v>
      </c>
      <c r="H14" s="1043" t="s">
        <v>193</v>
      </c>
    </row>
    <row r="15" spans="1:17" ht="12.75" customHeight="1">
      <c r="A15" s="1044"/>
      <c r="B15" s="1044"/>
      <c r="C15" s="1044"/>
      <c r="D15" s="1044"/>
      <c r="E15" s="654" t="s">
        <v>194</v>
      </c>
      <c r="F15" s="654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 t="str">
        <f ca="1">IF(B17="","",ROW()-16)</f>
        <v/>
      </c>
      <c r="B17" s="657" t="str">
        <f ca="1">IF(ROWS($1:1)&gt;COUNT(Dong10),"",OFFSET(TH!F$1,SMALL(Dong10,ROWS($1:1)),))</f>
        <v/>
      </c>
      <c r="C17" s="658"/>
      <c r="D17" s="659" t="str">
        <f ca="1">IF(ISNA(VLOOKUP(B17,NXT!$C$12:$D$797,2,0)),"",VLOOKUP(B17,NXT!$C$12:$D$797,2,0))</f>
        <v/>
      </c>
      <c r="E17" s="660"/>
      <c r="F17" s="661" t="str">
        <f ca="1">IF(ROWS($1:1)&gt;COUNT(Dong10),"",OFFSET(TH!I$1,SMALL(Dong10,ROWS($1:1)),))</f>
        <v/>
      </c>
      <c r="G17" s="661" t="str">
        <f ca="1">IF(ROWS($1:1)&gt;COUNT(Dong10),"",OFFSET(TH!J$1,SMALL(Dong10,ROWS($1:1)),))</f>
        <v/>
      </c>
      <c r="H17" s="660">
        <f ca="1">IF(F17&lt;&gt;"",ROUND(F17*G17,0),0)</f>
        <v>0</v>
      </c>
    </row>
    <row r="18" spans="1:8" ht="11.25" customHeight="1">
      <c r="A18" s="656" t="str">
        <f t="shared" ref="A18:A20" ca="1" si="0">IF(B18="","",A17+1)</f>
        <v/>
      </c>
      <c r="B18" s="657" t="str">
        <f ca="1">IF(ROWS($1:2)&gt;COUNT(Dong10),"",OFFSET(TH!F$1,SMALL(Dong10,ROWS($1:2)),))</f>
        <v/>
      </c>
      <c r="C18" s="658"/>
      <c r="D18" s="659" t="str">
        <f ca="1">IF(ISNA(VLOOKUP(B18,NXT!$C$12:$D$797,2,0)),"",VLOOKUP(B18,NXT!$C$12:$D$797,2,0))</f>
        <v/>
      </c>
      <c r="E18" s="660"/>
      <c r="F18" s="661" t="str">
        <f ca="1">IF(ROWS($1:2)&gt;COUNT(Dong10),"",OFFSET(TH!I$1,SMALL(Dong10,ROWS($1:2)),))</f>
        <v/>
      </c>
      <c r="G18" s="661" t="str">
        <f ca="1">IF(ROWS($1:2)&gt;COUNT(Dong10),"",OFFSET(TH!J$1,SMALL(Dong10,ROWS($1:2)),))</f>
        <v/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" ca="1" si="5">IF(F25&lt;&gt;"",ROUND(F25*G25,0),0)</f>
        <v>0</v>
      </c>
    </row>
    <row r="26" spans="1:8" ht="11.25" customHeight="1">
      <c r="A26" s="656"/>
      <c r="B26" s="657"/>
      <c r="C26" s="658"/>
      <c r="D26" s="659"/>
      <c r="E26" s="660"/>
      <c r="F26" s="661"/>
      <c r="G26" s="662"/>
      <c r="H26" s="660"/>
    </row>
    <row r="27" spans="1:8" ht="11.25" customHeight="1">
      <c r="A27" s="1045" t="s">
        <v>195</v>
      </c>
      <c r="B27" s="1045"/>
      <c r="C27" s="663"/>
      <c r="D27" s="663"/>
      <c r="E27" s="664"/>
      <c r="F27" s="664"/>
      <c r="G27" s="664"/>
      <c r="H27" s="664">
        <f ca="1">SUM(H17:H26)</f>
        <v>0</v>
      </c>
    </row>
    <row r="28" spans="1:8" ht="3" customHeight="1">
      <c r="A28" s="665"/>
      <c r="B28" s="665"/>
      <c r="C28" s="297"/>
      <c r="D28" s="297"/>
      <c r="E28" s="666"/>
      <c r="F28" s="666"/>
      <c r="G28" s="666"/>
      <c r="H28" s="666"/>
    </row>
    <row r="29" spans="1:8" ht="11.25" customHeight="1">
      <c r="A29" s="294" t="e">
        <f ca="1">"Tổng số tiền (viết bằng chữ):  "&amp;[3]!VND(H27, TRUE)</f>
        <v>#NAME?</v>
      </c>
    </row>
    <row r="30" spans="1:8" ht="11.25" customHeight="1">
      <c r="A30" s="294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6" customFormat="1" ht="11.25" customHeight="1">
      <c r="A32" s="667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2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8" customFormat="1" ht="11.25" customHeight="1"/>
    <row r="39" spans="1:8" ht="11.25" customHeight="1">
      <c r="A39" s="302"/>
      <c r="F39" s="303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53" t="s">
        <v>199</v>
      </c>
      <c r="K2" s="1053"/>
      <c r="L2" s="1053"/>
      <c r="M2" s="1053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5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54"/>
      <c r="L3" s="1054"/>
      <c r="M3" s="1054"/>
      <c r="N3" s="313"/>
    </row>
    <row r="4" spans="1:17" s="254" customFormat="1" ht="16.5" customHeight="1">
      <c r="B4" s="307"/>
      <c r="C4" s="307"/>
      <c r="D4" s="307"/>
      <c r="E4" s="312"/>
      <c r="F4" s="307"/>
      <c r="J4" s="1054"/>
      <c r="K4" s="1054"/>
      <c r="L4" s="1054"/>
      <c r="M4" s="1054"/>
      <c r="N4" s="313"/>
    </row>
    <row r="5" spans="1:17" ht="18.75" customHeight="1">
      <c r="B5" s="1055" t="s">
        <v>200</v>
      </c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314"/>
    </row>
    <row r="6" spans="1:17" s="315" customFormat="1" ht="12.75">
      <c r="B6" s="1056" t="s">
        <v>201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7" t="s">
        <v>438</v>
      </c>
      <c r="K8" s="1057"/>
      <c r="L8" s="1057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47" t="s">
        <v>35</v>
      </c>
      <c r="B10" s="1048" t="s">
        <v>1</v>
      </c>
      <c r="C10" s="1048"/>
      <c r="D10" s="1049" t="s">
        <v>0</v>
      </c>
      <c r="E10" s="1049" t="s">
        <v>204</v>
      </c>
      <c r="F10" s="1049" t="s">
        <v>192</v>
      </c>
      <c r="G10" s="1051" t="s">
        <v>205</v>
      </c>
      <c r="H10" s="1052"/>
      <c r="I10" s="1051" t="s">
        <v>206</v>
      </c>
      <c r="J10" s="1052"/>
      <c r="K10" s="1051" t="s">
        <v>207</v>
      </c>
      <c r="L10" s="1052"/>
      <c r="M10" s="1049" t="s">
        <v>127</v>
      </c>
      <c r="N10" s="324"/>
      <c r="O10" s="325" t="s">
        <v>198</v>
      </c>
    </row>
    <row r="11" spans="1:17" ht="31.5" customHeight="1">
      <c r="A11" s="1047"/>
      <c r="B11" s="326" t="s">
        <v>15</v>
      </c>
      <c r="C11" s="326" t="s">
        <v>32</v>
      </c>
      <c r="D11" s="1049"/>
      <c r="E11" s="1049"/>
      <c r="F11" s="1049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49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N18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N27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N05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N11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N11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N14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N15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8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N14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N19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N20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N20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40554</v>
      </c>
      <c r="L29" s="340">
        <f t="shared" ca="1" si="7"/>
        <v>602394750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37554</v>
      </c>
      <c r="L30" s="340">
        <f t="shared" ca="1" si="7"/>
        <v>559644750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34454</v>
      </c>
      <c r="L31" s="340">
        <f t="shared" ca="1" si="7"/>
        <v>515469750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34354</v>
      </c>
      <c r="L32" s="340">
        <f t="shared" ca="1" si="7"/>
        <v>514128015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34054</v>
      </c>
      <c r="L33" s="340">
        <f t="shared" ca="1" si="7"/>
        <v>509763015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33793</v>
      </c>
      <c r="L34" s="340">
        <f t="shared" ca="1" si="7"/>
        <v>505965465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33511</v>
      </c>
      <c r="L35" s="340">
        <f t="shared" ca="1" si="7"/>
        <v>501862365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33229</v>
      </c>
      <c r="L36" s="340">
        <f t="shared" ca="1" si="7"/>
        <v>497759265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32947</v>
      </c>
      <c r="L37" s="340">
        <f t="shared" ca="1" si="7"/>
        <v>493656165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32667</v>
      </c>
      <c r="L38" s="340">
        <f t="shared" ca="1" si="7"/>
        <v>489582165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32392</v>
      </c>
      <c r="L39" s="340">
        <f t="shared" ref="L39:L62" ca="1" si="10">IF(D39&lt;&gt;"",L38+H39-J39,0)</f>
        <v>485580915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32101</v>
      </c>
      <c r="L40" s="340">
        <f t="shared" ca="1" si="10"/>
        <v>481346865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31801</v>
      </c>
      <c r="L41" s="340">
        <f t="shared" ca="1" si="10"/>
        <v>476981865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31548</v>
      </c>
      <c r="L42" s="340">
        <f t="shared" ca="1" si="10"/>
        <v>473300715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28048</v>
      </c>
      <c r="L43" s="340">
        <f t="shared" ca="1" si="10"/>
        <v>423422415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24148</v>
      </c>
      <c r="L44" s="340">
        <f t="shared" ca="1" si="10"/>
        <v>367847415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20248</v>
      </c>
      <c r="L45" s="340">
        <f t="shared" ca="1" si="10"/>
        <v>298583415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19248</v>
      </c>
      <c r="L46" s="340">
        <f t="shared" ca="1" si="10"/>
        <v>288503415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17828</v>
      </c>
      <c r="L47" s="340">
        <f t="shared" ca="1" si="10"/>
        <v>273508215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17748</v>
      </c>
      <c r="L48" s="340">
        <f t="shared" ca="1" si="10"/>
        <v>272663415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17737</v>
      </c>
      <c r="L49" s="340">
        <f t="shared" ca="1" si="10"/>
        <v>272506665</v>
      </c>
      <c r="M49" s="340"/>
      <c r="N49" s="330"/>
      <c r="Q49" s="918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17732</v>
      </c>
      <c r="L50" s="340">
        <f t="shared" ca="1" si="10"/>
        <v>272472126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16332</v>
      </c>
      <c r="L51" s="340">
        <f t="shared" ca="1" si="10"/>
        <v>247608126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13432</v>
      </c>
      <c r="L52" s="340">
        <f t="shared" ca="1" si="10"/>
        <v>196640626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13282</v>
      </c>
      <c r="L53" s="340">
        <f t="shared" ca="1" si="10"/>
        <v>195065626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12135</v>
      </c>
      <c r="L54" s="340">
        <f t="shared" ca="1" si="10"/>
        <v>183022126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11555</v>
      </c>
      <c r="L55" s="340">
        <f t="shared" ca="1" si="10"/>
        <v>176932126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11095</v>
      </c>
      <c r="L56" s="340">
        <f t="shared" ca="1" si="10"/>
        <v>172102126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6695</v>
      </c>
      <c r="L57" s="340">
        <f t="shared" ca="1" si="10"/>
        <v>94772126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5695</v>
      </c>
      <c r="L58" s="340">
        <f t="shared" ca="1" si="10"/>
        <v>84797126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5205</v>
      </c>
      <c r="L59" s="340">
        <f t="shared" ca="1" si="10"/>
        <v>79909376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805</v>
      </c>
      <c r="L60" s="340">
        <f t="shared" ca="1" si="10"/>
        <v>2579376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685</v>
      </c>
      <c r="L61" s="340">
        <f t="shared" ca="1" si="10"/>
        <v>470376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785</v>
      </c>
      <c r="L62" s="340">
        <f t="shared" ca="1" si="10"/>
        <v>1812111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790</v>
      </c>
      <c r="L63" s="340">
        <f t="shared" ref="L63:L72" ca="1" si="13">IF(D63&lt;&gt;"",L62+H63-J63,0)</f>
        <v>1846650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0" t="str">
        <f ca="1">"Ngày 31 tháng  12  năm  "&amp;YEAR($A$14)</f>
        <v>Ngày 31 tháng  12  năm  1900</v>
      </c>
      <c r="K77" s="1050"/>
      <c r="L77" s="1050"/>
      <c r="M77" s="1050"/>
      <c r="N77" s="330"/>
    </row>
    <row r="78" spans="1:14">
      <c r="C78" s="317"/>
      <c r="D78" s="535" t="s">
        <v>11</v>
      </c>
      <c r="E78" s="1050" t="s">
        <v>12</v>
      </c>
      <c r="F78" s="1050"/>
      <c r="G78" s="1050"/>
      <c r="H78" s="1050"/>
      <c r="I78" s="1050"/>
      <c r="J78" s="1050" t="s">
        <v>109</v>
      </c>
      <c r="K78" s="1050"/>
      <c r="L78" s="1050"/>
      <c r="M78" s="1050"/>
      <c r="N78" s="330"/>
    </row>
    <row r="79" spans="1:14">
      <c r="C79" s="317"/>
      <c r="D79" s="535" t="s">
        <v>13</v>
      </c>
      <c r="E79" s="1050" t="s">
        <v>13</v>
      </c>
      <c r="F79" s="1050"/>
      <c r="G79" s="1050"/>
      <c r="H79" s="1050" t="s">
        <v>136</v>
      </c>
      <c r="I79" s="1050"/>
      <c r="J79" s="1050" t="s">
        <v>136</v>
      </c>
      <c r="K79" s="1050"/>
      <c r="L79" s="1050"/>
      <c r="M79" s="1050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46" t="s">
        <v>103</v>
      </c>
      <c r="K88" s="1046"/>
      <c r="L88" s="1046"/>
      <c r="M88" s="1046"/>
      <c r="N88" s="564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59" t="s">
        <v>214</v>
      </c>
      <c r="G1" s="1059"/>
      <c r="H1" s="1059"/>
      <c r="I1" s="1059"/>
      <c r="J1" s="1059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5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58"/>
      <c r="H2" s="1058"/>
      <c r="I2" s="1058"/>
      <c r="J2" s="1058"/>
      <c r="K2" s="360"/>
    </row>
    <row r="3" spans="1:12" ht="15">
      <c r="A3" s="362"/>
      <c r="B3" s="362"/>
      <c r="C3" s="362"/>
      <c r="D3" s="362"/>
      <c r="E3" s="363"/>
      <c r="F3" s="1058"/>
      <c r="G3" s="1058"/>
      <c r="H3" s="1058"/>
      <c r="I3" s="1058"/>
      <c r="J3" s="1058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60" t="s">
        <v>219</v>
      </c>
      <c r="B9" s="1061"/>
      <c r="C9" s="1061"/>
      <c r="D9" s="1061"/>
      <c r="E9" s="370"/>
      <c r="F9" s="364"/>
      <c r="G9" s="371"/>
      <c r="H9" s="371"/>
      <c r="I9" s="371"/>
      <c r="J9" s="372"/>
      <c r="K9" s="372"/>
    </row>
    <row r="10" spans="1:12" ht="19.5" customHeight="1">
      <c r="A10" s="1062" t="s">
        <v>220</v>
      </c>
      <c r="B10" s="1063" t="s">
        <v>221</v>
      </c>
      <c r="C10" s="1065" t="s">
        <v>15</v>
      </c>
      <c r="D10" s="1066"/>
      <c r="E10" s="1067" t="s">
        <v>0</v>
      </c>
      <c r="F10" s="1076" t="s">
        <v>222</v>
      </c>
      <c r="G10" s="1070" t="s">
        <v>191</v>
      </c>
      <c r="H10" s="1070"/>
      <c r="I10" s="1066"/>
      <c r="J10" s="1071" t="s">
        <v>223</v>
      </c>
      <c r="K10" s="373"/>
      <c r="L10" s="374" t="s">
        <v>208</v>
      </c>
    </row>
    <row r="11" spans="1:12" ht="19.5" customHeight="1">
      <c r="A11" s="1062"/>
      <c r="B11" s="1064"/>
      <c r="C11" s="375" t="s">
        <v>205</v>
      </c>
      <c r="D11" s="375" t="s">
        <v>206</v>
      </c>
      <c r="E11" s="1068"/>
      <c r="F11" s="1077"/>
      <c r="G11" s="376" t="s">
        <v>205</v>
      </c>
      <c r="H11" s="376" t="s">
        <v>206</v>
      </c>
      <c r="I11" s="376" t="s">
        <v>207</v>
      </c>
      <c r="J11" s="1072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7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4"/>
      <c r="C35" s="1074"/>
      <c r="D35" s="1074"/>
      <c r="E35" s="1074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75" t="s">
        <v>12</v>
      </c>
      <c r="F37" s="1075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69" t="s">
        <v>13</v>
      </c>
      <c r="F38" s="1069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04" workbookViewId="0">
      <selection activeCell="K94" sqref="A94:XFD94"/>
    </sheetView>
  </sheetViews>
  <sheetFormatPr defaultColWidth="10.28515625" defaultRowHeight="12.75"/>
  <cols>
    <col min="1" max="1" width="4.7109375" style="715" customWidth="1"/>
    <col min="2" max="2" width="29.28515625" style="715" customWidth="1"/>
    <col min="3" max="4" width="12.140625" style="715" customWidth="1"/>
    <col min="5" max="5" width="11" style="715" customWidth="1"/>
    <col min="6" max="6" width="11.28515625" style="715" customWidth="1"/>
    <col min="7" max="7" width="11.140625" style="715" customWidth="1"/>
    <col min="8" max="8" width="12" style="715" customWidth="1"/>
    <col min="9" max="10" width="7.42578125" style="715" customWidth="1"/>
    <col min="11" max="11" width="7.7109375" style="727" customWidth="1"/>
    <col min="12" max="12" width="2" style="727" customWidth="1"/>
    <col min="13" max="13" width="23" style="715" customWidth="1"/>
    <col min="14" max="14" width="8.42578125" style="728" customWidth="1"/>
    <col min="15" max="15" width="7" style="762" customWidth="1"/>
    <col min="16" max="16" width="7.5703125" style="284" customWidth="1"/>
    <col min="17" max="17" width="12.42578125" style="715" customWidth="1"/>
    <col min="18" max="18" width="8.28515625" style="715" customWidth="1"/>
    <col min="19" max="19" width="8.28515625" style="728" customWidth="1"/>
    <col min="20" max="20" width="11.140625" style="715" bestFit="1" customWidth="1"/>
    <col min="21" max="16384" width="10.28515625" style="715"/>
  </cols>
  <sheetData>
    <row r="1" spans="1:20">
      <c r="B1" s="715">
        <v>1</v>
      </c>
      <c r="C1" s="715">
        <v>5</v>
      </c>
      <c r="E1" s="715">
        <v>6</v>
      </c>
      <c r="F1" s="715">
        <v>7</v>
      </c>
      <c r="G1" s="715">
        <v>8</v>
      </c>
      <c r="H1" s="715">
        <v>13</v>
      </c>
      <c r="I1" s="715">
        <v>14</v>
      </c>
      <c r="J1" s="715">
        <v>15</v>
      </c>
    </row>
    <row r="2" spans="1:20" ht="18" hidden="1" customHeight="1">
      <c r="A2" s="548" t="str">
        <f>TH!$A$1</f>
        <v>Đơn vị: CÔNG TY TNHH MỘT THÀNH VIÊN KHỞI NGUYÊN AN</v>
      </c>
      <c r="B2" s="716"/>
      <c r="C2" s="284"/>
      <c r="D2" s="284"/>
      <c r="E2" s="284"/>
      <c r="F2" s="284"/>
      <c r="G2" s="284"/>
      <c r="H2" s="284"/>
      <c r="I2" s="576"/>
      <c r="J2" s="284"/>
      <c r="K2" s="729"/>
      <c r="L2" s="729"/>
      <c r="M2" s="284"/>
      <c r="N2" s="712"/>
      <c r="R2" s="284"/>
      <c r="S2" s="712"/>
    </row>
    <row r="3" spans="1:20" ht="18.75" customHeight="1">
      <c r="A3" s="717" t="s">
        <v>1003</v>
      </c>
      <c r="B3" s="717"/>
      <c r="C3" s="717"/>
      <c r="D3" s="717"/>
      <c r="E3" s="717"/>
      <c r="F3" s="717"/>
      <c r="G3" s="717"/>
      <c r="H3" s="717"/>
      <c r="I3" s="717"/>
      <c r="J3" s="717"/>
      <c r="K3" s="729"/>
      <c r="L3" s="729"/>
      <c r="M3" s="284"/>
      <c r="N3" s="712"/>
      <c r="R3" s="284"/>
      <c r="S3" s="712"/>
    </row>
    <row r="4" spans="1:20" ht="18.75" customHeight="1">
      <c r="A4" s="717"/>
      <c r="B4" s="718"/>
      <c r="C4" s="718"/>
      <c r="D4" s="718"/>
      <c r="E4" s="718"/>
      <c r="F4" s="718"/>
      <c r="G4" s="718"/>
      <c r="H4" s="718"/>
      <c r="I4" s="730"/>
      <c r="J4" s="718"/>
      <c r="K4" s="729"/>
      <c r="L4" s="729"/>
      <c r="M4" s="284"/>
      <c r="N4" s="712"/>
      <c r="R4" s="284"/>
      <c r="S4" s="712"/>
    </row>
    <row r="5" spans="1:20" ht="12.75" customHeight="1">
      <c r="A5" s="756"/>
      <c r="B5" s="748"/>
      <c r="C5" s="748"/>
      <c r="D5" s="748"/>
      <c r="E5" s="748"/>
      <c r="F5" s="748"/>
      <c r="G5" s="748"/>
      <c r="H5" s="748"/>
      <c r="I5" s="731"/>
      <c r="J5" s="748"/>
      <c r="K5" s="729"/>
      <c r="L5" s="729"/>
      <c r="M5" s="725"/>
      <c r="N5" s="756"/>
      <c r="O5" s="763"/>
      <c r="P5" s="732"/>
      <c r="Q5" s="756"/>
      <c r="R5" s="756"/>
      <c r="S5" s="756"/>
    </row>
    <row r="6" spans="1:20" s="428" customFormat="1" ht="30.75" customHeight="1">
      <c r="A6" s="773" t="s">
        <v>35</v>
      </c>
      <c r="B6" s="424" t="s">
        <v>227</v>
      </c>
      <c r="C6" s="425" t="s">
        <v>230</v>
      </c>
      <c r="D6" s="425" t="s">
        <v>1298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4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9">
        <f>IF(B7&lt;&gt;"",ROW()-(ROW()-1),"")</f>
        <v>1</v>
      </c>
      <c r="B7" s="287" t="s">
        <v>435</v>
      </c>
      <c r="C7" s="25">
        <f>Q7</f>
        <v>6510250</v>
      </c>
      <c r="D7" s="25"/>
      <c r="E7" s="720">
        <f t="shared" ref="E7:G26" si="0">IF($I$61&lt;&gt;0,E$61/$I$61*$I7,0)</f>
        <v>485347.13876305812</v>
      </c>
      <c r="F7" s="720">
        <f t="shared" si="0"/>
        <v>0</v>
      </c>
      <c r="G7" s="720">
        <f t="shared" si="0"/>
        <v>0</v>
      </c>
      <c r="H7" s="25">
        <f t="shared" ref="H7:H14" si="1">SUM(C7:G7)</f>
        <v>6995597.138763058</v>
      </c>
      <c r="I7" s="720">
        <v>1000</v>
      </c>
      <c r="J7" s="720">
        <f>IF(I7&lt;&gt;"",H7/I7,"")</f>
        <v>6995.597138763058</v>
      </c>
      <c r="K7" s="635">
        <v>8700</v>
      </c>
      <c r="L7" s="733"/>
      <c r="M7" s="429" t="s">
        <v>1161</v>
      </c>
      <c r="N7" s="734">
        <f>S7-2</f>
        <v>42371</v>
      </c>
      <c r="O7" s="290">
        <v>250</v>
      </c>
      <c r="P7" s="752">
        <v>26041</v>
      </c>
      <c r="Q7" s="25">
        <f>ROUND(O7*P7,0)</f>
        <v>6510250</v>
      </c>
      <c r="R7" s="429" t="s">
        <v>1007</v>
      </c>
      <c r="S7" s="734">
        <v>42373</v>
      </c>
      <c r="T7" s="284">
        <f>I7*K7</f>
        <v>8700000</v>
      </c>
    </row>
    <row r="8" spans="1:20">
      <c r="A8" s="719">
        <f>IF(B8&lt;&gt;"",A7+1,"")</f>
        <v>2</v>
      </c>
      <c r="B8" s="287" t="s">
        <v>1011</v>
      </c>
      <c r="C8" s="25">
        <f t="shared" ref="C8" si="2">Q8</f>
        <v>782460</v>
      </c>
      <c r="D8" s="25"/>
      <c r="E8" s="720">
        <f t="shared" si="0"/>
        <v>26694.092631968197</v>
      </c>
      <c r="F8" s="720">
        <f t="shared" si="0"/>
        <v>0</v>
      </c>
      <c r="G8" s="720">
        <f t="shared" si="0"/>
        <v>0</v>
      </c>
      <c r="H8" s="25">
        <f t="shared" si="1"/>
        <v>809154.0926319682</v>
      </c>
      <c r="I8" s="249">
        <v>55</v>
      </c>
      <c r="J8" s="720">
        <f>IF(I8&lt;&gt;"",H8/I8,"")</f>
        <v>14711.892593308512</v>
      </c>
      <c r="K8" s="635">
        <v>18080</v>
      </c>
      <c r="L8" s="733"/>
      <c r="M8" s="430" t="s">
        <v>1257</v>
      </c>
      <c r="N8" s="734">
        <f t="shared" ref="N8:N59" si="3">S8-2</f>
        <v>42373</v>
      </c>
      <c r="O8" s="765">
        <v>36</v>
      </c>
      <c r="P8" s="750">
        <v>21735</v>
      </c>
      <c r="Q8" s="8">
        <f t="shared" ref="Q8:Q59" si="4">ROUND(O8*P8,0)</f>
        <v>782460</v>
      </c>
      <c r="R8" s="430" t="s">
        <v>1009</v>
      </c>
      <c r="S8" s="735">
        <v>42375</v>
      </c>
      <c r="T8" s="284">
        <f t="shared" ref="T8:T59" si="5">I8*K8</f>
        <v>994400</v>
      </c>
    </row>
    <row r="9" spans="1:20">
      <c r="A9" s="719">
        <f t="shared" ref="A9:A59" si="6">IF(B9&lt;&gt;"",A8+1,"")</f>
        <v>3</v>
      </c>
      <c r="B9" s="287" t="s">
        <v>1290</v>
      </c>
      <c r="C9" s="25">
        <f t="shared" ref="C9:C14" si="7">Q9</f>
        <v>453600</v>
      </c>
      <c r="D9" s="25"/>
      <c r="E9" s="720">
        <f t="shared" si="0"/>
        <v>9706.9427752611628</v>
      </c>
      <c r="F9" s="720">
        <f t="shared" si="0"/>
        <v>0</v>
      </c>
      <c r="G9" s="720">
        <f t="shared" si="0"/>
        <v>0</v>
      </c>
      <c r="H9" s="25">
        <f t="shared" si="1"/>
        <v>463306.94277526118</v>
      </c>
      <c r="I9" s="249">
        <v>20</v>
      </c>
      <c r="J9" s="720">
        <f t="shared" ref="J9:J59" si="8">IF(I9&lt;&gt;"",H9/I9,"")</f>
        <v>23165.34713876306</v>
      </c>
      <c r="K9" s="635">
        <v>33120</v>
      </c>
      <c r="L9" s="733"/>
      <c r="M9" s="188" t="s">
        <v>1256</v>
      </c>
      <c r="N9" s="734">
        <f t="shared" si="3"/>
        <v>42386</v>
      </c>
      <c r="O9" s="766">
        <v>20</v>
      </c>
      <c r="P9" s="751">
        <v>22680</v>
      </c>
      <c r="Q9" s="8">
        <f t="shared" si="4"/>
        <v>453600</v>
      </c>
      <c r="R9" s="484" t="s">
        <v>1015</v>
      </c>
      <c r="S9" s="735">
        <v>42388</v>
      </c>
      <c r="T9" s="284">
        <f t="shared" si="5"/>
        <v>662400</v>
      </c>
    </row>
    <row r="10" spans="1:20">
      <c r="A10" s="719">
        <f t="shared" si="6"/>
        <v>4</v>
      </c>
      <c r="B10" s="287" t="s">
        <v>1291</v>
      </c>
      <c r="C10" s="25">
        <f t="shared" si="7"/>
        <v>247940</v>
      </c>
      <c r="D10" s="25"/>
      <c r="E10" s="720">
        <f t="shared" si="0"/>
        <v>24267.356938152905</v>
      </c>
      <c r="F10" s="720">
        <f t="shared" si="0"/>
        <v>0</v>
      </c>
      <c r="G10" s="720">
        <f t="shared" si="0"/>
        <v>0</v>
      </c>
      <c r="H10" s="25">
        <f t="shared" si="1"/>
        <v>272207.35693815292</v>
      </c>
      <c r="I10" s="249">
        <v>50</v>
      </c>
      <c r="J10" s="720">
        <f t="shared" si="8"/>
        <v>5444.1471387630581</v>
      </c>
      <c r="K10" s="635">
        <v>6350</v>
      </c>
      <c r="L10" s="733"/>
      <c r="M10" s="188" t="s">
        <v>1277</v>
      </c>
      <c r="N10" s="734">
        <f t="shared" si="3"/>
        <v>42386</v>
      </c>
      <c r="O10" s="766">
        <v>11</v>
      </c>
      <c r="P10" s="751">
        <v>22540</v>
      </c>
      <c r="Q10" s="8">
        <f t="shared" si="4"/>
        <v>247940</v>
      </c>
      <c r="R10" s="484" t="s">
        <v>1015</v>
      </c>
      <c r="S10" s="735">
        <v>42388</v>
      </c>
      <c r="T10" s="284">
        <f t="shared" si="5"/>
        <v>317500</v>
      </c>
    </row>
    <row r="11" spans="1:20">
      <c r="A11" s="719">
        <f t="shared" si="6"/>
        <v>5</v>
      </c>
      <c r="B11" s="287" t="s">
        <v>435</v>
      </c>
      <c r="C11" s="25">
        <f t="shared" si="7"/>
        <v>8265000</v>
      </c>
      <c r="D11" s="25"/>
      <c r="E11" s="720">
        <f t="shared" si="0"/>
        <v>485347.13876305812</v>
      </c>
      <c r="F11" s="720">
        <f t="shared" si="0"/>
        <v>0</v>
      </c>
      <c r="G11" s="720">
        <f t="shared" si="0"/>
        <v>0</v>
      </c>
      <c r="H11" s="25">
        <f t="shared" si="1"/>
        <v>8750347.1387630589</v>
      </c>
      <c r="I11" s="249">
        <v>1000</v>
      </c>
      <c r="J11" s="720">
        <f t="shared" si="8"/>
        <v>8750.3471387630598</v>
      </c>
      <c r="K11" s="635">
        <v>8700</v>
      </c>
      <c r="L11" s="733"/>
      <c r="M11" s="191" t="s">
        <v>957</v>
      </c>
      <c r="N11" s="734">
        <f t="shared" si="3"/>
        <v>42399</v>
      </c>
      <c r="O11" s="766">
        <v>1000</v>
      </c>
      <c r="P11" s="751">
        <v>8265</v>
      </c>
      <c r="Q11" s="8">
        <f t="shared" si="4"/>
        <v>8265000</v>
      </c>
      <c r="R11" s="484" t="s">
        <v>1025</v>
      </c>
      <c r="S11" s="735">
        <v>42401</v>
      </c>
      <c r="T11" s="284">
        <f t="shared" si="5"/>
        <v>8700000</v>
      </c>
    </row>
    <row r="12" spans="1:20">
      <c r="A12" s="719">
        <f t="shared" si="6"/>
        <v>6</v>
      </c>
      <c r="B12" s="287" t="s">
        <v>994</v>
      </c>
      <c r="C12" s="25">
        <f t="shared" si="7"/>
        <v>361290</v>
      </c>
      <c r="D12" s="25"/>
      <c r="E12" s="720">
        <f t="shared" si="0"/>
        <v>5824.1656651566973</v>
      </c>
      <c r="F12" s="720">
        <f t="shared" si="0"/>
        <v>0</v>
      </c>
      <c r="G12" s="720">
        <f t="shared" si="0"/>
        <v>0</v>
      </c>
      <c r="H12" s="25">
        <f t="shared" si="1"/>
        <v>367114.16566515667</v>
      </c>
      <c r="I12" s="249">
        <v>12</v>
      </c>
      <c r="J12" s="720">
        <f t="shared" si="8"/>
        <v>30592.847138763056</v>
      </c>
      <c r="K12" s="635">
        <v>54136</v>
      </c>
      <c r="L12" s="733"/>
      <c r="M12" s="191" t="s">
        <v>1273</v>
      </c>
      <c r="N12" s="734">
        <f t="shared" si="3"/>
        <v>42427</v>
      </c>
      <c r="O12" s="766">
        <v>15</v>
      </c>
      <c r="P12" s="751">
        <v>24086</v>
      </c>
      <c r="Q12" s="8">
        <f t="shared" si="4"/>
        <v>361290</v>
      </c>
      <c r="R12" s="484" t="s">
        <v>1041</v>
      </c>
      <c r="S12" s="735">
        <v>42429</v>
      </c>
      <c r="T12" s="284">
        <f t="shared" si="5"/>
        <v>649632</v>
      </c>
    </row>
    <row r="13" spans="1:20">
      <c r="A13" s="719">
        <f t="shared" si="6"/>
        <v>7</v>
      </c>
      <c r="B13" s="287" t="s">
        <v>1044</v>
      </c>
      <c r="C13" s="25">
        <f t="shared" si="7"/>
        <v>1147959</v>
      </c>
      <c r="D13" s="25"/>
      <c r="E13" s="720">
        <f t="shared" si="0"/>
        <v>97069.42775261162</v>
      </c>
      <c r="F13" s="720">
        <f t="shared" si="0"/>
        <v>0</v>
      </c>
      <c r="G13" s="720">
        <f t="shared" si="0"/>
        <v>0</v>
      </c>
      <c r="H13" s="25">
        <f t="shared" si="1"/>
        <v>1245028.4277526117</v>
      </c>
      <c r="I13" s="249">
        <v>200</v>
      </c>
      <c r="J13" s="720">
        <f t="shared" si="8"/>
        <v>6225.142138763058</v>
      </c>
      <c r="K13" s="635">
        <v>8030</v>
      </c>
      <c r="L13" s="733"/>
      <c r="M13" s="188" t="s">
        <v>1179</v>
      </c>
      <c r="N13" s="734">
        <f t="shared" si="3"/>
        <v>42431</v>
      </c>
      <c r="O13" s="766">
        <v>61</v>
      </c>
      <c r="P13" s="751">
        <v>18819</v>
      </c>
      <c r="Q13" s="8">
        <f t="shared" si="4"/>
        <v>1147959</v>
      </c>
      <c r="R13" s="484" t="s">
        <v>1043</v>
      </c>
      <c r="S13" s="735">
        <v>42433</v>
      </c>
      <c r="T13" s="284">
        <f t="shared" si="5"/>
        <v>1606000</v>
      </c>
    </row>
    <row r="14" spans="1:20">
      <c r="A14" s="719">
        <f>IF(B14&lt;&gt;"",A13+1,"")</f>
        <v>8</v>
      </c>
      <c r="B14" s="287" t="s">
        <v>438</v>
      </c>
      <c r="C14" s="25">
        <f t="shared" si="7"/>
        <v>1293200</v>
      </c>
      <c r="D14" s="25"/>
      <c r="E14" s="720">
        <f t="shared" si="0"/>
        <v>48534.71387630581</v>
      </c>
      <c r="F14" s="720">
        <f t="shared" si="0"/>
        <v>0</v>
      </c>
      <c r="G14" s="720">
        <f t="shared" si="0"/>
        <v>0</v>
      </c>
      <c r="H14" s="25">
        <f t="shared" si="1"/>
        <v>1341734.7138763058</v>
      </c>
      <c r="I14" s="249">
        <v>100</v>
      </c>
      <c r="J14" s="720">
        <f t="shared" si="8"/>
        <v>13417.347138763058</v>
      </c>
      <c r="K14" s="635">
        <v>15000</v>
      </c>
      <c r="L14" s="733"/>
      <c r="M14" s="188" t="s">
        <v>1270</v>
      </c>
      <c r="N14" s="734">
        <f t="shared" si="3"/>
        <v>42447</v>
      </c>
      <c r="O14" s="766">
        <v>100</v>
      </c>
      <c r="P14" s="751">
        <v>12932</v>
      </c>
      <c r="Q14" s="8">
        <f t="shared" si="4"/>
        <v>1293200</v>
      </c>
      <c r="R14" s="484" t="s">
        <v>1059</v>
      </c>
      <c r="S14" s="735">
        <v>42449</v>
      </c>
      <c r="T14" s="284">
        <f t="shared" si="5"/>
        <v>1500000</v>
      </c>
    </row>
    <row r="15" spans="1:20" s="888" customFormat="1">
      <c r="A15" s="877">
        <f t="shared" si="6"/>
        <v>9</v>
      </c>
      <c r="B15" s="841" t="s">
        <v>1165</v>
      </c>
      <c r="C15" s="878">
        <f t="shared" ref="C15:C59" si="9">Q15</f>
        <v>584868</v>
      </c>
      <c r="D15" s="878">
        <v>26243750</v>
      </c>
      <c r="E15" s="879">
        <f t="shared" si="0"/>
        <v>412545.0679485994</v>
      </c>
      <c r="F15" s="879">
        <f t="shared" si="0"/>
        <v>0</v>
      </c>
      <c r="G15" s="879">
        <f t="shared" si="0"/>
        <v>0</v>
      </c>
      <c r="H15" s="878">
        <f t="shared" ref="H15:H59" si="10">SUM(C15:G15)</f>
        <v>27241163.067948598</v>
      </c>
      <c r="I15" s="880">
        <v>850</v>
      </c>
      <c r="J15" s="879">
        <f t="shared" si="8"/>
        <v>32048.427138763058</v>
      </c>
      <c r="K15" s="881">
        <v>32500</v>
      </c>
      <c r="L15" s="882"/>
      <c r="M15" s="883" t="s">
        <v>1194</v>
      </c>
      <c r="N15" s="884">
        <f t="shared" si="3"/>
        <v>42371</v>
      </c>
      <c r="O15" s="885">
        <v>47</v>
      </c>
      <c r="P15" s="886">
        <v>12444</v>
      </c>
      <c r="Q15" s="887">
        <f t="shared" si="4"/>
        <v>584868</v>
      </c>
      <c r="R15" s="883" t="s">
        <v>1006</v>
      </c>
      <c r="S15" s="839">
        <v>42373</v>
      </c>
      <c r="T15" s="284">
        <f t="shared" si="5"/>
        <v>27625000</v>
      </c>
    </row>
    <row r="16" spans="1:20">
      <c r="A16" s="719">
        <f t="shared" si="6"/>
        <v>10</v>
      </c>
      <c r="B16" s="287" t="s">
        <v>909</v>
      </c>
      <c r="C16" s="25">
        <f t="shared" si="9"/>
        <v>820100</v>
      </c>
      <c r="D16" s="25">
        <v>2002600</v>
      </c>
      <c r="E16" s="720">
        <f t="shared" si="0"/>
        <v>97069.42775261162</v>
      </c>
      <c r="F16" s="720">
        <f t="shared" si="0"/>
        <v>0</v>
      </c>
      <c r="G16" s="720">
        <f t="shared" si="0"/>
        <v>0</v>
      </c>
      <c r="H16" s="25">
        <f t="shared" si="10"/>
        <v>2919769.4277526117</v>
      </c>
      <c r="I16" s="249">
        <v>200</v>
      </c>
      <c r="J16" s="720">
        <f t="shared" si="8"/>
        <v>14598.847138763058</v>
      </c>
      <c r="K16" s="635">
        <v>16308</v>
      </c>
      <c r="L16" s="733"/>
      <c r="M16" s="484" t="s">
        <v>1204</v>
      </c>
      <c r="N16" s="734">
        <f t="shared" si="3"/>
        <v>42375</v>
      </c>
      <c r="O16" s="766">
        <v>100</v>
      </c>
      <c r="P16" s="751">
        <v>8201</v>
      </c>
      <c r="Q16" s="8">
        <f t="shared" si="4"/>
        <v>820100</v>
      </c>
      <c r="R16" s="484" t="s">
        <v>1012</v>
      </c>
      <c r="S16" s="735">
        <v>42377</v>
      </c>
      <c r="T16" s="284">
        <f t="shared" si="5"/>
        <v>3261600</v>
      </c>
    </row>
    <row r="17" spans="1:20">
      <c r="A17" s="719">
        <f t="shared" si="6"/>
        <v>11</v>
      </c>
      <c r="B17" s="287" t="s">
        <v>646</v>
      </c>
      <c r="C17" s="25">
        <f t="shared" ref="C17" si="11">Q17</f>
        <v>831080</v>
      </c>
      <c r="D17" s="25">
        <v>8771000</v>
      </c>
      <c r="E17" s="720">
        <f t="shared" si="0"/>
        <v>485347.13876305812</v>
      </c>
      <c r="F17" s="720">
        <f t="shared" si="0"/>
        <v>0</v>
      </c>
      <c r="G17" s="720">
        <f t="shared" si="0"/>
        <v>0</v>
      </c>
      <c r="H17" s="25">
        <f t="shared" si="10"/>
        <v>10087427.138763059</v>
      </c>
      <c r="I17" s="249">
        <v>1000</v>
      </c>
      <c r="J17" s="720">
        <f t="shared" ref="J17" si="12">IF(I17&lt;&gt;"",H17/I17,"")</f>
        <v>10087.42713876306</v>
      </c>
      <c r="K17" s="635">
        <v>9800</v>
      </c>
      <c r="L17" s="733"/>
      <c r="M17" s="484" t="s">
        <v>1164</v>
      </c>
      <c r="N17" s="734">
        <f t="shared" si="3"/>
        <v>42379</v>
      </c>
      <c r="O17" s="766">
        <v>40</v>
      </c>
      <c r="P17" s="751">
        <v>20777</v>
      </c>
      <c r="Q17" s="8">
        <f t="shared" si="4"/>
        <v>831080</v>
      </c>
      <c r="R17" s="484" t="s">
        <v>1013</v>
      </c>
      <c r="S17" s="735">
        <v>42381</v>
      </c>
      <c r="T17" s="284">
        <f t="shared" si="5"/>
        <v>9800000</v>
      </c>
    </row>
    <row r="18" spans="1:20">
      <c r="A18" s="719">
        <f t="shared" si="6"/>
        <v>12</v>
      </c>
      <c r="B18" s="287" t="s">
        <v>911</v>
      </c>
      <c r="C18" s="25">
        <f t="shared" si="9"/>
        <v>2357500</v>
      </c>
      <c r="D18" s="25">
        <v>8150850</v>
      </c>
      <c r="E18" s="720">
        <f t="shared" si="0"/>
        <v>218406.21244337616</v>
      </c>
      <c r="F18" s="720">
        <f t="shared" si="0"/>
        <v>0</v>
      </c>
      <c r="G18" s="720">
        <f t="shared" si="0"/>
        <v>0</v>
      </c>
      <c r="H18" s="25">
        <f t="shared" si="10"/>
        <v>10726756.212443376</v>
      </c>
      <c r="I18" s="249">
        <v>450</v>
      </c>
      <c r="J18" s="720">
        <f t="shared" si="8"/>
        <v>23837.236027651947</v>
      </c>
      <c r="K18" s="635">
        <v>24877</v>
      </c>
      <c r="L18" s="733"/>
      <c r="M18" s="484" t="s">
        <v>1156</v>
      </c>
      <c r="N18" s="734">
        <f t="shared" si="3"/>
        <v>42386</v>
      </c>
      <c r="O18" s="766">
        <v>250</v>
      </c>
      <c r="P18" s="751">
        <v>9430</v>
      </c>
      <c r="Q18" s="8">
        <f t="shared" si="4"/>
        <v>2357500</v>
      </c>
      <c r="R18" s="484" t="s">
        <v>1014</v>
      </c>
      <c r="S18" s="735">
        <v>42388</v>
      </c>
      <c r="T18" s="284">
        <f t="shared" si="5"/>
        <v>11194650</v>
      </c>
    </row>
    <row r="19" spans="1:20">
      <c r="A19" s="719">
        <f t="shared" si="6"/>
        <v>13</v>
      </c>
      <c r="B19" s="287" t="s">
        <v>917</v>
      </c>
      <c r="C19" s="25">
        <f t="shared" si="9"/>
        <v>1035000</v>
      </c>
      <c r="D19" s="25">
        <v>5439690</v>
      </c>
      <c r="E19" s="720">
        <f t="shared" si="0"/>
        <v>131043.7274660257</v>
      </c>
      <c r="F19" s="720">
        <f t="shared" si="0"/>
        <v>0</v>
      </c>
      <c r="G19" s="720">
        <f t="shared" si="0"/>
        <v>0</v>
      </c>
      <c r="H19" s="25">
        <f t="shared" si="10"/>
        <v>6605733.7274660254</v>
      </c>
      <c r="I19" s="249">
        <v>270</v>
      </c>
      <c r="J19" s="720">
        <f t="shared" si="8"/>
        <v>24465.680472096392</v>
      </c>
      <c r="K19" s="635">
        <v>29190</v>
      </c>
      <c r="L19" s="733"/>
      <c r="M19" s="484" t="s">
        <v>1147</v>
      </c>
      <c r="N19" s="734">
        <f t="shared" si="3"/>
        <v>42392</v>
      </c>
      <c r="O19" s="766">
        <v>60</v>
      </c>
      <c r="P19" s="751">
        <v>17250</v>
      </c>
      <c r="Q19" s="8">
        <f t="shared" si="4"/>
        <v>1035000</v>
      </c>
      <c r="R19" s="484" t="s">
        <v>1016</v>
      </c>
      <c r="S19" s="735">
        <v>42394</v>
      </c>
      <c r="T19" s="284">
        <f t="shared" si="5"/>
        <v>7881300</v>
      </c>
    </row>
    <row r="20" spans="1:20">
      <c r="A20" s="719">
        <f t="shared" si="6"/>
        <v>14</v>
      </c>
      <c r="B20" s="287" t="s">
        <v>651</v>
      </c>
      <c r="C20" s="25">
        <f t="shared" ref="C20:C36" si="13">Q20</f>
        <v>367080</v>
      </c>
      <c r="D20" s="25">
        <v>17319330</v>
      </c>
      <c r="E20" s="720">
        <f t="shared" si="0"/>
        <v>101922.89914024221</v>
      </c>
      <c r="F20" s="720">
        <f t="shared" si="0"/>
        <v>0</v>
      </c>
      <c r="G20" s="720">
        <f t="shared" si="0"/>
        <v>0</v>
      </c>
      <c r="H20" s="25">
        <f t="shared" si="10"/>
        <v>17788332.899140242</v>
      </c>
      <c r="I20" s="249">
        <v>210</v>
      </c>
      <c r="J20" s="720">
        <f t="shared" ref="J20:J36" si="14">IF(I20&lt;&gt;"",H20/I20,"")</f>
        <v>84706.347138763056</v>
      </c>
      <c r="K20" s="635">
        <v>86596.652380952379</v>
      </c>
      <c r="L20" s="733"/>
      <c r="M20" s="484" t="s">
        <v>1271</v>
      </c>
      <c r="N20" s="734">
        <f t="shared" si="3"/>
        <v>42397</v>
      </c>
      <c r="O20" s="766">
        <v>15</v>
      </c>
      <c r="P20" s="751">
        <v>24472</v>
      </c>
      <c r="Q20" s="8">
        <f t="shared" si="4"/>
        <v>367080</v>
      </c>
      <c r="R20" s="484" t="s">
        <v>1019</v>
      </c>
      <c r="S20" s="735">
        <v>42399</v>
      </c>
      <c r="T20" s="284">
        <f t="shared" si="5"/>
        <v>18185297</v>
      </c>
    </row>
    <row r="21" spans="1:20">
      <c r="A21" s="719">
        <f t="shared" si="6"/>
        <v>15</v>
      </c>
      <c r="B21" s="287" t="s">
        <v>670</v>
      </c>
      <c r="C21" s="25">
        <f t="shared" si="13"/>
        <v>391664</v>
      </c>
      <c r="D21" s="25">
        <v>11546220</v>
      </c>
      <c r="E21" s="720">
        <f t="shared" si="0"/>
        <v>101922.89914024221</v>
      </c>
      <c r="F21" s="720">
        <f t="shared" si="0"/>
        <v>0</v>
      </c>
      <c r="G21" s="720">
        <f t="shared" si="0"/>
        <v>0</v>
      </c>
      <c r="H21" s="25">
        <f t="shared" si="10"/>
        <v>12039806.899140242</v>
      </c>
      <c r="I21" s="249">
        <v>210</v>
      </c>
      <c r="J21" s="720">
        <f t="shared" si="14"/>
        <v>57332.413805429729</v>
      </c>
      <c r="K21" s="635">
        <v>57731.1</v>
      </c>
      <c r="L21" s="733"/>
      <c r="M21" s="484" t="s">
        <v>1104</v>
      </c>
      <c r="N21" s="734">
        <f t="shared" si="3"/>
        <v>42397</v>
      </c>
      <c r="O21" s="766">
        <v>28</v>
      </c>
      <c r="P21" s="751">
        <v>13988</v>
      </c>
      <c r="Q21" s="8">
        <f t="shared" si="4"/>
        <v>391664</v>
      </c>
      <c r="R21" s="484" t="s">
        <v>1019</v>
      </c>
      <c r="S21" s="735">
        <v>42399</v>
      </c>
      <c r="T21" s="284">
        <f t="shared" si="5"/>
        <v>12123531</v>
      </c>
    </row>
    <row r="22" spans="1:20">
      <c r="A22" s="719">
        <f t="shared" si="6"/>
        <v>16</v>
      </c>
      <c r="B22" s="287" t="s">
        <v>908</v>
      </c>
      <c r="C22" s="25">
        <f t="shared" si="13"/>
        <v>767520</v>
      </c>
      <c r="D22" s="25">
        <v>5926520</v>
      </c>
      <c r="E22" s="720">
        <f t="shared" si="0"/>
        <v>444577.97910696123</v>
      </c>
      <c r="F22" s="720">
        <f t="shared" si="0"/>
        <v>0</v>
      </c>
      <c r="G22" s="720">
        <f t="shared" si="0"/>
        <v>0</v>
      </c>
      <c r="H22" s="25">
        <f t="shared" si="10"/>
        <v>7138617.9791069608</v>
      </c>
      <c r="I22" s="249">
        <v>916</v>
      </c>
      <c r="J22" s="720">
        <f t="shared" si="14"/>
        <v>7793.251068894062</v>
      </c>
      <c r="K22" s="635">
        <v>7473</v>
      </c>
      <c r="L22" s="733"/>
      <c r="M22" s="484" t="s">
        <v>1158</v>
      </c>
      <c r="N22" s="734">
        <f t="shared" si="3"/>
        <v>42397</v>
      </c>
      <c r="O22" s="766">
        <v>40</v>
      </c>
      <c r="P22" s="751">
        <v>19188</v>
      </c>
      <c r="Q22" s="8">
        <f t="shared" si="4"/>
        <v>767520</v>
      </c>
      <c r="R22" s="484" t="s">
        <v>1019</v>
      </c>
      <c r="S22" s="735">
        <v>42399</v>
      </c>
      <c r="T22" s="284">
        <f t="shared" si="5"/>
        <v>6845268</v>
      </c>
    </row>
    <row r="23" spans="1:20">
      <c r="A23" s="719">
        <f t="shared" si="6"/>
        <v>17</v>
      </c>
      <c r="B23" s="287" t="s">
        <v>924</v>
      </c>
      <c r="C23" s="25">
        <f t="shared" si="13"/>
        <v>2332680</v>
      </c>
      <c r="D23" s="25">
        <v>7172748</v>
      </c>
      <c r="E23" s="720">
        <f t="shared" si="0"/>
        <v>192197.46695017102</v>
      </c>
      <c r="F23" s="720">
        <f t="shared" si="0"/>
        <v>0</v>
      </c>
      <c r="G23" s="720">
        <f t="shared" si="0"/>
        <v>0</v>
      </c>
      <c r="H23" s="25">
        <f t="shared" si="10"/>
        <v>9697625.4669501707</v>
      </c>
      <c r="I23" s="249">
        <v>396</v>
      </c>
      <c r="J23" s="720">
        <f t="shared" si="14"/>
        <v>24488.953199369116</v>
      </c>
      <c r="K23" s="635">
        <v>24877</v>
      </c>
      <c r="L23" s="733"/>
      <c r="M23" s="484" t="s">
        <v>1148</v>
      </c>
      <c r="N23" s="734">
        <f t="shared" si="3"/>
        <v>42399</v>
      </c>
      <c r="O23" s="766">
        <v>140</v>
      </c>
      <c r="P23" s="751">
        <v>16662</v>
      </c>
      <c r="Q23" s="8">
        <f t="shared" si="4"/>
        <v>2332680</v>
      </c>
      <c r="R23" s="484" t="s">
        <v>1026</v>
      </c>
      <c r="S23" s="735">
        <v>42401</v>
      </c>
      <c r="T23" s="284">
        <f t="shared" si="5"/>
        <v>9851292</v>
      </c>
    </row>
    <row r="24" spans="1:20">
      <c r="A24" s="719">
        <f t="shared" si="6"/>
        <v>18</v>
      </c>
      <c r="B24" s="287" t="s">
        <v>926</v>
      </c>
      <c r="C24" s="25">
        <f t="shared" si="13"/>
        <v>981640</v>
      </c>
      <c r="D24" s="25">
        <v>2169900</v>
      </c>
      <c r="E24" s="720">
        <f t="shared" si="0"/>
        <v>72802.070814458726</v>
      </c>
      <c r="F24" s="720">
        <f t="shared" si="0"/>
        <v>0</v>
      </c>
      <c r="G24" s="720">
        <f t="shared" si="0"/>
        <v>0</v>
      </c>
      <c r="H24" s="25">
        <f t="shared" si="10"/>
        <v>3224342.0708144587</v>
      </c>
      <c r="I24" s="249">
        <v>150</v>
      </c>
      <c r="J24" s="720">
        <f t="shared" si="14"/>
        <v>21495.613805429723</v>
      </c>
      <c r="K24" s="635">
        <v>22650</v>
      </c>
      <c r="L24" s="733"/>
      <c r="M24" s="484" t="s">
        <v>1145</v>
      </c>
      <c r="N24" s="734">
        <f t="shared" si="3"/>
        <v>42399</v>
      </c>
      <c r="O24" s="766">
        <v>88</v>
      </c>
      <c r="P24" s="751">
        <v>11155</v>
      </c>
      <c r="Q24" s="8">
        <f t="shared" si="4"/>
        <v>981640</v>
      </c>
      <c r="R24" s="484" t="s">
        <v>1026</v>
      </c>
      <c r="S24" s="735">
        <v>42401</v>
      </c>
      <c r="T24" s="284">
        <f t="shared" si="5"/>
        <v>3397500</v>
      </c>
    </row>
    <row r="25" spans="1:20">
      <c r="A25" s="719">
        <f t="shared" si="6"/>
        <v>19</v>
      </c>
      <c r="B25" s="287" t="s">
        <v>646</v>
      </c>
      <c r="C25" s="25">
        <f t="shared" si="13"/>
        <v>804705</v>
      </c>
      <c r="D25" s="25">
        <v>8771000</v>
      </c>
      <c r="E25" s="720">
        <f t="shared" si="0"/>
        <v>485347.13876305812</v>
      </c>
      <c r="F25" s="720">
        <f t="shared" si="0"/>
        <v>0</v>
      </c>
      <c r="G25" s="720">
        <f t="shared" si="0"/>
        <v>0</v>
      </c>
      <c r="H25" s="25">
        <f t="shared" si="10"/>
        <v>10061052.138763059</v>
      </c>
      <c r="I25" s="249">
        <v>1000</v>
      </c>
      <c r="J25" s="720">
        <f t="shared" si="14"/>
        <v>10061.05213876306</v>
      </c>
      <c r="K25" s="635">
        <v>9800</v>
      </c>
      <c r="L25" s="733"/>
      <c r="M25" s="484" t="s">
        <v>1152</v>
      </c>
      <c r="N25" s="734">
        <f t="shared" si="3"/>
        <v>42400</v>
      </c>
      <c r="O25" s="766">
        <v>33</v>
      </c>
      <c r="P25" s="751">
        <v>24385</v>
      </c>
      <c r="Q25" s="8">
        <f t="shared" si="4"/>
        <v>804705</v>
      </c>
      <c r="R25" s="484" t="s">
        <v>1027</v>
      </c>
      <c r="S25" s="735">
        <v>42402</v>
      </c>
      <c r="T25" s="284">
        <f t="shared" si="5"/>
        <v>9800000</v>
      </c>
    </row>
    <row r="26" spans="1:20">
      <c r="A26" s="719">
        <f t="shared" si="6"/>
        <v>20</v>
      </c>
      <c r="B26" s="287" t="s">
        <v>646</v>
      </c>
      <c r="C26" s="25">
        <f t="shared" si="13"/>
        <v>699501</v>
      </c>
      <c r="D26" s="25">
        <v>8771000</v>
      </c>
      <c r="E26" s="720">
        <f t="shared" si="0"/>
        <v>485347.13876305812</v>
      </c>
      <c r="F26" s="720">
        <f t="shared" si="0"/>
        <v>0</v>
      </c>
      <c r="G26" s="720">
        <f t="shared" si="0"/>
        <v>0</v>
      </c>
      <c r="H26" s="25">
        <f t="shared" si="10"/>
        <v>9955848.1387630589</v>
      </c>
      <c r="I26" s="249">
        <v>1000</v>
      </c>
      <c r="J26" s="720">
        <f t="shared" si="14"/>
        <v>9955.8481387630582</v>
      </c>
      <c r="K26" s="635">
        <v>9800</v>
      </c>
      <c r="L26" s="733"/>
      <c r="M26" s="484" t="s">
        <v>1115</v>
      </c>
      <c r="N26" s="734">
        <f t="shared" si="3"/>
        <v>42414</v>
      </c>
      <c r="O26" s="766">
        <v>33</v>
      </c>
      <c r="P26" s="751">
        <v>21197</v>
      </c>
      <c r="Q26" s="8">
        <f t="shared" si="4"/>
        <v>699501</v>
      </c>
      <c r="R26" s="484" t="s">
        <v>1030</v>
      </c>
      <c r="S26" s="735">
        <v>42416</v>
      </c>
      <c r="T26" s="284">
        <f t="shared" si="5"/>
        <v>9800000</v>
      </c>
    </row>
    <row r="27" spans="1:20">
      <c r="A27" s="719">
        <f t="shared" si="6"/>
        <v>21</v>
      </c>
      <c r="B27" s="287" t="s">
        <v>624</v>
      </c>
      <c r="C27" s="25">
        <f t="shared" si="13"/>
        <v>344760</v>
      </c>
      <c r="D27" s="25">
        <v>2602596</v>
      </c>
      <c r="E27" s="720">
        <f t="shared" ref="E27:G46" si="15">IF($I$61&lt;&gt;0,E$61/$I$61*$I27,0)</f>
        <v>212582.04677821946</v>
      </c>
      <c r="F27" s="720">
        <f t="shared" si="15"/>
        <v>0</v>
      </c>
      <c r="G27" s="720">
        <f t="shared" si="15"/>
        <v>0</v>
      </c>
      <c r="H27" s="25">
        <f t="shared" si="10"/>
        <v>3159938.0467782193</v>
      </c>
      <c r="I27" s="249">
        <v>438</v>
      </c>
      <c r="J27" s="720">
        <f t="shared" si="14"/>
        <v>7214.4704264342909</v>
      </c>
      <c r="K27" s="635">
        <v>6881</v>
      </c>
      <c r="L27" s="733"/>
      <c r="M27" s="484" t="s">
        <v>1127</v>
      </c>
      <c r="N27" s="734">
        <f t="shared" si="3"/>
        <v>42414</v>
      </c>
      <c r="O27" s="766">
        <v>16</v>
      </c>
      <c r="P27" s="751">
        <v>21547.5</v>
      </c>
      <c r="Q27" s="8">
        <f t="shared" si="4"/>
        <v>344760</v>
      </c>
      <c r="R27" s="484" t="s">
        <v>1031</v>
      </c>
      <c r="S27" s="735">
        <v>42416</v>
      </c>
      <c r="T27" s="284">
        <f t="shared" si="5"/>
        <v>3013878</v>
      </c>
    </row>
    <row r="28" spans="1:20">
      <c r="A28" s="719">
        <f t="shared" si="6"/>
        <v>22</v>
      </c>
      <c r="B28" s="287" t="s">
        <v>1165</v>
      </c>
      <c r="C28" s="25">
        <f t="shared" si="13"/>
        <v>1247976</v>
      </c>
      <c r="D28" s="25">
        <v>26243750</v>
      </c>
      <c r="E28" s="720">
        <f t="shared" si="15"/>
        <v>412545.0679485994</v>
      </c>
      <c r="F28" s="720">
        <f t="shared" si="15"/>
        <v>0</v>
      </c>
      <c r="G28" s="720">
        <f t="shared" si="15"/>
        <v>0</v>
      </c>
      <c r="H28" s="25">
        <f t="shared" ref="H28:H36" si="16">SUM(C28:G28)</f>
        <v>27904271.067948598</v>
      </c>
      <c r="I28" s="249">
        <v>850</v>
      </c>
      <c r="J28" s="720">
        <f t="shared" si="14"/>
        <v>32828.554197586585</v>
      </c>
      <c r="K28" s="635">
        <v>32500</v>
      </c>
      <c r="L28" s="733"/>
      <c r="M28" s="484" t="s">
        <v>1114</v>
      </c>
      <c r="N28" s="734">
        <f t="shared" si="3"/>
        <v>42420</v>
      </c>
      <c r="O28" s="766">
        <v>72</v>
      </c>
      <c r="P28" s="751">
        <v>17333</v>
      </c>
      <c r="Q28" s="8">
        <f t="shared" si="4"/>
        <v>1247976</v>
      </c>
      <c r="R28" s="484" t="s">
        <v>1034</v>
      </c>
      <c r="S28" s="735">
        <v>42422</v>
      </c>
      <c r="T28" s="284">
        <f t="shared" si="5"/>
        <v>27625000</v>
      </c>
    </row>
    <row r="29" spans="1:20">
      <c r="A29" s="719">
        <f t="shared" si="6"/>
        <v>23</v>
      </c>
      <c r="B29" s="287" t="s">
        <v>1166</v>
      </c>
      <c r="C29" s="25">
        <f t="shared" si="13"/>
        <v>146070</v>
      </c>
      <c r="D29" s="25">
        <v>26481750</v>
      </c>
      <c r="E29" s="720">
        <f t="shared" si="15"/>
        <v>412545.0679485994</v>
      </c>
      <c r="F29" s="720">
        <f t="shared" si="15"/>
        <v>0</v>
      </c>
      <c r="G29" s="720">
        <f t="shared" si="15"/>
        <v>0</v>
      </c>
      <c r="H29" s="25">
        <f t="shared" si="16"/>
        <v>27040365.067948598</v>
      </c>
      <c r="I29" s="249">
        <v>850</v>
      </c>
      <c r="J29" s="720">
        <f t="shared" si="14"/>
        <v>31812.194197586585</v>
      </c>
      <c r="K29" s="635">
        <v>31700</v>
      </c>
      <c r="L29" s="733"/>
      <c r="M29" s="484" t="s">
        <v>1142</v>
      </c>
      <c r="N29" s="734">
        <f t="shared" si="3"/>
        <v>42420</v>
      </c>
      <c r="O29" s="766">
        <v>15</v>
      </c>
      <c r="P29" s="751">
        <v>9738</v>
      </c>
      <c r="Q29" s="8">
        <f t="shared" si="4"/>
        <v>146070</v>
      </c>
      <c r="R29" s="484" t="s">
        <v>1034</v>
      </c>
      <c r="S29" s="735">
        <v>42422</v>
      </c>
      <c r="T29" s="284">
        <f t="shared" si="5"/>
        <v>26945000</v>
      </c>
    </row>
    <row r="30" spans="1:20">
      <c r="A30" s="719">
        <f t="shared" si="6"/>
        <v>24</v>
      </c>
      <c r="B30" s="287" t="s">
        <v>933</v>
      </c>
      <c r="C30" s="25">
        <f t="shared" si="13"/>
        <v>337688</v>
      </c>
      <c r="D30" s="25">
        <v>2071000</v>
      </c>
      <c r="E30" s="720">
        <f t="shared" si="15"/>
        <v>97069.42775261162</v>
      </c>
      <c r="F30" s="720">
        <f t="shared" si="15"/>
        <v>0</v>
      </c>
      <c r="G30" s="720">
        <f t="shared" si="15"/>
        <v>0</v>
      </c>
      <c r="H30" s="25">
        <f t="shared" si="16"/>
        <v>2505757.4277526117</v>
      </c>
      <c r="I30" s="249">
        <v>200</v>
      </c>
      <c r="J30" s="720">
        <f t="shared" si="14"/>
        <v>12528.787138763058</v>
      </c>
      <c r="K30" s="635">
        <v>14266</v>
      </c>
      <c r="L30" s="733"/>
      <c r="M30" s="484" t="s">
        <v>1126</v>
      </c>
      <c r="N30" s="734">
        <f t="shared" si="3"/>
        <v>42421</v>
      </c>
      <c r="O30" s="766">
        <v>16</v>
      </c>
      <c r="P30" s="751">
        <v>21105.5</v>
      </c>
      <c r="Q30" s="8">
        <f t="shared" si="4"/>
        <v>337688</v>
      </c>
      <c r="R30" s="484" t="s">
        <v>1035</v>
      </c>
      <c r="S30" s="735">
        <v>42423</v>
      </c>
      <c r="T30" s="284">
        <f t="shared" si="5"/>
        <v>2853200</v>
      </c>
    </row>
    <row r="31" spans="1:20">
      <c r="A31" s="719">
        <f t="shared" si="6"/>
        <v>25</v>
      </c>
      <c r="B31" s="287" t="s">
        <v>941</v>
      </c>
      <c r="C31" s="25">
        <f t="shared" si="13"/>
        <v>2887570</v>
      </c>
      <c r="D31" s="25">
        <v>8667000</v>
      </c>
      <c r="E31" s="720">
        <f t="shared" si="15"/>
        <v>242673.56938152906</v>
      </c>
      <c r="F31" s="720">
        <f t="shared" si="15"/>
        <v>0</v>
      </c>
      <c r="G31" s="720">
        <f t="shared" si="15"/>
        <v>0</v>
      </c>
      <c r="H31" s="25">
        <f t="shared" si="16"/>
        <v>11797243.569381529</v>
      </c>
      <c r="I31" s="249">
        <v>500</v>
      </c>
      <c r="J31" s="720">
        <f t="shared" si="14"/>
        <v>23594.487138763059</v>
      </c>
      <c r="K31" s="635">
        <v>24140</v>
      </c>
      <c r="L31" s="733"/>
      <c r="M31" s="484" t="s">
        <v>1169</v>
      </c>
      <c r="N31" s="734">
        <f t="shared" si="3"/>
        <v>42424</v>
      </c>
      <c r="O31" s="766">
        <v>240</v>
      </c>
      <c r="P31" s="751">
        <v>12031.541666666666</v>
      </c>
      <c r="Q31" s="8">
        <f t="shared" si="4"/>
        <v>2887570</v>
      </c>
      <c r="R31" s="484" t="s">
        <v>1036</v>
      </c>
      <c r="S31" s="735">
        <v>42426</v>
      </c>
      <c r="T31" s="284">
        <f t="shared" si="5"/>
        <v>12070000</v>
      </c>
    </row>
    <row r="32" spans="1:20">
      <c r="A32" s="719">
        <f t="shared" si="6"/>
        <v>26</v>
      </c>
      <c r="B32" s="287" t="s">
        <v>646</v>
      </c>
      <c r="C32" s="25">
        <f t="shared" si="13"/>
        <v>876408</v>
      </c>
      <c r="D32" s="25">
        <v>8771000</v>
      </c>
      <c r="E32" s="720">
        <f t="shared" si="15"/>
        <v>485347.13876305812</v>
      </c>
      <c r="F32" s="720">
        <f t="shared" si="15"/>
        <v>0</v>
      </c>
      <c r="G32" s="720">
        <f t="shared" si="15"/>
        <v>0</v>
      </c>
      <c r="H32" s="25">
        <f t="shared" si="16"/>
        <v>10132755.138763059</v>
      </c>
      <c r="I32" s="249">
        <v>1000</v>
      </c>
      <c r="J32" s="720">
        <f t="shared" si="14"/>
        <v>10132.755138763059</v>
      </c>
      <c r="K32" s="635">
        <v>9800</v>
      </c>
      <c r="L32" s="733"/>
      <c r="M32" s="484" t="s">
        <v>1136</v>
      </c>
      <c r="N32" s="734">
        <f t="shared" si="3"/>
        <v>42425</v>
      </c>
      <c r="O32" s="766">
        <v>52</v>
      </c>
      <c r="P32" s="751">
        <v>16854</v>
      </c>
      <c r="Q32" s="8">
        <f t="shared" si="4"/>
        <v>876408</v>
      </c>
      <c r="R32" s="484" t="s">
        <v>1040</v>
      </c>
      <c r="S32" s="735">
        <v>42427</v>
      </c>
      <c r="T32" s="284">
        <f t="shared" si="5"/>
        <v>9800000</v>
      </c>
    </row>
    <row r="33" spans="1:20">
      <c r="A33" s="719">
        <f t="shared" si="6"/>
        <v>27</v>
      </c>
      <c r="B33" s="287" t="s">
        <v>529</v>
      </c>
      <c r="C33" s="25">
        <f t="shared" si="13"/>
        <v>100050</v>
      </c>
      <c r="D33" s="25">
        <v>6839280</v>
      </c>
      <c r="E33" s="720">
        <f t="shared" si="15"/>
        <v>87362.484977350468</v>
      </c>
      <c r="F33" s="720">
        <f t="shared" si="15"/>
        <v>0</v>
      </c>
      <c r="G33" s="720">
        <f t="shared" si="15"/>
        <v>0</v>
      </c>
      <c r="H33" s="25">
        <f t="shared" si="16"/>
        <v>7026692.4849773506</v>
      </c>
      <c r="I33" s="249">
        <v>180</v>
      </c>
      <c r="J33" s="720">
        <f t="shared" si="14"/>
        <v>39037.180472096392</v>
      </c>
      <c r="K33" s="635">
        <v>39996</v>
      </c>
      <c r="L33" s="733"/>
      <c r="M33" s="484" t="s">
        <v>1137</v>
      </c>
      <c r="N33" s="734">
        <f t="shared" si="3"/>
        <v>42427</v>
      </c>
      <c r="O33" s="766">
        <v>5</v>
      </c>
      <c r="P33" s="751">
        <v>20010</v>
      </c>
      <c r="Q33" s="8">
        <f t="shared" si="4"/>
        <v>100050</v>
      </c>
      <c r="R33" s="484" t="s">
        <v>1041</v>
      </c>
      <c r="S33" s="735">
        <v>42429</v>
      </c>
      <c r="T33" s="284">
        <f t="shared" si="5"/>
        <v>7199280</v>
      </c>
    </row>
    <row r="34" spans="1:20">
      <c r="A34" s="719">
        <f t="shared" si="6"/>
        <v>28</v>
      </c>
      <c r="B34" s="287" t="s">
        <v>1001</v>
      </c>
      <c r="C34" s="25">
        <f t="shared" si="13"/>
        <v>1548768</v>
      </c>
      <c r="D34" s="25">
        <v>11253000</v>
      </c>
      <c r="E34" s="720">
        <f t="shared" si="15"/>
        <v>97069.42775261162</v>
      </c>
      <c r="F34" s="720">
        <f t="shared" si="15"/>
        <v>0</v>
      </c>
      <c r="G34" s="720">
        <f t="shared" si="15"/>
        <v>0</v>
      </c>
      <c r="H34" s="25">
        <f t="shared" si="16"/>
        <v>12898837.427752612</v>
      </c>
      <c r="I34" s="249">
        <v>200</v>
      </c>
      <c r="J34" s="720">
        <f t="shared" si="14"/>
        <v>64494.18713876306</v>
      </c>
      <c r="K34" s="635">
        <v>67708</v>
      </c>
      <c r="L34" s="733"/>
      <c r="M34" s="484" t="s">
        <v>1261</v>
      </c>
      <c r="N34" s="734">
        <f t="shared" si="3"/>
        <v>42427</v>
      </c>
      <c r="O34" s="766">
        <v>52</v>
      </c>
      <c r="P34" s="751">
        <v>29784</v>
      </c>
      <c r="Q34" s="8">
        <f t="shared" si="4"/>
        <v>1548768</v>
      </c>
      <c r="R34" s="484" t="s">
        <v>1041</v>
      </c>
      <c r="S34" s="735">
        <v>42429</v>
      </c>
      <c r="T34" s="284">
        <f t="shared" si="5"/>
        <v>13541600</v>
      </c>
    </row>
    <row r="35" spans="1:20">
      <c r="A35" s="719">
        <f t="shared" si="6"/>
        <v>29</v>
      </c>
      <c r="B35" s="287" t="s">
        <v>926</v>
      </c>
      <c r="C35" s="25">
        <f t="shared" si="13"/>
        <v>3422400</v>
      </c>
      <c r="D35" s="25">
        <v>9981820</v>
      </c>
      <c r="E35" s="720">
        <f t="shared" si="15"/>
        <v>332462.79005269479</v>
      </c>
      <c r="F35" s="720">
        <f t="shared" si="15"/>
        <v>0</v>
      </c>
      <c r="G35" s="720">
        <f t="shared" si="15"/>
        <v>0</v>
      </c>
      <c r="H35" s="25">
        <f t="shared" si="16"/>
        <v>13736682.790052695</v>
      </c>
      <c r="I35" s="249">
        <v>685</v>
      </c>
      <c r="J35" s="720">
        <f t="shared" si="14"/>
        <v>20053.551518325101</v>
      </c>
      <c r="K35" s="635">
        <v>21835</v>
      </c>
      <c r="L35" s="733"/>
      <c r="M35" s="484" t="s">
        <v>1209</v>
      </c>
      <c r="N35" s="734">
        <f t="shared" si="3"/>
        <v>42434</v>
      </c>
      <c r="O35" s="766">
        <v>400</v>
      </c>
      <c r="P35" s="751">
        <v>8556</v>
      </c>
      <c r="Q35" s="8">
        <f t="shared" si="4"/>
        <v>3422400</v>
      </c>
      <c r="R35" s="484" t="s">
        <v>1046</v>
      </c>
      <c r="S35" s="735">
        <v>42436</v>
      </c>
      <c r="T35" s="284">
        <f t="shared" si="5"/>
        <v>14956975</v>
      </c>
    </row>
    <row r="36" spans="1:20">
      <c r="A36" s="719">
        <f t="shared" si="6"/>
        <v>30</v>
      </c>
      <c r="B36" s="287" t="s">
        <v>624</v>
      </c>
      <c r="C36" s="25">
        <f t="shared" si="13"/>
        <v>216580</v>
      </c>
      <c r="D36" s="25">
        <v>1830136</v>
      </c>
      <c r="E36" s="720">
        <f t="shared" si="15"/>
        <v>149486.9187390219</v>
      </c>
      <c r="F36" s="720">
        <f t="shared" si="15"/>
        <v>0</v>
      </c>
      <c r="G36" s="720">
        <f t="shared" si="15"/>
        <v>0</v>
      </c>
      <c r="H36" s="25">
        <f t="shared" si="16"/>
        <v>2196202.9187390218</v>
      </c>
      <c r="I36" s="249">
        <v>308</v>
      </c>
      <c r="J36" s="720">
        <f t="shared" si="14"/>
        <v>7130.528956944876</v>
      </c>
      <c r="K36" s="635">
        <v>6888</v>
      </c>
      <c r="L36" s="733"/>
      <c r="M36" s="484" t="s">
        <v>1128</v>
      </c>
      <c r="N36" s="734">
        <f t="shared" si="3"/>
        <v>42438</v>
      </c>
      <c r="O36" s="766">
        <v>10</v>
      </c>
      <c r="P36" s="751">
        <v>21658</v>
      </c>
      <c r="Q36" s="8">
        <f t="shared" si="4"/>
        <v>216580</v>
      </c>
      <c r="R36" s="484" t="s">
        <v>1053</v>
      </c>
      <c r="S36" s="735">
        <v>42440</v>
      </c>
      <c r="T36" s="284">
        <f t="shared" si="5"/>
        <v>2121504</v>
      </c>
    </row>
    <row r="37" spans="1:20">
      <c r="A37" s="719">
        <f t="shared" si="6"/>
        <v>31</v>
      </c>
      <c r="B37" s="287" t="s">
        <v>642</v>
      </c>
      <c r="C37" s="25">
        <f t="shared" si="9"/>
        <v>45747</v>
      </c>
      <c r="D37" s="25">
        <v>4199832</v>
      </c>
      <c r="E37" s="720">
        <f t="shared" si="15"/>
        <v>311107.51594712026</v>
      </c>
      <c r="F37" s="720">
        <f t="shared" si="15"/>
        <v>0</v>
      </c>
      <c r="G37" s="720">
        <f t="shared" si="15"/>
        <v>0</v>
      </c>
      <c r="H37" s="25">
        <f t="shared" si="10"/>
        <v>4556686.5159471203</v>
      </c>
      <c r="I37" s="249">
        <v>641</v>
      </c>
      <c r="J37" s="720">
        <f t="shared" si="8"/>
        <v>7108.7153134900473</v>
      </c>
      <c r="K37" s="635">
        <v>6880</v>
      </c>
      <c r="L37" s="733"/>
      <c r="M37" s="484" t="s">
        <v>1129</v>
      </c>
      <c r="N37" s="734">
        <f t="shared" si="3"/>
        <v>42440</v>
      </c>
      <c r="O37" s="766">
        <v>2</v>
      </c>
      <c r="P37" s="751">
        <v>22873.5</v>
      </c>
      <c r="Q37" s="8">
        <f t="shared" si="4"/>
        <v>45747</v>
      </c>
      <c r="R37" s="484" t="s">
        <v>1054</v>
      </c>
      <c r="S37" s="735">
        <v>42442</v>
      </c>
      <c r="T37" s="284">
        <f t="shared" si="5"/>
        <v>4410080</v>
      </c>
    </row>
    <row r="38" spans="1:20">
      <c r="A38" s="719">
        <f t="shared" si="6"/>
        <v>32</v>
      </c>
      <c r="B38" s="287" t="s">
        <v>753</v>
      </c>
      <c r="C38" s="25">
        <f t="shared" si="9"/>
        <v>567216</v>
      </c>
      <c r="D38" s="25">
        <v>5167600</v>
      </c>
      <c r="E38" s="720">
        <f t="shared" si="15"/>
        <v>194138.85550522324</v>
      </c>
      <c r="F38" s="720">
        <f t="shared" si="15"/>
        <v>0</v>
      </c>
      <c r="G38" s="720">
        <f t="shared" si="15"/>
        <v>0</v>
      </c>
      <c r="H38" s="25">
        <f t="shared" si="10"/>
        <v>5928954.8555052234</v>
      </c>
      <c r="I38" s="249">
        <v>400</v>
      </c>
      <c r="J38" s="720">
        <f t="shared" si="8"/>
        <v>14822.387138763059</v>
      </c>
      <c r="K38" s="635">
        <v>15000</v>
      </c>
      <c r="L38" s="733"/>
      <c r="M38" s="484" t="s">
        <v>1262</v>
      </c>
      <c r="N38" s="734">
        <f t="shared" si="3"/>
        <v>42440</v>
      </c>
      <c r="O38" s="766">
        <v>24</v>
      </c>
      <c r="P38" s="751">
        <v>23634</v>
      </c>
      <c r="Q38" s="8">
        <f t="shared" si="4"/>
        <v>567216</v>
      </c>
      <c r="R38" s="484" t="s">
        <v>1055</v>
      </c>
      <c r="S38" s="735">
        <v>42442</v>
      </c>
      <c r="T38" s="284">
        <f t="shared" si="5"/>
        <v>6000000</v>
      </c>
    </row>
    <row r="39" spans="1:20">
      <c r="A39" s="719">
        <f t="shared" si="6"/>
        <v>33</v>
      </c>
      <c r="B39" s="287" t="s">
        <v>1165</v>
      </c>
      <c r="C39" s="25">
        <f t="shared" si="9"/>
        <v>1259720</v>
      </c>
      <c r="D39" s="25">
        <v>29331250</v>
      </c>
      <c r="E39" s="720">
        <f t="shared" si="15"/>
        <v>461079.78182490519</v>
      </c>
      <c r="F39" s="720">
        <f t="shared" si="15"/>
        <v>0</v>
      </c>
      <c r="G39" s="720">
        <f t="shared" si="15"/>
        <v>0</v>
      </c>
      <c r="H39" s="25">
        <f t="shared" si="10"/>
        <v>31052049.781824905</v>
      </c>
      <c r="I39" s="249">
        <v>950</v>
      </c>
      <c r="J39" s="720">
        <f t="shared" si="8"/>
        <v>32686.368191394638</v>
      </c>
      <c r="K39" s="635">
        <v>32500</v>
      </c>
      <c r="L39" s="733"/>
      <c r="M39" s="484" t="s">
        <v>1118</v>
      </c>
      <c r="N39" s="734">
        <f t="shared" si="3"/>
        <v>42447</v>
      </c>
      <c r="O39" s="766">
        <v>140</v>
      </c>
      <c r="P39" s="751">
        <v>8998</v>
      </c>
      <c r="Q39" s="8">
        <f t="shared" si="4"/>
        <v>1259720</v>
      </c>
      <c r="R39" s="484" t="s">
        <v>1059</v>
      </c>
      <c r="S39" s="735">
        <v>42449</v>
      </c>
      <c r="T39" s="284">
        <f t="shared" si="5"/>
        <v>30875000</v>
      </c>
    </row>
    <row r="40" spans="1:20">
      <c r="A40" s="719">
        <f t="shared" si="6"/>
        <v>34</v>
      </c>
      <c r="B40" s="287" t="s">
        <v>1166</v>
      </c>
      <c r="C40" s="25">
        <f t="shared" si="9"/>
        <v>399126</v>
      </c>
      <c r="D40" s="25">
        <v>29597250</v>
      </c>
      <c r="E40" s="720">
        <f t="shared" si="15"/>
        <v>461079.78182490519</v>
      </c>
      <c r="F40" s="720">
        <f t="shared" si="15"/>
        <v>0</v>
      </c>
      <c r="G40" s="720">
        <f t="shared" si="15"/>
        <v>0</v>
      </c>
      <c r="H40" s="25">
        <f t="shared" si="10"/>
        <v>30457455.781824905</v>
      </c>
      <c r="I40" s="249">
        <v>950</v>
      </c>
      <c r="J40" s="720">
        <f t="shared" si="8"/>
        <v>32060.479770342004</v>
      </c>
      <c r="K40" s="635">
        <v>31700</v>
      </c>
      <c r="L40" s="733"/>
      <c r="M40" s="484" t="s">
        <v>1139</v>
      </c>
      <c r="N40" s="734">
        <f t="shared" si="3"/>
        <v>42447</v>
      </c>
      <c r="O40" s="766">
        <v>17</v>
      </c>
      <c r="P40" s="751">
        <v>23478</v>
      </c>
      <c r="Q40" s="8">
        <f t="shared" si="4"/>
        <v>399126</v>
      </c>
      <c r="R40" s="484" t="s">
        <v>1059</v>
      </c>
      <c r="S40" s="735">
        <v>42449</v>
      </c>
      <c r="T40" s="284">
        <f t="shared" si="5"/>
        <v>30115000</v>
      </c>
    </row>
    <row r="41" spans="1:20">
      <c r="A41" s="719">
        <f t="shared" si="6"/>
        <v>35</v>
      </c>
      <c r="B41" s="287" t="s">
        <v>642</v>
      </c>
      <c r="C41" s="25">
        <f t="shared" si="9"/>
        <v>87270</v>
      </c>
      <c r="D41" s="25">
        <v>3092544</v>
      </c>
      <c r="E41" s="720">
        <f t="shared" si="15"/>
        <v>229083.84949616343</v>
      </c>
      <c r="F41" s="720">
        <f t="shared" si="15"/>
        <v>0</v>
      </c>
      <c r="G41" s="720">
        <f t="shared" si="15"/>
        <v>0</v>
      </c>
      <c r="H41" s="25">
        <f t="shared" si="10"/>
        <v>3408897.8494961634</v>
      </c>
      <c r="I41" s="249">
        <v>472</v>
      </c>
      <c r="J41" s="720">
        <f t="shared" si="8"/>
        <v>7222.2412065596682</v>
      </c>
      <c r="K41" s="635">
        <v>6880</v>
      </c>
      <c r="L41" s="733"/>
      <c r="M41" s="484" t="s">
        <v>1154</v>
      </c>
      <c r="N41" s="734">
        <f t="shared" si="3"/>
        <v>42455</v>
      </c>
      <c r="O41" s="766">
        <v>3</v>
      </c>
      <c r="P41" s="751">
        <v>29090</v>
      </c>
      <c r="Q41" s="8">
        <f t="shared" si="4"/>
        <v>87270</v>
      </c>
      <c r="R41" s="484" t="s">
        <v>1061</v>
      </c>
      <c r="S41" s="735">
        <v>42457</v>
      </c>
      <c r="T41" s="284">
        <f t="shared" si="5"/>
        <v>3247360</v>
      </c>
    </row>
    <row r="42" spans="1:20">
      <c r="A42" s="719">
        <f t="shared" si="6"/>
        <v>36</v>
      </c>
      <c r="B42" s="287" t="s">
        <v>643</v>
      </c>
      <c r="C42" s="25">
        <f t="shared" si="9"/>
        <v>133400</v>
      </c>
      <c r="D42" s="25">
        <v>3056469</v>
      </c>
      <c r="E42" s="720">
        <f t="shared" si="15"/>
        <v>348964.59277063882</v>
      </c>
      <c r="F42" s="720">
        <f t="shared" si="15"/>
        <v>0</v>
      </c>
      <c r="G42" s="720">
        <f t="shared" si="15"/>
        <v>0</v>
      </c>
      <c r="H42" s="25">
        <f t="shared" si="10"/>
        <v>3538833.5927706389</v>
      </c>
      <c r="I42" s="249">
        <v>719</v>
      </c>
      <c r="J42" s="720">
        <f t="shared" si="8"/>
        <v>4921.882604687954</v>
      </c>
      <c r="K42" s="635">
        <v>4464</v>
      </c>
      <c r="L42" s="733"/>
      <c r="M42" s="484" t="s">
        <v>1140</v>
      </c>
      <c r="N42" s="734">
        <f t="shared" si="3"/>
        <v>42456</v>
      </c>
      <c r="O42" s="766">
        <v>5</v>
      </c>
      <c r="P42" s="751">
        <v>26680</v>
      </c>
      <c r="Q42" s="8">
        <f t="shared" si="4"/>
        <v>133400</v>
      </c>
      <c r="R42" s="484" t="s">
        <v>1062</v>
      </c>
      <c r="S42" s="735">
        <v>42458</v>
      </c>
      <c r="T42" s="284">
        <f t="shared" si="5"/>
        <v>3209616</v>
      </c>
    </row>
    <row r="43" spans="1:20">
      <c r="A43" s="719">
        <f t="shared" si="6"/>
        <v>37</v>
      </c>
      <c r="B43" s="287" t="s">
        <v>946</v>
      </c>
      <c r="C43" s="25">
        <f t="shared" si="9"/>
        <v>574560</v>
      </c>
      <c r="D43" s="25">
        <v>4030320</v>
      </c>
      <c r="E43" s="720">
        <f t="shared" si="15"/>
        <v>29120.828325783488</v>
      </c>
      <c r="F43" s="720">
        <f t="shared" si="15"/>
        <v>0</v>
      </c>
      <c r="G43" s="720">
        <f t="shared" si="15"/>
        <v>0</v>
      </c>
      <c r="H43" s="25">
        <f t="shared" si="10"/>
        <v>4634000.8283257838</v>
      </c>
      <c r="I43" s="249">
        <v>60</v>
      </c>
      <c r="J43" s="720">
        <f t="shared" si="8"/>
        <v>77233.347138763071</v>
      </c>
      <c r="K43" s="635">
        <v>81157</v>
      </c>
      <c r="L43" s="733"/>
      <c r="M43" s="484" t="s">
        <v>1103</v>
      </c>
      <c r="N43" s="734">
        <f t="shared" si="3"/>
        <v>42456</v>
      </c>
      <c r="O43" s="766">
        <v>40</v>
      </c>
      <c r="P43" s="751">
        <v>14364</v>
      </c>
      <c r="Q43" s="8">
        <f t="shared" si="4"/>
        <v>574560</v>
      </c>
      <c r="R43" s="484" t="s">
        <v>1067</v>
      </c>
      <c r="S43" s="735">
        <v>42458</v>
      </c>
      <c r="T43" s="284">
        <f t="shared" si="5"/>
        <v>4869420</v>
      </c>
    </row>
    <row r="44" spans="1:20">
      <c r="A44" s="719">
        <f t="shared" si="6"/>
        <v>38</v>
      </c>
      <c r="B44" s="287" t="s">
        <v>748</v>
      </c>
      <c r="C44" s="25">
        <f t="shared" si="9"/>
        <v>427907</v>
      </c>
      <c r="D44" s="25">
        <v>2268608</v>
      </c>
      <c r="E44" s="720">
        <f t="shared" si="15"/>
        <v>15531.10844041786</v>
      </c>
      <c r="F44" s="720">
        <f t="shared" si="15"/>
        <v>0</v>
      </c>
      <c r="G44" s="720">
        <f t="shared" si="15"/>
        <v>0</v>
      </c>
      <c r="H44" s="25">
        <f t="shared" si="10"/>
        <v>2712046.1084404178</v>
      </c>
      <c r="I44" s="249">
        <v>32</v>
      </c>
      <c r="J44" s="720">
        <f t="shared" si="8"/>
        <v>84751.440888763056</v>
      </c>
      <c r="K44" s="635">
        <v>91104</v>
      </c>
      <c r="L44" s="733"/>
      <c r="M44" s="484" t="s">
        <v>1117</v>
      </c>
      <c r="N44" s="734">
        <f t="shared" si="3"/>
        <v>42456</v>
      </c>
      <c r="O44" s="766">
        <v>17</v>
      </c>
      <c r="P44" s="751">
        <v>25171</v>
      </c>
      <c r="Q44" s="8">
        <f t="shared" si="4"/>
        <v>427907</v>
      </c>
      <c r="R44" s="484" t="s">
        <v>1067</v>
      </c>
      <c r="S44" s="735">
        <v>42458</v>
      </c>
      <c r="T44" s="284">
        <f t="shared" si="5"/>
        <v>2915328</v>
      </c>
    </row>
    <row r="45" spans="1:20">
      <c r="A45" s="719">
        <f t="shared" si="6"/>
        <v>39</v>
      </c>
      <c r="B45" s="287" t="s">
        <v>944</v>
      </c>
      <c r="C45" s="25">
        <f t="shared" si="9"/>
        <v>137118</v>
      </c>
      <c r="D45" s="25">
        <v>1105236</v>
      </c>
      <c r="E45" s="720">
        <f t="shared" si="15"/>
        <v>17472.496995470094</v>
      </c>
      <c r="F45" s="720">
        <f t="shared" si="15"/>
        <v>0</v>
      </c>
      <c r="G45" s="720">
        <f t="shared" si="15"/>
        <v>0</v>
      </c>
      <c r="H45" s="25">
        <f t="shared" si="10"/>
        <v>1259826.49699547</v>
      </c>
      <c r="I45" s="249">
        <v>36</v>
      </c>
      <c r="J45" s="720">
        <f t="shared" si="8"/>
        <v>34995.180472096392</v>
      </c>
      <c r="K45" s="635">
        <v>36187</v>
      </c>
      <c r="L45" s="733"/>
      <c r="M45" s="484" t="s">
        <v>1116</v>
      </c>
      <c r="N45" s="734">
        <f t="shared" si="3"/>
        <v>42456</v>
      </c>
      <c r="O45" s="766">
        <v>6</v>
      </c>
      <c r="P45" s="751">
        <v>22853</v>
      </c>
      <c r="Q45" s="8">
        <f t="shared" si="4"/>
        <v>137118</v>
      </c>
      <c r="R45" s="484" t="s">
        <v>1067</v>
      </c>
      <c r="S45" s="735">
        <v>42458</v>
      </c>
      <c r="T45" s="284">
        <f t="shared" si="5"/>
        <v>1302732</v>
      </c>
    </row>
    <row r="46" spans="1:20">
      <c r="A46" s="719">
        <f t="shared" si="6"/>
        <v>40</v>
      </c>
      <c r="B46" s="287" t="s">
        <v>944</v>
      </c>
      <c r="C46" s="25">
        <f t="shared" si="9"/>
        <v>34697</v>
      </c>
      <c r="D46" s="25">
        <v>614020</v>
      </c>
      <c r="E46" s="720">
        <f t="shared" si="15"/>
        <v>9706.9427752611628</v>
      </c>
      <c r="F46" s="720">
        <f t="shared" si="15"/>
        <v>0</v>
      </c>
      <c r="G46" s="720">
        <f t="shared" si="15"/>
        <v>0</v>
      </c>
      <c r="H46" s="25">
        <f t="shared" si="10"/>
        <v>658423.94277526112</v>
      </c>
      <c r="I46" s="249">
        <v>20</v>
      </c>
      <c r="J46" s="720">
        <f t="shared" si="8"/>
        <v>32921.197138763055</v>
      </c>
      <c r="K46" s="635">
        <v>37997</v>
      </c>
      <c r="L46" s="733"/>
      <c r="M46" s="484" t="s">
        <v>1125</v>
      </c>
      <c r="N46" s="734">
        <f t="shared" si="3"/>
        <v>42456</v>
      </c>
      <c r="O46" s="766">
        <v>2</v>
      </c>
      <c r="P46" s="751">
        <v>17348.5</v>
      </c>
      <c r="Q46" s="8">
        <f t="shared" si="4"/>
        <v>34697</v>
      </c>
      <c r="R46" s="484" t="s">
        <v>1067</v>
      </c>
      <c r="S46" s="735">
        <v>42458</v>
      </c>
      <c r="T46" s="284">
        <f t="shared" si="5"/>
        <v>759940</v>
      </c>
    </row>
    <row r="47" spans="1:20">
      <c r="A47" s="719">
        <f t="shared" si="6"/>
        <v>41</v>
      </c>
      <c r="B47" s="287" t="s">
        <v>745</v>
      </c>
      <c r="C47" s="25">
        <f t="shared" ref="C47:C55" si="17">Q47</f>
        <v>113390</v>
      </c>
      <c r="D47" s="25">
        <v>728676</v>
      </c>
      <c r="E47" s="720">
        <f t="shared" ref="E47:G59" si="18">IF($I$61&lt;&gt;0,E$61/$I$61*$I47,0)</f>
        <v>8736.2484977350468</v>
      </c>
      <c r="F47" s="720">
        <f t="shared" si="18"/>
        <v>0</v>
      </c>
      <c r="G47" s="720">
        <f t="shared" si="18"/>
        <v>0</v>
      </c>
      <c r="H47" s="25">
        <f t="shared" ref="H47:H55" si="19">SUM(C47:G47)</f>
        <v>850802.24849773501</v>
      </c>
      <c r="I47" s="249">
        <v>18</v>
      </c>
      <c r="J47" s="720">
        <f t="shared" ref="J47:J55" si="20">IF(I47&lt;&gt;"",H47/I47,"")</f>
        <v>47266.791583207501</v>
      </c>
      <c r="K47" s="635">
        <v>50880</v>
      </c>
      <c r="L47" s="733"/>
      <c r="M47" s="484" t="s">
        <v>1138</v>
      </c>
      <c r="N47" s="734">
        <f t="shared" si="3"/>
        <v>42456</v>
      </c>
      <c r="O47" s="766">
        <v>5</v>
      </c>
      <c r="P47" s="751">
        <v>22678</v>
      </c>
      <c r="Q47" s="8">
        <f t="shared" si="4"/>
        <v>113390</v>
      </c>
      <c r="R47" s="484" t="s">
        <v>1067</v>
      </c>
      <c r="S47" s="735">
        <v>42458</v>
      </c>
      <c r="T47" s="284">
        <f t="shared" si="5"/>
        <v>915840</v>
      </c>
    </row>
    <row r="48" spans="1:20">
      <c r="A48" s="719">
        <f t="shared" si="6"/>
        <v>42</v>
      </c>
      <c r="B48" s="287" t="s">
        <v>744</v>
      </c>
      <c r="C48" s="25">
        <f t="shared" si="17"/>
        <v>280140</v>
      </c>
      <c r="D48" s="25">
        <v>2310640</v>
      </c>
      <c r="E48" s="720">
        <f t="shared" si="18"/>
        <v>19413.885550522326</v>
      </c>
      <c r="F48" s="720">
        <f t="shared" si="18"/>
        <v>0</v>
      </c>
      <c r="G48" s="720">
        <f t="shared" si="18"/>
        <v>0</v>
      </c>
      <c r="H48" s="25">
        <f t="shared" si="19"/>
        <v>2610193.8855505222</v>
      </c>
      <c r="I48" s="249">
        <v>40</v>
      </c>
      <c r="J48" s="720">
        <f t="shared" si="20"/>
        <v>65254.847138763056</v>
      </c>
      <c r="K48" s="635">
        <v>68605</v>
      </c>
      <c r="L48" s="733"/>
      <c r="M48" s="484" t="s">
        <v>1135</v>
      </c>
      <c r="N48" s="734">
        <f t="shared" si="3"/>
        <v>42456</v>
      </c>
      <c r="O48" s="766">
        <v>20</v>
      </c>
      <c r="P48" s="751">
        <v>14007</v>
      </c>
      <c r="Q48" s="8">
        <f t="shared" si="4"/>
        <v>280140</v>
      </c>
      <c r="R48" s="484" t="s">
        <v>1067</v>
      </c>
      <c r="S48" s="735">
        <v>42458</v>
      </c>
      <c r="T48" s="284">
        <f t="shared" si="5"/>
        <v>2744200</v>
      </c>
    </row>
    <row r="49" spans="1:20">
      <c r="A49" s="719">
        <f t="shared" si="6"/>
        <v>43</v>
      </c>
      <c r="B49" s="287" t="s">
        <v>945</v>
      </c>
      <c r="C49" s="25">
        <f t="shared" si="17"/>
        <v>961554</v>
      </c>
      <c r="D49" s="25">
        <v>1618700</v>
      </c>
      <c r="E49" s="720">
        <f t="shared" si="18"/>
        <v>24267.356938152905</v>
      </c>
      <c r="F49" s="720">
        <f t="shared" si="18"/>
        <v>0</v>
      </c>
      <c r="G49" s="720">
        <f t="shared" si="18"/>
        <v>0</v>
      </c>
      <c r="H49" s="25">
        <f t="shared" si="19"/>
        <v>2604521.356938153</v>
      </c>
      <c r="I49" s="249">
        <v>50</v>
      </c>
      <c r="J49" s="720">
        <f t="shared" si="20"/>
        <v>52090.427138763058</v>
      </c>
      <c r="K49" s="635">
        <v>62643</v>
      </c>
      <c r="L49" s="733"/>
      <c r="M49" s="484" t="s">
        <v>1141</v>
      </c>
      <c r="N49" s="734">
        <f t="shared" si="3"/>
        <v>42456</v>
      </c>
      <c r="O49" s="766">
        <v>34</v>
      </c>
      <c r="P49" s="751">
        <v>28281</v>
      </c>
      <c r="Q49" s="8">
        <f t="shared" si="4"/>
        <v>961554</v>
      </c>
      <c r="R49" s="484" t="s">
        <v>1067</v>
      </c>
      <c r="S49" s="735">
        <v>42458</v>
      </c>
      <c r="T49" s="284">
        <f t="shared" si="5"/>
        <v>3132150</v>
      </c>
    </row>
    <row r="50" spans="1:20">
      <c r="A50" s="719">
        <f t="shared" si="6"/>
        <v>44</v>
      </c>
      <c r="B50" s="287" t="s">
        <v>747</v>
      </c>
      <c r="C50" s="25">
        <f t="shared" si="17"/>
        <v>65880</v>
      </c>
      <c r="D50" s="25">
        <v>715176</v>
      </c>
      <c r="E50" s="720">
        <f t="shared" si="18"/>
        <v>8736.2484977350468</v>
      </c>
      <c r="F50" s="720">
        <f t="shared" si="18"/>
        <v>0</v>
      </c>
      <c r="G50" s="720">
        <f t="shared" si="18"/>
        <v>0</v>
      </c>
      <c r="H50" s="25">
        <f t="shared" si="19"/>
        <v>789792.24849773501</v>
      </c>
      <c r="I50" s="249">
        <v>18</v>
      </c>
      <c r="J50" s="720">
        <f t="shared" si="20"/>
        <v>43877.347138763056</v>
      </c>
      <c r="K50" s="635">
        <v>48640</v>
      </c>
      <c r="L50" s="733"/>
      <c r="M50" s="484" t="s">
        <v>1150</v>
      </c>
      <c r="N50" s="734">
        <f t="shared" si="3"/>
        <v>42456</v>
      </c>
      <c r="O50" s="766">
        <v>3</v>
      </c>
      <c r="P50" s="751">
        <v>21960</v>
      </c>
      <c r="Q50" s="8">
        <f t="shared" si="4"/>
        <v>65880</v>
      </c>
      <c r="R50" s="484" t="s">
        <v>1067</v>
      </c>
      <c r="S50" s="735">
        <v>42458</v>
      </c>
      <c r="T50" s="284">
        <f t="shared" si="5"/>
        <v>875520</v>
      </c>
    </row>
    <row r="51" spans="1:20">
      <c r="A51" s="719">
        <f t="shared" si="6"/>
        <v>45</v>
      </c>
      <c r="B51" s="287" t="s">
        <v>657</v>
      </c>
      <c r="C51" s="25">
        <f t="shared" si="17"/>
        <v>496800</v>
      </c>
      <c r="D51" s="25">
        <v>2853684</v>
      </c>
      <c r="E51" s="720">
        <f t="shared" si="18"/>
        <v>13104.37274660257</v>
      </c>
      <c r="F51" s="720">
        <f t="shared" si="18"/>
        <v>0</v>
      </c>
      <c r="G51" s="720">
        <f t="shared" si="18"/>
        <v>0</v>
      </c>
      <c r="H51" s="25">
        <f t="shared" si="19"/>
        <v>3363588.3727466026</v>
      </c>
      <c r="I51" s="249">
        <v>27</v>
      </c>
      <c r="J51" s="720">
        <f t="shared" si="20"/>
        <v>124577.34713876306</v>
      </c>
      <c r="K51" s="635">
        <v>138533</v>
      </c>
      <c r="L51" s="733"/>
      <c r="M51" s="484" t="s">
        <v>1111</v>
      </c>
      <c r="N51" s="734">
        <f t="shared" si="3"/>
        <v>42456</v>
      </c>
      <c r="O51" s="766">
        <v>40</v>
      </c>
      <c r="P51" s="751">
        <v>12420</v>
      </c>
      <c r="Q51" s="8">
        <f t="shared" si="4"/>
        <v>496800</v>
      </c>
      <c r="R51" s="484" t="s">
        <v>1067</v>
      </c>
      <c r="S51" s="735">
        <v>42458</v>
      </c>
      <c r="T51" s="284">
        <f t="shared" si="5"/>
        <v>3740391</v>
      </c>
    </row>
    <row r="52" spans="1:20">
      <c r="A52" s="719">
        <f t="shared" si="6"/>
        <v>46</v>
      </c>
      <c r="B52" s="287" t="s">
        <v>749</v>
      </c>
      <c r="C52" s="25">
        <f t="shared" si="17"/>
        <v>287776</v>
      </c>
      <c r="D52" s="25">
        <v>1582333</v>
      </c>
      <c r="E52" s="720">
        <f t="shared" si="18"/>
        <v>15045.761301654802</v>
      </c>
      <c r="F52" s="720">
        <f t="shared" si="18"/>
        <v>0</v>
      </c>
      <c r="G52" s="720">
        <f t="shared" si="18"/>
        <v>0</v>
      </c>
      <c r="H52" s="25">
        <f t="shared" si="19"/>
        <v>1885154.7613016549</v>
      </c>
      <c r="I52" s="249">
        <v>31</v>
      </c>
      <c r="J52" s="720">
        <f t="shared" si="20"/>
        <v>60811.443912956609</v>
      </c>
      <c r="K52" s="635">
        <v>63956</v>
      </c>
      <c r="L52" s="733"/>
      <c r="M52" s="484" t="s">
        <v>1109</v>
      </c>
      <c r="N52" s="734">
        <f t="shared" si="3"/>
        <v>42456</v>
      </c>
      <c r="O52" s="766">
        <v>16</v>
      </c>
      <c r="P52" s="751">
        <v>17986</v>
      </c>
      <c r="Q52" s="8">
        <f t="shared" si="4"/>
        <v>287776</v>
      </c>
      <c r="R52" s="484" t="s">
        <v>1067</v>
      </c>
      <c r="S52" s="735">
        <v>42458</v>
      </c>
      <c r="T52" s="284">
        <f t="shared" si="5"/>
        <v>1982636</v>
      </c>
    </row>
    <row r="53" spans="1:20">
      <c r="A53" s="719">
        <f t="shared" si="6"/>
        <v>47</v>
      </c>
      <c r="B53" s="287" t="s">
        <v>746</v>
      </c>
      <c r="C53" s="25">
        <f t="shared" si="17"/>
        <v>70876</v>
      </c>
      <c r="D53" s="25">
        <v>506904</v>
      </c>
      <c r="E53" s="720">
        <f t="shared" si="18"/>
        <v>5824.1656651566973</v>
      </c>
      <c r="F53" s="720">
        <f t="shared" si="18"/>
        <v>0</v>
      </c>
      <c r="G53" s="720">
        <f t="shared" si="18"/>
        <v>0</v>
      </c>
      <c r="H53" s="25">
        <f t="shared" si="19"/>
        <v>583604.16566515667</v>
      </c>
      <c r="I53" s="249">
        <v>12</v>
      </c>
      <c r="J53" s="720">
        <f t="shared" si="20"/>
        <v>48633.680472096392</v>
      </c>
      <c r="K53" s="635">
        <v>53685</v>
      </c>
      <c r="L53" s="733"/>
      <c r="M53" s="484" t="s">
        <v>1106</v>
      </c>
      <c r="N53" s="734">
        <f t="shared" si="3"/>
        <v>42456</v>
      </c>
      <c r="O53" s="766">
        <v>2</v>
      </c>
      <c r="P53" s="751">
        <v>35438</v>
      </c>
      <c r="Q53" s="8">
        <f t="shared" si="4"/>
        <v>70876</v>
      </c>
      <c r="R53" s="484" t="s">
        <v>1067</v>
      </c>
      <c r="S53" s="735">
        <v>42458</v>
      </c>
      <c r="T53" s="284">
        <f t="shared" si="5"/>
        <v>644220</v>
      </c>
    </row>
    <row r="54" spans="1:20">
      <c r="A54" s="719">
        <f t="shared" si="6"/>
        <v>48</v>
      </c>
      <c r="B54" s="287" t="s">
        <v>746</v>
      </c>
      <c r="C54" s="25">
        <f t="shared" si="17"/>
        <v>242420</v>
      </c>
      <c r="D54" s="25">
        <v>1520712</v>
      </c>
      <c r="E54" s="720">
        <f t="shared" si="18"/>
        <v>17472.496995470094</v>
      </c>
      <c r="F54" s="720">
        <f t="shared" si="18"/>
        <v>0</v>
      </c>
      <c r="G54" s="720">
        <f t="shared" si="18"/>
        <v>0</v>
      </c>
      <c r="H54" s="25">
        <f t="shared" si="19"/>
        <v>1780604.49699547</v>
      </c>
      <c r="I54" s="249">
        <v>36</v>
      </c>
      <c r="J54" s="720">
        <f t="shared" si="20"/>
        <v>49461.236027651947</v>
      </c>
      <c r="K54" s="635">
        <v>53685</v>
      </c>
      <c r="L54" s="733"/>
      <c r="M54" s="484" t="s">
        <v>1107</v>
      </c>
      <c r="N54" s="734">
        <f t="shared" si="3"/>
        <v>42456</v>
      </c>
      <c r="O54" s="766">
        <v>16</v>
      </c>
      <c r="P54" s="751">
        <v>15151.25</v>
      </c>
      <c r="Q54" s="8">
        <f t="shared" si="4"/>
        <v>242420</v>
      </c>
      <c r="R54" s="484" t="s">
        <v>1067</v>
      </c>
      <c r="S54" s="735">
        <v>42458</v>
      </c>
      <c r="T54" s="284">
        <f t="shared" si="5"/>
        <v>1932660</v>
      </c>
    </row>
    <row r="55" spans="1:20">
      <c r="A55" s="719">
        <f t="shared" si="6"/>
        <v>49</v>
      </c>
      <c r="B55" s="287" t="s">
        <v>1001</v>
      </c>
      <c r="C55" s="25">
        <f t="shared" si="17"/>
        <v>158355</v>
      </c>
      <c r="D55" s="25">
        <v>2572880</v>
      </c>
      <c r="E55" s="720">
        <f t="shared" si="18"/>
        <v>19413.885550522326</v>
      </c>
      <c r="F55" s="720">
        <f t="shared" si="18"/>
        <v>0</v>
      </c>
      <c r="G55" s="720">
        <f t="shared" si="18"/>
        <v>0</v>
      </c>
      <c r="H55" s="25">
        <f t="shared" si="19"/>
        <v>2750648.8855505222</v>
      </c>
      <c r="I55" s="249">
        <v>40</v>
      </c>
      <c r="J55" s="720">
        <f t="shared" si="20"/>
        <v>68766.222138763056</v>
      </c>
      <c r="K55" s="635">
        <v>67708</v>
      </c>
      <c r="L55" s="733"/>
      <c r="M55" s="484" t="s">
        <v>1108</v>
      </c>
      <c r="N55" s="734">
        <f t="shared" si="3"/>
        <v>42456</v>
      </c>
      <c r="O55" s="766">
        <v>10</v>
      </c>
      <c r="P55" s="751">
        <v>15835.5</v>
      </c>
      <c r="Q55" s="8">
        <f t="shared" si="4"/>
        <v>158355</v>
      </c>
      <c r="R55" s="484" t="s">
        <v>1067</v>
      </c>
      <c r="S55" s="735">
        <v>42458</v>
      </c>
      <c r="T55" s="284">
        <f t="shared" si="5"/>
        <v>2708320</v>
      </c>
    </row>
    <row r="56" spans="1:20">
      <c r="A56" s="719">
        <f t="shared" si="6"/>
        <v>50</v>
      </c>
      <c r="B56" s="287" t="s">
        <v>751</v>
      </c>
      <c r="C56" s="25">
        <f t="shared" si="9"/>
        <v>1033200</v>
      </c>
      <c r="D56" s="25">
        <v>1004124</v>
      </c>
      <c r="E56" s="720">
        <f t="shared" si="18"/>
        <v>5824.1656651566973</v>
      </c>
      <c r="F56" s="720">
        <f t="shared" si="18"/>
        <v>0</v>
      </c>
      <c r="G56" s="720">
        <f t="shared" si="18"/>
        <v>0</v>
      </c>
      <c r="H56" s="25">
        <f t="shared" si="10"/>
        <v>2043148.1656651567</v>
      </c>
      <c r="I56" s="249">
        <v>12</v>
      </c>
      <c r="J56" s="720">
        <f t="shared" si="8"/>
        <v>170262.34713876306</v>
      </c>
      <c r="K56" s="635">
        <v>221021</v>
      </c>
      <c r="L56" s="733"/>
      <c r="M56" s="484" t="s">
        <v>1159</v>
      </c>
      <c r="N56" s="734">
        <f t="shared" si="3"/>
        <v>42456</v>
      </c>
      <c r="O56" s="766">
        <v>40</v>
      </c>
      <c r="P56" s="751">
        <v>25830</v>
      </c>
      <c r="Q56" s="8">
        <f t="shared" si="4"/>
        <v>1033200</v>
      </c>
      <c r="R56" s="484" t="s">
        <v>1067</v>
      </c>
      <c r="S56" s="735">
        <v>42458</v>
      </c>
      <c r="T56" s="284">
        <f t="shared" si="5"/>
        <v>2652252</v>
      </c>
    </row>
    <row r="57" spans="1:20">
      <c r="A57" s="719">
        <f t="shared" si="6"/>
        <v>51</v>
      </c>
      <c r="B57" s="287" t="s">
        <v>441</v>
      </c>
      <c r="C57" s="25">
        <f t="shared" si="9"/>
        <v>606900</v>
      </c>
      <c r="D57" s="25">
        <v>739960</v>
      </c>
      <c r="E57" s="720">
        <f t="shared" si="18"/>
        <v>4853.4713876305814</v>
      </c>
      <c r="F57" s="720">
        <f t="shared" si="18"/>
        <v>0</v>
      </c>
      <c r="G57" s="720">
        <f t="shared" si="18"/>
        <v>0</v>
      </c>
      <c r="H57" s="25">
        <f t="shared" si="10"/>
        <v>1351713.4713876306</v>
      </c>
      <c r="I57" s="249">
        <v>10</v>
      </c>
      <c r="J57" s="720">
        <f t="shared" si="8"/>
        <v>135171.34713876306</v>
      </c>
      <c r="K57" s="635">
        <v>201814</v>
      </c>
      <c r="L57" s="733"/>
      <c r="M57" s="484" t="s">
        <v>1134</v>
      </c>
      <c r="N57" s="734">
        <f t="shared" si="3"/>
        <v>42456</v>
      </c>
      <c r="O57" s="766">
        <v>30</v>
      </c>
      <c r="P57" s="751">
        <v>20230</v>
      </c>
      <c r="Q57" s="8">
        <f t="shared" si="4"/>
        <v>606900</v>
      </c>
      <c r="R57" s="484" t="s">
        <v>1067</v>
      </c>
      <c r="S57" s="735">
        <v>42458</v>
      </c>
      <c r="T57" s="284">
        <f t="shared" si="5"/>
        <v>2018140</v>
      </c>
    </row>
    <row r="58" spans="1:20">
      <c r="A58" s="719">
        <f t="shared" si="6"/>
        <v>52</v>
      </c>
      <c r="B58" s="287" t="s">
        <v>752</v>
      </c>
      <c r="C58" s="25">
        <f t="shared" si="9"/>
        <v>171120</v>
      </c>
      <c r="D58" s="25">
        <v>723800</v>
      </c>
      <c r="E58" s="720">
        <f t="shared" si="18"/>
        <v>4853.4713876305814</v>
      </c>
      <c r="F58" s="720">
        <f t="shared" si="18"/>
        <v>0</v>
      </c>
      <c r="G58" s="720">
        <f t="shared" si="18"/>
        <v>0</v>
      </c>
      <c r="H58" s="25">
        <f t="shared" si="10"/>
        <v>899773.47138763056</v>
      </c>
      <c r="I58" s="249">
        <v>10</v>
      </c>
      <c r="J58" s="720">
        <f t="shared" si="8"/>
        <v>89977.347138763056</v>
      </c>
      <c r="K58" s="635">
        <v>98427</v>
      </c>
      <c r="L58" s="733"/>
      <c r="M58" s="484" t="s">
        <v>1113</v>
      </c>
      <c r="N58" s="734">
        <f t="shared" si="3"/>
        <v>42456</v>
      </c>
      <c r="O58" s="766">
        <v>10</v>
      </c>
      <c r="P58" s="751">
        <v>17112</v>
      </c>
      <c r="Q58" s="8">
        <f t="shared" si="4"/>
        <v>171120</v>
      </c>
      <c r="R58" s="484" t="s">
        <v>1067</v>
      </c>
      <c r="S58" s="735">
        <v>42458</v>
      </c>
      <c r="T58" s="284">
        <f t="shared" si="5"/>
        <v>984270</v>
      </c>
    </row>
    <row r="59" spans="1:20">
      <c r="A59" s="719">
        <f t="shared" si="6"/>
        <v>53</v>
      </c>
      <c r="B59" s="287" t="s">
        <v>614</v>
      </c>
      <c r="C59" s="25">
        <f t="shared" si="9"/>
        <v>605520</v>
      </c>
      <c r="D59" s="25">
        <v>17074750</v>
      </c>
      <c r="E59" s="720">
        <f t="shared" si="18"/>
        <v>1334704.6315984097</v>
      </c>
      <c r="F59" s="720">
        <f t="shared" si="18"/>
        <v>0</v>
      </c>
      <c r="G59" s="720">
        <f t="shared" si="18"/>
        <v>0</v>
      </c>
      <c r="H59" s="25">
        <f t="shared" si="10"/>
        <v>19014974.631598409</v>
      </c>
      <c r="I59" s="249">
        <v>2750</v>
      </c>
      <c r="J59" s="720">
        <f t="shared" si="8"/>
        <v>6914.5362296721487</v>
      </c>
      <c r="K59" s="635">
        <v>6519</v>
      </c>
      <c r="L59" s="733"/>
      <c r="M59" s="484" t="s">
        <v>1110</v>
      </c>
      <c r="N59" s="734">
        <f t="shared" si="3"/>
        <v>42457</v>
      </c>
      <c r="O59" s="766">
        <v>40</v>
      </c>
      <c r="P59" s="751">
        <v>15138</v>
      </c>
      <c r="Q59" s="8">
        <f t="shared" si="4"/>
        <v>605520</v>
      </c>
      <c r="R59" s="484" t="s">
        <v>1068</v>
      </c>
      <c r="S59" s="735">
        <v>42459</v>
      </c>
      <c r="T59" s="284">
        <f t="shared" si="5"/>
        <v>17927250</v>
      </c>
    </row>
    <row r="60" spans="1:20" s="737" customFormat="1">
      <c r="A60" s="719"/>
      <c r="B60" s="287"/>
      <c r="C60" s="25"/>
      <c r="D60" s="25"/>
      <c r="E60" s="720"/>
      <c r="F60" s="720"/>
      <c r="G60" s="720"/>
      <c r="H60" s="25"/>
      <c r="I60" s="249"/>
      <c r="J60" s="720"/>
      <c r="K60" s="635"/>
      <c r="L60" s="635"/>
      <c r="M60" s="736"/>
      <c r="N60" s="735"/>
      <c r="O60" s="766"/>
      <c r="P60" s="751"/>
      <c r="Q60" s="751"/>
      <c r="R60" s="736"/>
      <c r="S60" s="735"/>
    </row>
    <row r="61" spans="1:20" s="716" customFormat="1">
      <c r="A61" s="721"/>
      <c r="B61" s="722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9"/>
      <c r="L61" s="729"/>
      <c r="M61" s="738"/>
      <c r="N61" s="739"/>
      <c r="O61" s="767">
        <f>SUM(O7:O60)</f>
        <v>3767</v>
      </c>
      <c r="P61" s="47"/>
      <c r="Q61" s="47">
        <f>SUM(Q7:Q60)</f>
        <v>50923999</v>
      </c>
      <c r="R61" s="738"/>
      <c r="S61" s="739"/>
    </row>
    <row r="62" spans="1:20" s="716" customFormat="1">
      <c r="A62" s="723"/>
      <c r="B62" s="724"/>
      <c r="C62" s="717"/>
      <c r="D62" s="717"/>
      <c r="E62" s="717"/>
      <c r="F62" s="717"/>
      <c r="G62" s="717"/>
      <c r="H62" s="717"/>
      <c r="I62" s="717"/>
      <c r="J62" s="717"/>
      <c r="K62" s="729"/>
      <c r="L62" s="729"/>
      <c r="M62" s="431"/>
      <c r="N62" s="740"/>
      <c r="O62" s="768"/>
      <c r="P62" s="732"/>
      <c r="Q62" s="741"/>
      <c r="R62" s="431"/>
      <c r="S62" s="740"/>
    </row>
    <row r="63" spans="1:20">
      <c r="C63" s="725"/>
      <c r="D63" s="725"/>
      <c r="E63" s="725"/>
      <c r="F63" s="726"/>
      <c r="G63" s="726"/>
      <c r="H63" s="742"/>
      <c r="I63" s="717"/>
      <c r="M63" s="431"/>
      <c r="N63" s="740"/>
      <c r="O63" s="768"/>
      <c r="P63" s="732"/>
      <c r="Q63" s="741"/>
      <c r="R63" s="431"/>
      <c r="S63" s="740"/>
    </row>
    <row r="64" spans="1:20" ht="18" hidden="1" customHeight="1">
      <c r="A64" s="548" t="str">
        <f>TH!$A$1</f>
        <v>Đơn vị: CÔNG TY TNHH MỘT THÀNH VIÊN KHỞI NGUYÊN AN</v>
      </c>
      <c r="B64" s="716"/>
      <c r="C64" s="284"/>
      <c r="D64" s="284"/>
      <c r="E64" s="284"/>
      <c r="F64" s="284"/>
      <c r="G64" s="284"/>
      <c r="H64" s="284"/>
      <c r="I64" s="576"/>
      <c r="J64" s="284"/>
      <c r="K64" s="729"/>
      <c r="L64" s="729"/>
      <c r="M64" s="431"/>
      <c r="N64" s="740"/>
      <c r="O64" s="768"/>
      <c r="P64" s="732"/>
      <c r="Q64" s="741"/>
      <c r="R64" s="431"/>
      <c r="S64" s="740"/>
    </row>
    <row r="65" spans="1:20" ht="18.75" customHeight="1">
      <c r="A65" s="717" t="s">
        <v>1002</v>
      </c>
      <c r="B65" s="717"/>
      <c r="C65" s="717"/>
      <c r="D65" s="717"/>
      <c r="E65" s="717"/>
      <c r="F65" s="717"/>
      <c r="G65" s="717"/>
      <c r="H65" s="717"/>
      <c r="I65" s="717"/>
      <c r="J65" s="717"/>
      <c r="K65" s="729"/>
      <c r="L65" s="729"/>
      <c r="M65" s="431"/>
      <c r="N65" s="740"/>
      <c r="O65" s="768"/>
      <c r="P65" s="732"/>
      <c r="Q65" s="741"/>
      <c r="R65" s="431"/>
      <c r="S65" s="740"/>
    </row>
    <row r="66" spans="1:20" ht="18.75" hidden="1" customHeight="1">
      <c r="A66" s="717"/>
      <c r="B66" s="718"/>
      <c r="C66" s="718"/>
      <c r="D66" s="718"/>
      <c r="E66" s="718"/>
      <c r="F66" s="718"/>
      <c r="G66" s="718"/>
      <c r="H66" s="718"/>
      <c r="I66" s="730"/>
      <c r="J66" s="718"/>
      <c r="K66" s="729"/>
      <c r="L66" s="729"/>
      <c r="M66" s="431"/>
      <c r="N66" s="740"/>
      <c r="O66" s="768"/>
      <c r="P66" s="732"/>
      <c r="Q66" s="741"/>
      <c r="R66" s="431"/>
      <c r="S66" s="740"/>
    </row>
    <row r="67" spans="1:20" ht="12.75" hidden="1" customHeight="1">
      <c r="A67" s="756"/>
      <c r="B67" s="748"/>
      <c r="C67" s="748"/>
      <c r="D67" s="748"/>
      <c r="E67" s="748"/>
      <c r="F67" s="748"/>
      <c r="G67" s="748"/>
      <c r="H67" s="748"/>
      <c r="I67" s="731"/>
      <c r="J67" s="748"/>
      <c r="K67" s="729"/>
      <c r="L67" s="729"/>
      <c r="M67" s="431"/>
      <c r="N67" s="740"/>
      <c r="O67" s="768"/>
      <c r="P67" s="732"/>
      <c r="Q67" s="741"/>
      <c r="R67" s="431"/>
      <c r="S67" s="740"/>
    </row>
    <row r="68" spans="1:20" s="428" customFormat="1" ht="30.75" customHeight="1">
      <c r="A68" s="773" t="s">
        <v>35</v>
      </c>
      <c r="B68" s="424" t="s">
        <v>227</v>
      </c>
      <c r="C68" s="425" t="s">
        <v>230</v>
      </c>
      <c r="D68" s="425"/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4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4">
        <f>IF(B69&lt;&gt;"",ROW()-68,"")</f>
        <v>1</v>
      </c>
      <c r="B69" s="860" t="s">
        <v>628</v>
      </c>
      <c r="C69" s="745">
        <f t="shared" ref="C69:C137" si="21">Q69</f>
        <v>4571520</v>
      </c>
      <c r="D69" s="745"/>
      <c r="E69" s="745">
        <f t="shared" ref="E69:G70" si="22">IF($I$140&lt;&gt;0,E$140/$I$140*$I69,0)</f>
        <v>127025.48299158469</v>
      </c>
      <c r="F69" s="745">
        <f t="shared" si="22"/>
        <v>23987.130401801587</v>
      </c>
      <c r="G69" s="745">
        <f t="shared" si="22"/>
        <v>0</v>
      </c>
      <c r="H69" s="745">
        <f>ROUND(SUM(C69:G69),0)+1</f>
        <v>4722534</v>
      </c>
      <c r="I69" s="745">
        <v>474</v>
      </c>
      <c r="J69" s="745">
        <f>IF(I69&lt;&gt;"",H69/I69,"")</f>
        <v>9963.1518987341769</v>
      </c>
      <c r="K69" s="635">
        <v>10078</v>
      </c>
      <c r="L69" s="635"/>
      <c r="M69" s="188" t="s">
        <v>1163</v>
      </c>
      <c r="N69" s="734">
        <f t="shared" ref="N69:N136" si="23">S69-2</f>
        <v>42470</v>
      </c>
      <c r="O69" s="290">
        <v>240</v>
      </c>
      <c r="P69" s="752">
        <v>19048</v>
      </c>
      <c r="Q69" s="25">
        <f>O69*P69</f>
        <v>4571520</v>
      </c>
      <c r="R69" s="429" t="s">
        <v>627</v>
      </c>
      <c r="S69" s="734">
        <v>42472</v>
      </c>
      <c r="T69" s="284">
        <f>I69*K69</f>
        <v>4776972</v>
      </c>
    </row>
    <row r="70" spans="1:20">
      <c r="A70" s="1078">
        <f>IF(B70&lt;&gt;"",A69+1,"")</f>
        <v>2</v>
      </c>
      <c r="B70" s="1080" t="s">
        <v>651</v>
      </c>
      <c r="C70" s="1082">
        <f>Q70+Q71</f>
        <v>17398964</v>
      </c>
      <c r="D70" s="1082"/>
      <c r="E70" s="1082">
        <f t="shared" si="22"/>
        <v>53597.250207419696</v>
      </c>
      <c r="F70" s="1082">
        <f t="shared" si="22"/>
        <v>10121.152068270712</v>
      </c>
      <c r="G70" s="1082">
        <f t="shared" si="22"/>
        <v>0</v>
      </c>
      <c r="H70" s="1082">
        <f t="shared" ref="H70:H74" si="24">ROUND(SUM(C70:G70),0)+1</f>
        <v>17462683</v>
      </c>
      <c r="I70" s="1082">
        <v>200</v>
      </c>
      <c r="J70" s="1082">
        <f t="shared" ref="J70:J72" si="25">IF(I70&lt;&gt;"",H70/I70,"")</f>
        <v>87313.414999999994</v>
      </c>
      <c r="K70" s="635">
        <v>86597</v>
      </c>
      <c r="L70" s="635"/>
      <c r="M70" s="188" t="s">
        <v>1266</v>
      </c>
      <c r="N70" s="734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650</v>
      </c>
      <c r="S70" s="735">
        <v>42486</v>
      </c>
      <c r="T70" s="284">
        <f t="shared" ref="T70:T96" si="27">I70*K70</f>
        <v>17319400</v>
      </c>
    </row>
    <row r="71" spans="1:20">
      <c r="A71" s="1079"/>
      <c r="B71" s="1081"/>
      <c r="C71" s="1083"/>
      <c r="D71" s="1083"/>
      <c r="E71" s="1083"/>
      <c r="F71" s="1083"/>
      <c r="G71" s="1083"/>
      <c r="H71" s="1083"/>
      <c r="I71" s="1083"/>
      <c r="J71" s="1083"/>
      <c r="K71" s="635"/>
      <c r="L71" s="635"/>
      <c r="M71" s="188" t="s">
        <v>1247</v>
      </c>
      <c r="N71" s="734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650</v>
      </c>
      <c r="S71" s="735">
        <v>42486</v>
      </c>
      <c r="T71" s="284"/>
    </row>
    <row r="72" spans="1:20">
      <c r="A72" s="1078">
        <f>IF(B72&lt;&gt;"",A70+1,"")</f>
        <v>3</v>
      </c>
      <c r="B72" s="1080" t="s">
        <v>670</v>
      </c>
      <c r="C72" s="1082">
        <f>Q72+Q73</f>
        <v>13287520</v>
      </c>
      <c r="D72" s="1082"/>
      <c r="E72" s="1082">
        <f>IF($I$140&lt;&gt;0,E$140/$I$140*$I72,0)</f>
        <v>56277.112717790682</v>
      </c>
      <c r="F72" s="1082">
        <f>IF($I$140&lt;&gt;0,F$140/$I$140*$I72,0)</f>
        <v>10627.209671684248</v>
      </c>
      <c r="G72" s="1082">
        <f>IF($I$140&lt;&gt;0,G$140/$I$140*$I72,0)</f>
        <v>0</v>
      </c>
      <c r="H72" s="1082">
        <f t="shared" si="24"/>
        <v>13354425</v>
      </c>
      <c r="I72" s="1082">
        <v>210</v>
      </c>
      <c r="J72" s="1082">
        <f t="shared" si="25"/>
        <v>63592.5</v>
      </c>
      <c r="K72" s="635">
        <v>57731</v>
      </c>
      <c r="L72" s="635"/>
      <c r="M72" s="188" t="s">
        <v>1266</v>
      </c>
      <c r="N72" s="734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653</v>
      </c>
      <c r="S72" s="735">
        <v>42488</v>
      </c>
      <c r="T72" s="284">
        <f t="shared" si="27"/>
        <v>12123510</v>
      </c>
    </row>
    <row r="73" spans="1:20">
      <c r="A73" s="1079"/>
      <c r="B73" s="1081"/>
      <c r="C73" s="1083"/>
      <c r="D73" s="1083"/>
      <c r="E73" s="1083"/>
      <c r="F73" s="1083"/>
      <c r="G73" s="1083"/>
      <c r="H73" s="1083"/>
      <c r="I73" s="1083"/>
      <c r="J73" s="1083"/>
      <c r="K73" s="635"/>
      <c r="L73" s="635"/>
      <c r="M73" s="191" t="s">
        <v>1253</v>
      </c>
      <c r="N73" s="734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653</v>
      </c>
      <c r="S73" s="735">
        <v>42488</v>
      </c>
      <c r="T73" s="284"/>
    </row>
    <row r="74" spans="1:20">
      <c r="A74" s="746">
        <f>IF(B74&lt;&gt;"",A72+1,"")</f>
        <v>4</v>
      </c>
      <c r="B74" s="287" t="s">
        <v>662</v>
      </c>
      <c r="C74" s="772">
        <f t="shared" si="21"/>
        <v>3459000</v>
      </c>
      <c r="D74" s="772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2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913</v>
      </c>
      <c r="N74" s="734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656</v>
      </c>
      <c r="S74" s="735">
        <v>42489</v>
      </c>
      <c r="T74" s="284">
        <f t="shared" si="27"/>
        <v>4134510</v>
      </c>
    </row>
    <row r="75" spans="1:20">
      <c r="A75" s="746">
        <f t="shared" ref="A75:A137" si="32">IF(B75&lt;&gt;"",A74+1,"")</f>
        <v>5</v>
      </c>
      <c r="B75" s="287" t="s">
        <v>555</v>
      </c>
      <c r="C75" s="772">
        <f t="shared" si="21"/>
        <v>437400</v>
      </c>
      <c r="D75" s="772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2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1167</v>
      </c>
      <c r="N75" s="734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684</v>
      </c>
      <c r="S75" s="735">
        <v>42521</v>
      </c>
      <c r="T75" s="284">
        <f t="shared" si="27"/>
        <v>544932</v>
      </c>
    </row>
    <row r="76" spans="1:20">
      <c r="A76" s="746">
        <f t="shared" si="32"/>
        <v>6</v>
      </c>
      <c r="B76" s="287" t="s">
        <v>545</v>
      </c>
      <c r="C76" s="772">
        <f t="shared" si="21"/>
        <v>446220</v>
      </c>
      <c r="D76" s="772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2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1241</v>
      </c>
      <c r="N76" s="734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684</v>
      </c>
      <c r="S76" s="735">
        <v>42521</v>
      </c>
      <c r="T76" s="284">
        <f t="shared" si="27"/>
        <v>413940</v>
      </c>
    </row>
    <row r="77" spans="1:20">
      <c r="A77" s="746">
        <f t="shared" si="32"/>
        <v>7</v>
      </c>
      <c r="B77" s="287" t="s">
        <v>717</v>
      </c>
      <c r="C77" s="772">
        <f t="shared" si="21"/>
        <v>3921035</v>
      </c>
      <c r="D77" s="772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2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1197</v>
      </c>
      <c r="N77" s="734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720</v>
      </c>
      <c r="S77" s="735">
        <v>42527</v>
      </c>
      <c r="T77" s="284">
        <f t="shared" si="27"/>
        <v>4687200</v>
      </c>
    </row>
    <row r="78" spans="1:20">
      <c r="A78" s="746">
        <f t="shared" si="32"/>
        <v>8</v>
      </c>
      <c r="B78" s="287" t="s">
        <v>1209</v>
      </c>
      <c r="C78" s="772">
        <f t="shared" si="21"/>
        <v>8639400</v>
      </c>
      <c r="D78" s="772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2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1201</v>
      </c>
      <c r="N78" s="734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724</v>
      </c>
      <c r="S78" s="735">
        <v>42528</v>
      </c>
      <c r="T78" s="284">
        <f t="shared" si="27"/>
        <v>9130450</v>
      </c>
    </row>
    <row r="79" spans="1:20">
      <c r="A79" s="746">
        <f t="shared" si="32"/>
        <v>9</v>
      </c>
      <c r="B79" s="287" t="s">
        <v>752</v>
      </c>
      <c r="C79" s="772">
        <f t="shared" si="21"/>
        <v>724057.5</v>
      </c>
      <c r="D79" s="772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2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80" t="s">
        <v>1287</v>
      </c>
      <c r="N79" s="734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738</v>
      </c>
      <c r="S79" s="735">
        <v>42532</v>
      </c>
      <c r="T79" s="284">
        <f t="shared" si="27"/>
        <v>759990</v>
      </c>
    </row>
    <row r="80" spans="1:20">
      <c r="A80" s="746">
        <f t="shared" si="32"/>
        <v>10</v>
      </c>
      <c r="B80" s="287" t="s">
        <v>719</v>
      </c>
      <c r="C80" s="772">
        <f t="shared" si="21"/>
        <v>171432</v>
      </c>
      <c r="D80" s="772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2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1163</v>
      </c>
      <c r="N80" s="734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738</v>
      </c>
      <c r="S80" s="735">
        <v>42532</v>
      </c>
      <c r="T80" s="284">
        <f t="shared" si="27"/>
        <v>205170</v>
      </c>
    </row>
    <row r="81" spans="1:20">
      <c r="A81" s="746">
        <f t="shared" si="32"/>
        <v>11</v>
      </c>
      <c r="B81" s="287" t="s">
        <v>767</v>
      </c>
      <c r="C81" s="772">
        <f t="shared" si="21"/>
        <v>1147500</v>
      </c>
      <c r="D81" s="772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2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1186</v>
      </c>
      <c r="N81" s="734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766</v>
      </c>
      <c r="S81" s="735">
        <v>42536</v>
      </c>
      <c r="T81" s="284">
        <f t="shared" si="27"/>
        <v>1608750</v>
      </c>
    </row>
    <row r="82" spans="1:20">
      <c r="A82" s="746">
        <f t="shared" si="32"/>
        <v>12</v>
      </c>
      <c r="B82" s="287" t="s">
        <v>768</v>
      </c>
      <c r="C82" s="772">
        <f t="shared" si="21"/>
        <v>1383600</v>
      </c>
      <c r="D82" s="772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2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913</v>
      </c>
      <c r="N82" s="734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766</v>
      </c>
      <c r="S82" s="735">
        <v>42536</v>
      </c>
      <c r="T82" s="284">
        <f t="shared" si="27"/>
        <v>1629000</v>
      </c>
    </row>
    <row r="83" spans="1:20">
      <c r="A83" s="746">
        <f t="shared" si="32"/>
        <v>13</v>
      </c>
      <c r="B83" s="287" t="s">
        <v>777</v>
      </c>
      <c r="C83" s="772">
        <f t="shared" si="21"/>
        <v>820598.5</v>
      </c>
      <c r="D83" s="772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2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1287</v>
      </c>
      <c r="N83" s="734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776</v>
      </c>
      <c r="S83" s="735">
        <v>42548</v>
      </c>
      <c r="T83" s="284">
        <f t="shared" si="27"/>
        <v>890680</v>
      </c>
    </row>
    <row r="84" spans="1:20">
      <c r="A84" s="746">
        <f t="shared" si="32"/>
        <v>14</v>
      </c>
      <c r="B84" s="287" t="s">
        <v>778</v>
      </c>
      <c r="C84" s="772">
        <f t="shared" si="21"/>
        <v>335340</v>
      </c>
      <c r="D84" s="772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2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1189</v>
      </c>
      <c r="N84" s="734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776</v>
      </c>
      <c r="S84" s="735">
        <v>42548</v>
      </c>
      <c r="T84" s="284">
        <f t="shared" si="27"/>
        <v>406800</v>
      </c>
    </row>
    <row r="85" spans="1:20">
      <c r="A85" s="1078">
        <f t="shared" si="32"/>
        <v>15</v>
      </c>
      <c r="B85" s="1080" t="s">
        <v>779</v>
      </c>
      <c r="C85" s="1082">
        <f>Q85+Q86</f>
        <v>9313650</v>
      </c>
      <c r="D85" s="1082"/>
      <c r="E85" s="1082">
        <f t="shared" si="29"/>
        <v>81467.820315277946</v>
      </c>
      <c r="F85" s="1082">
        <f t="shared" si="29"/>
        <v>15384.151143771482</v>
      </c>
      <c r="G85" s="1082">
        <f t="shared" si="29"/>
        <v>0</v>
      </c>
      <c r="H85" s="1082">
        <f t="shared" si="33"/>
        <v>9410502</v>
      </c>
      <c r="I85" s="1082">
        <v>304</v>
      </c>
      <c r="J85" s="1082">
        <f t="shared" si="34"/>
        <v>30955.598684210527</v>
      </c>
      <c r="K85" s="635">
        <v>30770</v>
      </c>
      <c r="L85" s="635"/>
      <c r="M85" s="191" t="s">
        <v>1190</v>
      </c>
      <c r="N85" s="734">
        <f t="shared" si="23"/>
        <v>42546</v>
      </c>
      <c r="O85" s="290">
        <v>450</v>
      </c>
      <c r="P85" s="752">
        <v>16065</v>
      </c>
      <c r="Q85" s="8">
        <f t="shared" si="35"/>
        <v>7229250</v>
      </c>
      <c r="R85" s="430" t="s">
        <v>776</v>
      </c>
      <c r="S85" s="735">
        <v>42548</v>
      </c>
      <c r="T85" s="284">
        <f t="shared" si="27"/>
        <v>9354080</v>
      </c>
    </row>
    <row r="86" spans="1:20">
      <c r="A86" s="1079"/>
      <c r="B86" s="1081"/>
      <c r="C86" s="1083"/>
      <c r="D86" s="1083"/>
      <c r="E86" s="1083"/>
      <c r="F86" s="1083"/>
      <c r="G86" s="1083"/>
      <c r="H86" s="1083"/>
      <c r="I86" s="1083"/>
      <c r="J86" s="1083"/>
      <c r="K86" s="635"/>
      <c r="L86" s="635"/>
      <c r="M86" s="188" t="s">
        <v>1268</v>
      </c>
      <c r="N86" s="734">
        <f t="shared" si="23"/>
        <v>42546</v>
      </c>
      <c r="O86" s="290">
        <v>100</v>
      </c>
      <c r="P86" s="752">
        <v>20844</v>
      </c>
      <c r="Q86" s="8">
        <f t="shared" ref="Q86" si="36">O86*P86</f>
        <v>2084400</v>
      </c>
      <c r="R86" s="430" t="s">
        <v>776</v>
      </c>
      <c r="S86" s="735">
        <v>42548</v>
      </c>
      <c r="T86" s="284"/>
    </row>
    <row r="87" spans="1:20">
      <c r="A87" s="746">
        <f>IF(B87&lt;&gt;"",A85+1,"")</f>
        <v>16</v>
      </c>
      <c r="B87" s="287" t="s">
        <v>780</v>
      </c>
      <c r="C87" s="772">
        <f t="shared" si="21"/>
        <v>2075400</v>
      </c>
      <c r="D87" s="772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2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913</v>
      </c>
      <c r="N87" s="734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776</v>
      </c>
      <c r="S87" s="735">
        <v>42548</v>
      </c>
      <c r="T87" s="284">
        <f t="shared" si="27"/>
        <v>2243500</v>
      </c>
    </row>
    <row r="88" spans="1:20">
      <c r="A88" s="746">
        <f t="shared" si="32"/>
        <v>17</v>
      </c>
      <c r="B88" s="287" t="s">
        <v>438</v>
      </c>
      <c r="C88" s="772">
        <f t="shared" si="21"/>
        <v>32946</v>
      </c>
      <c r="D88" s="772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2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1216</v>
      </c>
      <c r="N88" s="734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782</v>
      </c>
      <c r="S88" s="735">
        <v>42550</v>
      </c>
      <c r="T88" s="284">
        <f t="shared" si="27"/>
        <v>55000</v>
      </c>
    </row>
    <row r="89" spans="1:20">
      <c r="A89" s="746">
        <f t="shared" si="32"/>
        <v>18</v>
      </c>
      <c r="B89" s="287" t="s">
        <v>1292</v>
      </c>
      <c r="C89" s="772">
        <f t="shared" ref="C89:C101" si="38">Q89</f>
        <v>19048</v>
      </c>
      <c r="D89" s="772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2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1163</v>
      </c>
      <c r="N89" s="734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785</v>
      </c>
      <c r="S89" s="735">
        <v>42551</v>
      </c>
      <c r="T89" s="284">
        <f t="shared" si="27"/>
        <v>18000</v>
      </c>
    </row>
    <row r="90" spans="1:20">
      <c r="A90" s="746">
        <f t="shared" si="32"/>
        <v>19</v>
      </c>
      <c r="B90" s="287" t="s">
        <v>1293</v>
      </c>
      <c r="C90" s="772">
        <f t="shared" si="38"/>
        <v>64260</v>
      </c>
      <c r="D90" s="772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2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1227</v>
      </c>
      <c r="N90" s="734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785</v>
      </c>
      <c r="S90" s="735">
        <v>42551</v>
      </c>
      <c r="T90" s="284">
        <f t="shared" si="27"/>
        <v>111200</v>
      </c>
    </row>
    <row r="91" spans="1:20">
      <c r="A91" s="746">
        <f t="shared" si="32"/>
        <v>20</v>
      </c>
      <c r="B91" s="287" t="s">
        <v>1294</v>
      </c>
      <c r="C91" s="772">
        <f t="shared" si="38"/>
        <v>965410</v>
      </c>
      <c r="D91" s="772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2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1287</v>
      </c>
      <c r="N91" s="734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785</v>
      </c>
      <c r="S91" s="735">
        <v>42551</v>
      </c>
      <c r="T91" s="284">
        <f t="shared" si="27"/>
        <v>1050000</v>
      </c>
    </row>
    <row r="92" spans="1:20">
      <c r="A92" s="746">
        <f t="shared" si="32"/>
        <v>21</v>
      </c>
      <c r="B92" s="287" t="s">
        <v>1295</v>
      </c>
      <c r="C92" s="772">
        <f t="shared" si="38"/>
        <v>618700</v>
      </c>
      <c r="D92" s="772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2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1182</v>
      </c>
      <c r="N92" s="734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785</v>
      </c>
      <c r="S92" s="735">
        <v>42551</v>
      </c>
      <c r="T92" s="284">
        <f t="shared" si="27"/>
        <v>722500</v>
      </c>
    </row>
    <row r="93" spans="1:20">
      <c r="A93" s="1078">
        <f t="shared" si="32"/>
        <v>22</v>
      </c>
      <c r="B93" s="1080" t="s">
        <v>1165</v>
      </c>
      <c r="C93" s="1082">
        <f>Q93+Q94</f>
        <v>12306526</v>
      </c>
      <c r="D93" s="1082"/>
      <c r="E93" s="1082">
        <f t="shared" si="37"/>
        <v>100494.84413891194</v>
      </c>
      <c r="F93" s="1082">
        <f t="shared" si="37"/>
        <v>18977.160128007585</v>
      </c>
      <c r="G93" s="1082">
        <f t="shared" si="37"/>
        <v>0</v>
      </c>
      <c r="H93" s="1082">
        <f t="shared" si="39"/>
        <v>12425998</v>
      </c>
      <c r="I93" s="1082">
        <v>375</v>
      </c>
      <c r="J93" s="1082">
        <f t="shared" si="30"/>
        <v>33135.994666666666</v>
      </c>
      <c r="K93" s="635">
        <v>30950</v>
      </c>
      <c r="L93" s="635"/>
      <c r="M93" s="188" t="s">
        <v>1160</v>
      </c>
      <c r="N93" s="734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785</v>
      </c>
      <c r="S93" s="735">
        <v>42551</v>
      </c>
      <c r="T93" s="284">
        <f t="shared" si="27"/>
        <v>11606250</v>
      </c>
    </row>
    <row r="94" spans="1:20">
      <c r="A94" s="1079"/>
      <c r="B94" s="1081"/>
      <c r="C94" s="1083"/>
      <c r="D94" s="1083"/>
      <c r="E94" s="1083"/>
      <c r="F94" s="1083"/>
      <c r="G94" s="1083"/>
      <c r="H94" s="1083"/>
      <c r="I94" s="1083"/>
      <c r="J94" s="1083"/>
      <c r="K94" s="635"/>
      <c r="L94" s="635"/>
      <c r="M94" s="191" t="s">
        <v>1264</v>
      </c>
      <c r="N94" s="734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785</v>
      </c>
      <c r="S94" s="735">
        <v>42551</v>
      </c>
      <c r="T94" s="284"/>
    </row>
    <row r="95" spans="1:20">
      <c r="A95" s="746">
        <f>IF(B95&lt;&gt;"",A93+1,"")</f>
        <v>23</v>
      </c>
      <c r="B95" s="287" t="s">
        <v>789</v>
      </c>
      <c r="C95" s="772">
        <f t="shared" si="38"/>
        <v>1051000</v>
      </c>
      <c r="D95" s="772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2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1281</v>
      </c>
      <c r="N95" s="734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786</v>
      </c>
      <c r="S95" s="735">
        <v>42551</v>
      </c>
      <c r="T95" s="284">
        <f t="shared" si="27"/>
        <v>1400000</v>
      </c>
    </row>
    <row r="96" spans="1:20">
      <c r="A96" s="746">
        <f t="shared" si="32"/>
        <v>24</v>
      </c>
      <c r="B96" s="287" t="s">
        <v>796</v>
      </c>
      <c r="C96" s="772">
        <f t="shared" si="38"/>
        <v>5406295</v>
      </c>
      <c r="D96" s="772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2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80" t="s">
        <v>1287</v>
      </c>
      <c r="N96" s="734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791</v>
      </c>
      <c r="S96" s="735">
        <v>42551</v>
      </c>
      <c r="T96" s="284">
        <f t="shared" si="27"/>
        <v>4541152</v>
      </c>
    </row>
    <row r="97" spans="1:19" s="905" customFormat="1">
      <c r="A97" s="901">
        <f t="shared" si="32"/>
        <v>25</v>
      </c>
      <c r="B97" s="852" t="s">
        <v>614</v>
      </c>
      <c r="C97" s="902">
        <f t="shared" si="38"/>
        <v>261195</v>
      </c>
      <c r="D97" s="902">
        <v>6177955</v>
      </c>
      <c r="E97" s="848">
        <f t="shared" si="41"/>
        <v>266646.31978191301</v>
      </c>
      <c r="F97" s="848">
        <f t="shared" si="41"/>
        <v>50352.731539646789</v>
      </c>
      <c r="G97" s="848">
        <f t="shared" si="41"/>
        <v>0</v>
      </c>
      <c r="H97" s="902">
        <f t="shared" si="39"/>
        <v>6756149</v>
      </c>
      <c r="I97" s="848">
        <v>995</v>
      </c>
      <c r="J97" s="848">
        <f t="shared" si="30"/>
        <v>6790.0994974874375</v>
      </c>
      <c r="K97" s="903"/>
      <c r="L97" s="903"/>
      <c r="M97" s="852" t="s">
        <v>1275</v>
      </c>
      <c r="N97" s="890">
        <f t="shared" si="23"/>
        <v>42462</v>
      </c>
      <c r="O97" s="904">
        <v>11</v>
      </c>
      <c r="P97" s="246">
        <v>23745</v>
      </c>
      <c r="Q97" s="461">
        <f t="shared" si="31"/>
        <v>261195</v>
      </c>
      <c r="R97" s="893" t="s">
        <v>616</v>
      </c>
      <c r="S97" s="891">
        <v>42464</v>
      </c>
    </row>
    <row r="98" spans="1:19">
      <c r="A98" s="746">
        <f t="shared" si="32"/>
        <v>26</v>
      </c>
      <c r="B98" s="287" t="s">
        <v>624</v>
      </c>
      <c r="C98" s="772">
        <f t="shared" si="38"/>
        <v>130060</v>
      </c>
      <c r="D98" s="772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2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1229</v>
      </c>
      <c r="N98" s="734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622</v>
      </c>
      <c r="S98" s="735">
        <v>42466</v>
      </c>
    </row>
    <row r="99" spans="1:19">
      <c r="A99" s="746">
        <f t="shared" si="32"/>
        <v>27</v>
      </c>
      <c r="B99" s="287" t="s">
        <v>466</v>
      </c>
      <c r="C99" s="772">
        <f t="shared" si="38"/>
        <v>79534</v>
      </c>
      <c r="D99" s="772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2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1224</v>
      </c>
      <c r="N99" s="734">
        <f t="shared" si="23"/>
        <v>42465</v>
      </c>
      <c r="O99" s="290">
        <v>7</v>
      </c>
      <c r="P99" s="752">
        <v>11362</v>
      </c>
      <c r="Q99" s="8">
        <f t="shared" si="31"/>
        <v>79534</v>
      </c>
      <c r="R99" s="430" t="s">
        <v>625</v>
      </c>
      <c r="S99" s="735">
        <v>42467</v>
      </c>
    </row>
    <row r="100" spans="1:19">
      <c r="A100" s="746">
        <f t="shared" si="32"/>
        <v>28</v>
      </c>
      <c r="B100" s="287" t="s">
        <v>559</v>
      </c>
      <c r="C100" s="772">
        <f t="shared" si="38"/>
        <v>249611</v>
      </c>
      <c r="D100" s="772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2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1222</v>
      </c>
      <c r="N100" s="734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637</v>
      </c>
      <c r="S100" s="735">
        <v>42480</v>
      </c>
    </row>
    <row r="101" spans="1:19">
      <c r="A101" s="746">
        <f t="shared" si="32"/>
        <v>29</v>
      </c>
      <c r="B101" s="287" t="s">
        <v>646</v>
      </c>
      <c r="C101" s="772">
        <f t="shared" si="38"/>
        <v>635116</v>
      </c>
      <c r="D101" s="772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2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1230</v>
      </c>
      <c r="N101" s="734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644</v>
      </c>
      <c r="S101" s="735">
        <v>42481</v>
      </c>
    </row>
    <row r="102" spans="1:19">
      <c r="A102" s="746">
        <f t="shared" si="32"/>
        <v>30</v>
      </c>
      <c r="B102" s="287" t="s">
        <v>1165</v>
      </c>
      <c r="C102" s="772">
        <f t="shared" si="21"/>
        <v>1055604</v>
      </c>
      <c r="D102" s="772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2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1221</v>
      </c>
      <c r="N102" s="734">
        <f t="shared" si="23"/>
        <v>42483</v>
      </c>
      <c r="O102" s="769">
        <v>66</v>
      </c>
      <c r="P102" s="250">
        <v>15994</v>
      </c>
      <c r="Q102" s="8">
        <f t="shared" ref="Q102:Q113" si="43">O102*P102</f>
        <v>1055604</v>
      </c>
      <c r="R102" s="430" t="s">
        <v>648</v>
      </c>
      <c r="S102" s="735">
        <v>42485</v>
      </c>
    </row>
    <row r="103" spans="1:19">
      <c r="A103" s="746">
        <f t="shared" si="32"/>
        <v>31</v>
      </c>
      <c r="B103" s="287" t="s">
        <v>1166</v>
      </c>
      <c r="C103" s="772">
        <f t="shared" si="21"/>
        <v>409032</v>
      </c>
      <c r="D103" s="772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2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1218</v>
      </c>
      <c r="N103" s="734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648</v>
      </c>
      <c r="S103" s="735">
        <v>42485</v>
      </c>
    </row>
    <row r="104" spans="1:19">
      <c r="A104" s="746">
        <f t="shared" si="32"/>
        <v>32</v>
      </c>
      <c r="B104" s="287" t="s">
        <v>523</v>
      </c>
      <c r="C104" s="772">
        <f t="shared" si="21"/>
        <v>119910</v>
      </c>
      <c r="D104" s="772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2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1217</v>
      </c>
      <c r="N104" s="734">
        <f t="shared" si="23"/>
        <v>42487</v>
      </c>
      <c r="O104" s="769">
        <v>7</v>
      </c>
      <c r="P104" s="250">
        <v>17130</v>
      </c>
      <c r="Q104" s="8">
        <f t="shared" si="43"/>
        <v>119910</v>
      </c>
      <c r="R104" s="430" t="s">
        <v>656</v>
      </c>
      <c r="S104" s="735">
        <v>42489</v>
      </c>
    </row>
    <row r="105" spans="1:19">
      <c r="A105" s="746">
        <f t="shared" si="32"/>
        <v>33</v>
      </c>
      <c r="B105" s="287" t="s">
        <v>657</v>
      </c>
      <c r="C105" s="772">
        <f t="shared" si="21"/>
        <v>516962</v>
      </c>
      <c r="D105" s="772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2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1219</v>
      </c>
      <c r="N105" s="734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656</v>
      </c>
      <c r="S105" s="735">
        <v>42489</v>
      </c>
    </row>
    <row r="106" spans="1:19">
      <c r="A106" s="746">
        <f t="shared" si="32"/>
        <v>34</v>
      </c>
      <c r="B106" s="287" t="s">
        <v>657</v>
      </c>
      <c r="C106" s="772">
        <f t="shared" si="21"/>
        <v>146832</v>
      </c>
      <c r="D106" s="772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2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1223</v>
      </c>
      <c r="N106" s="734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656</v>
      </c>
      <c r="S106" s="735">
        <v>42489</v>
      </c>
    </row>
    <row r="107" spans="1:19">
      <c r="A107" s="746">
        <f t="shared" si="32"/>
        <v>35</v>
      </c>
      <c r="B107" s="287" t="s">
        <v>529</v>
      </c>
      <c r="C107" s="772">
        <f t="shared" si="21"/>
        <v>183600</v>
      </c>
      <c r="D107" s="772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2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1226</v>
      </c>
      <c r="N107" s="734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656</v>
      </c>
      <c r="S107" s="735">
        <v>42489</v>
      </c>
    </row>
    <row r="108" spans="1:19">
      <c r="A108" s="746">
        <f t="shared" si="32"/>
        <v>36</v>
      </c>
      <c r="B108" s="287" t="s">
        <v>450</v>
      </c>
      <c r="C108" s="772">
        <f t="shared" si="21"/>
        <v>972580</v>
      </c>
      <c r="D108" s="772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2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1232</v>
      </c>
      <c r="N108" s="734">
        <f t="shared" si="23"/>
        <v>42487</v>
      </c>
      <c r="O108" s="769">
        <v>35</v>
      </c>
      <c r="P108" s="248">
        <v>27788</v>
      </c>
      <c r="Q108" s="8">
        <f t="shared" si="43"/>
        <v>972580</v>
      </c>
      <c r="R108" s="430" t="s">
        <v>656</v>
      </c>
      <c r="S108" s="735">
        <v>42489</v>
      </c>
    </row>
    <row r="109" spans="1:19">
      <c r="A109" s="746">
        <f t="shared" si="32"/>
        <v>37</v>
      </c>
      <c r="B109" s="287" t="s">
        <v>660</v>
      </c>
      <c r="C109" s="772">
        <f t="shared" si="21"/>
        <v>477200</v>
      </c>
      <c r="D109" s="772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2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1206</v>
      </c>
      <c r="N109" s="734">
        <f t="shared" si="23"/>
        <v>42487</v>
      </c>
      <c r="O109" s="769">
        <v>40</v>
      </c>
      <c r="P109" s="248">
        <v>11930</v>
      </c>
      <c r="Q109" s="8">
        <f t="shared" si="43"/>
        <v>477200</v>
      </c>
      <c r="R109" s="430" t="s">
        <v>656</v>
      </c>
      <c r="S109" s="735">
        <v>42489</v>
      </c>
    </row>
    <row r="110" spans="1:19">
      <c r="A110" s="746">
        <f t="shared" si="32"/>
        <v>38</v>
      </c>
      <c r="B110" s="287" t="s">
        <v>449</v>
      </c>
      <c r="C110" s="772">
        <f t="shared" si="21"/>
        <v>145800</v>
      </c>
      <c r="D110" s="772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2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1228</v>
      </c>
      <c r="N110" s="734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656</v>
      </c>
      <c r="S110" s="735">
        <v>42489</v>
      </c>
    </row>
    <row r="111" spans="1:19">
      <c r="A111" s="746">
        <f t="shared" si="32"/>
        <v>39</v>
      </c>
      <c r="B111" s="287" t="s">
        <v>464</v>
      </c>
      <c r="C111" s="772">
        <f t="shared" si="21"/>
        <v>626008</v>
      </c>
      <c r="D111" s="772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2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1172</v>
      </c>
      <c r="N111" s="734">
        <f t="shared" si="23"/>
        <v>42487</v>
      </c>
      <c r="O111" s="290">
        <v>68</v>
      </c>
      <c r="P111" s="752">
        <v>9206</v>
      </c>
      <c r="Q111" s="8">
        <f t="shared" si="43"/>
        <v>626008</v>
      </c>
      <c r="R111" s="430" t="s">
        <v>656</v>
      </c>
      <c r="S111" s="735">
        <v>42489</v>
      </c>
    </row>
    <row r="112" spans="1:19">
      <c r="A112" s="746">
        <f t="shared" si="32"/>
        <v>40</v>
      </c>
      <c r="B112" s="287" t="s">
        <v>525</v>
      </c>
      <c r="C112" s="772">
        <f t="shared" si="21"/>
        <v>105570</v>
      </c>
      <c r="D112" s="772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2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1176</v>
      </c>
      <c r="N112" s="734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656</v>
      </c>
      <c r="S112" s="735">
        <v>42489</v>
      </c>
    </row>
    <row r="113" spans="1:19">
      <c r="A113" s="746">
        <f t="shared" si="32"/>
        <v>41</v>
      </c>
      <c r="B113" s="287" t="s">
        <v>658</v>
      </c>
      <c r="C113" s="772">
        <f t="shared" si="21"/>
        <v>191160</v>
      </c>
      <c r="D113" s="772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2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1276</v>
      </c>
      <c r="N113" s="734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656</v>
      </c>
      <c r="S113" s="735">
        <v>42489</v>
      </c>
    </row>
    <row r="114" spans="1:19">
      <c r="A114" s="746">
        <f t="shared" si="32"/>
        <v>42</v>
      </c>
      <c r="B114" s="287" t="s">
        <v>614</v>
      </c>
      <c r="C114" s="772">
        <f t="shared" ref="C114:C125" si="45">Q114</f>
        <v>257400</v>
      </c>
      <c r="D114" s="772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2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1245</v>
      </c>
      <c r="N114" s="734">
        <f t="shared" si="23"/>
        <v>42500</v>
      </c>
      <c r="O114" s="769">
        <v>10</v>
      </c>
      <c r="P114" s="250">
        <v>25740</v>
      </c>
      <c r="Q114" s="8">
        <f t="shared" si="31"/>
        <v>257400</v>
      </c>
      <c r="R114" s="430" t="s">
        <v>673</v>
      </c>
      <c r="S114" s="735">
        <v>42502</v>
      </c>
    </row>
    <row r="115" spans="1:19">
      <c r="A115" s="746">
        <f t="shared" si="32"/>
        <v>43</v>
      </c>
      <c r="B115" s="287" t="s">
        <v>614</v>
      </c>
      <c r="C115" s="772">
        <f t="shared" si="45"/>
        <v>320625</v>
      </c>
      <c r="D115" s="772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2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1272</v>
      </c>
      <c r="N115" s="734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678</v>
      </c>
      <c r="S115" s="735">
        <v>42516</v>
      </c>
    </row>
    <row r="116" spans="1:19">
      <c r="A116" s="746">
        <f t="shared" si="32"/>
        <v>44</v>
      </c>
      <c r="B116" s="287" t="s">
        <v>683</v>
      </c>
      <c r="C116" s="772">
        <f t="shared" si="45"/>
        <v>373600</v>
      </c>
      <c r="D116" s="772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2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1212</v>
      </c>
      <c r="N116" s="734">
        <f t="shared" si="23"/>
        <v>42514</v>
      </c>
      <c r="O116" s="769">
        <v>40</v>
      </c>
      <c r="P116" s="250">
        <v>9340</v>
      </c>
      <c r="Q116" s="8">
        <f t="shared" si="31"/>
        <v>373600</v>
      </c>
      <c r="R116" s="430" t="s">
        <v>679</v>
      </c>
      <c r="S116" s="735">
        <v>42516</v>
      </c>
    </row>
    <row r="117" spans="1:19">
      <c r="A117" s="746">
        <f t="shared" si="32"/>
        <v>45</v>
      </c>
      <c r="B117" s="287" t="s">
        <v>1165</v>
      </c>
      <c r="C117" s="772">
        <f t="shared" si="45"/>
        <v>1146600</v>
      </c>
      <c r="D117" s="772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2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1133</v>
      </c>
      <c r="N117" s="734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680</v>
      </c>
      <c r="S117" s="735">
        <v>42516</v>
      </c>
    </row>
    <row r="118" spans="1:19">
      <c r="A118" s="746">
        <f t="shared" si="32"/>
        <v>46</v>
      </c>
      <c r="B118" s="287" t="s">
        <v>1166</v>
      </c>
      <c r="C118" s="772">
        <f t="shared" si="45"/>
        <v>1445664</v>
      </c>
      <c r="D118" s="772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2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1131</v>
      </c>
      <c r="N118" s="734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680</v>
      </c>
      <c r="S118" s="735">
        <v>42516</v>
      </c>
    </row>
    <row r="119" spans="1:19">
      <c r="A119" s="746">
        <f t="shared" si="32"/>
        <v>47</v>
      </c>
      <c r="B119" s="287" t="s">
        <v>614</v>
      </c>
      <c r="C119" s="772">
        <f t="shared" si="45"/>
        <v>377720</v>
      </c>
      <c r="D119" s="772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2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1211</v>
      </c>
      <c r="N119" s="734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681</v>
      </c>
      <c r="S119" s="735">
        <v>42517</v>
      </c>
    </row>
    <row r="120" spans="1:19">
      <c r="A120" s="746">
        <f t="shared" si="32"/>
        <v>48</v>
      </c>
      <c r="B120" s="287" t="s">
        <v>512</v>
      </c>
      <c r="C120" s="772">
        <f t="shared" si="45"/>
        <v>241224</v>
      </c>
      <c r="D120" s="772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2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1213</v>
      </c>
      <c r="N120" s="734">
        <f t="shared" si="23"/>
        <v>42519</v>
      </c>
      <c r="O120" s="769">
        <v>12</v>
      </c>
      <c r="P120" s="248">
        <v>20102</v>
      </c>
      <c r="Q120" s="8">
        <f t="shared" si="31"/>
        <v>241224</v>
      </c>
      <c r="R120" s="430" t="s">
        <v>684</v>
      </c>
      <c r="S120" s="735">
        <v>42521</v>
      </c>
    </row>
    <row r="121" spans="1:19">
      <c r="A121" s="746">
        <f t="shared" si="32"/>
        <v>49</v>
      </c>
      <c r="B121" s="287" t="s">
        <v>464</v>
      </c>
      <c r="C121" s="772">
        <f t="shared" si="45"/>
        <v>438167</v>
      </c>
      <c r="D121" s="772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2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1210</v>
      </c>
      <c r="N121" s="734">
        <f t="shared" si="23"/>
        <v>42519</v>
      </c>
      <c r="O121" s="769">
        <v>41</v>
      </c>
      <c r="P121" s="248">
        <v>10687</v>
      </c>
      <c r="Q121" s="8">
        <f t="shared" si="31"/>
        <v>438167</v>
      </c>
      <c r="R121" s="430" t="s">
        <v>684</v>
      </c>
      <c r="S121" s="735">
        <v>42521</v>
      </c>
    </row>
    <row r="122" spans="1:19">
      <c r="A122" s="746">
        <f t="shared" si="32"/>
        <v>50</v>
      </c>
      <c r="B122" s="287" t="s">
        <v>683</v>
      </c>
      <c r="C122" s="772">
        <f t="shared" si="45"/>
        <v>348726</v>
      </c>
      <c r="D122" s="772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2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1214</v>
      </c>
      <c r="N122" s="734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713</v>
      </c>
      <c r="S122" s="735">
        <v>42523</v>
      </c>
    </row>
    <row r="123" spans="1:19">
      <c r="A123" s="746">
        <f t="shared" si="32"/>
        <v>51</v>
      </c>
      <c r="B123" s="287" t="s">
        <v>908</v>
      </c>
      <c r="C123" s="772">
        <f t="shared" si="45"/>
        <v>310539</v>
      </c>
      <c r="D123" s="772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2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1215</v>
      </c>
      <c r="N123" s="734">
        <f t="shared" si="23"/>
        <v>42525</v>
      </c>
      <c r="O123" s="290">
        <v>17</v>
      </c>
      <c r="P123" s="752">
        <v>18267</v>
      </c>
      <c r="Q123" s="8">
        <f t="shared" si="31"/>
        <v>310539</v>
      </c>
      <c r="R123" s="430" t="s">
        <v>720</v>
      </c>
      <c r="S123" s="735">
        <v>42527</v>
      </c>
    </row>
    <row r="124" spans="1:19">
      <c r="A124" s="746">
        <f t="shared" si="32"/>
        <v>52</v>
      </c>
      <c r="B124" s="287" t="s">
        <v>624</v>
      </c>
      <c r="C124" s="772">
        <f t="shared" si="45"/>
        <v>351879</v>
      </c>
      <c r="D124" s="772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2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1225</v>
      </c>
      <c r="N124" s="734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720</v>
      </c>
      <c r="S124" s="735">
        <v>42527</v>
      </c>
    </row>
    <row r="125" spans="1:19">
      <c r="A125" s="746">
        <f t="shared" si="32"/>
        <v>53</v>
      </c>
      <c r="B125" s="287" t="s">
        <v>643</v>
      </c>
      <c r="C125" s="772">
        <f t="shared" si="45"/>
        <v>604700</v>
      </c>
      <c r="D125" s="772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2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1249</v>
      </c>
      <c r="N125" s="734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738</v>
      </c>
      <c r="S125" s="735">
        <v>42532</v>
      </c>
    </row>
    <row r="126" spans="1:19">
      <c r="A126" s="746">
        <f t="shared" si="32"/>
        <v>54</v>
      </c>
      <c r="B126" s="287" t="s">
        <v>651</v>
      </c>
      <c r="C126" s="772">
        <f t="shared" si="21"/>
        <v>579670</v>
      </c>
      <c r="D126" s="772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2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1205</v>
      </c>
      <c r="N126" s="734">
        <f t="shared" si="23"/>
        <v>42530</v>
      </c>
      <c r="O126" s="769">
        <v>65</v>
      </c>
      <c r="P126" s="250">
        <v>8918</v>
      </c>
      <c r="Q126" s="8">
        <f t="shared" ref="Q126:Q137" si="48">O126*P126</f>
        <v>579670</v>
      </c>
      <c r="R126" s="430" t="s">
        <v>738</v>
      </c>
      <c r="S126" s="735">
        <v>42532</v>
      </c>
    </row>
    <row r="127" spans="1:19">
      <c r="A127" s="746">
        <f t="shared" si="32"/>
        <v>55</v>
      </c>
      <c r="B127" s="287" t="s">
        <v>753</v>
      </c>
      <c r="C127" s="772">
        <f t="shared" si="21"/>
        <v>232484</v>
      </c>
      <c r="D127" s="772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2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1220</v>
      </c>
      <c r="N127" s="734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738</v>
      </c>
      <c r="S127" s="735">
        <v>42532</v>
      </c>
    </row>
    <row r="128" spans="1:19">
      <c r="A128" s="746">
        <f t="shared" si="32"/>
        <v>56</v>
      </c>
      <c r="B128" s="287" t="s">
        <v>759</v>
      </c>
      <c r="C128" s="772">
        <f t="shared" si="21"/>
        <v>689160</v>
      </c>
      <c r="D128" s="772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2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1239</v>
      </c>
      <c r="N128" s="734">
        <f t="shared" si="23"/>
        <v>42530</v>
      </c>
      <c r="O128" s="769">
        <v>30</v>
      </c>
      <c r="P128" s="250">
        <v>22972</v>
      </c>
      <c r="Q128" s="8">
        <f t="shared" si="48"/>
        <v>689160</v>
      </c>
      <c r="R128" s="430" t="s">
        <v>738</v>
      </c>
      <c r="S128" s="735">
        <v>42532</v>
      </c>
    </row>
    <row r="129" spans="1:19">
      <c r="A129" s="746">
        <f t="shared" si="32"/>
        <v>57</v>
      </c>
      <c r="B129" s="287" t="s">
        <v>1165</v>
      </c>
      <c r="C129" s="772">
        <f t="shared" si="21"/>
        <v>1100280</v>
      </c>
      <c r="D129" s="772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2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1157</v>
      </c>
      <c r="N129" s="734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762</v>
      </c>
      <c r="S129" s="735">
        <v>42535</v>
      </c>
    </row>
    <row r="130" spans="1:19">
      <c r="A130" s="746">
        <f t="shared" si="32"/>
        <v>58</v>
      </c>
      <c r="B130" s="287" t="s">
        <v>1166</v>
      </c>
      <c r="C130" s="772">
        <f t="shared" si="21"/>
        <v>1132956</v>
      </c>
      <c r="D130" s="772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2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1274</v>
      </c>
      <c r="N130" s="734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762</v>
      </c>
      <c r="S130" s="735">
        <v>42535</v>
      </c>
    </row>
    <row r="131" spans="1:19">
      <c r="A131" s="746">
        <f t="shared" si="32"/>
        <v>59</v>
      </c>
      <c r="B131" s="287" t="s">
        <v>646</v>
      </c>
      <c r="C131" s="772">
        <f t="shared" si="21"/>
        <v>610740</v>
      </c>
      <c r="D131" s="772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2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1279</v>
      </c>
      <c r="N131" s="734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765</v>
      </c>
      <c r="S131" s="735">
        <v>42536</v>
      </c>
    </row>
    <row r="132" spans="1:19">
      <c r="A132" s="746">
        <f t="shared" si="32"/>
        <v>60</v>
      </c>
      <c r="B132" s="287" t="s">
        <v>908</v>
      </c>
      <c r="C132" s="772">
        <f t="shared" si="21"/>
        <v>307580</v>
      </c>
      <c r="D132" s="772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2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1208</v>
      </c>
      <c r="N132" s="734">
        <f t="shared" si="23"/>
        <v>42542</v>
      </c>
      <c r="O132" s="769">
        <v>20</v>
      </c>
      <c r="P132" s="248">
        <v>15379</v>
      </c>
      <c r="Q132" s="8">
        <f t="shared" si="48"/>
        <v>307580</v>
      </c>
      <c r="R132" s="430" t="s">
        <v>771</v>
      </c>
      <c r="S132" s="735">
        <v>42544</v>
      </c>
    </row>
    <row r="133" spans="1:19">
      <c r="A133" s="746">
        <f t="shared" si="32"/>
        <v>61</v>
      </c>
      <c r="B133" s="287" t="s">
        <v>624</v>
      </c>
      <c r="C133" s="772">
        <f t="shared" si="21"/>
        <v>285530</v>
      </c>
      <c r="D133" s="772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2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1235</v>
      </c>
      <c r="N133" s="734">
        <f t="shared" si="23"/>
        <v>42542</v>
      </c>
      <c r="O133" s="769">
        <v>10</v>
      </c>
      <c r="P133" s="248">
        <v>28553</v>
      </c>
      <c r="Q133" s="8">
        <f t="shared" si="48"/>
        <v>285530</v>
      </c>
      <c r="R133" s="430" t="s">
        <v>771</v>
      </c>
      <c r="S133" s="735">
        <v>42544</v>
      </c>
    </row>
    <row r="134" spans="1:19">
      <c r="A134" s="746">
        <f t="shared" si="32"/>
        <v>62</v>
      </c>
      <c r="B134" s="287" t="s">
        <v>1289</v>
      </c>
      <c r="C134" s="772">
        <f t="shared" si="21"/>
        <v>315942</v>
      </c>
      <c r="D134" s="772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2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1242</v>
      </c>
      <c r="N134" s="734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773</v>
      </c>
      <c r="S134" s="735">
        <v>42548</v>
      </c>
    </row>
    <row r="135" spans="1:19">
      <c r="A135" s="746">
        <f t="shared" si="32"/>
        <v>63</v>
      </c>
      <c r="B135" s="287" t="s">
        <v>646</v>
      </c>
      <c r="C135" s="772">
        <f t="shared" si="21"/>
        <v>483780</v>
      </c>
      <c r="D135" s="772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2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1177</v>
      </c>
      <c r="N135" s="734">
        <f t="shared" si="23"/>
        <v>42546</v>
      </c>
      <c r="O135" s="290">
        <v>30</v>
      </c>
      <c r="P135" s="752">
        <v>16126</v>
      </c>
      <c r="Q135" s="8">
        <f t="shared" si="48"/>
        <v>483780</v>
      </c>
      <c r="R135" s="430" t="s">
        <v>775</v>
      </c>
      <c r="S135" s="735">
        <v>42548</v>
      </c>
    </row>
    <row r="136" spans="1:19">
      <c r="A136" s="746">
        <f t="shared" si="32"/>
        <v>64</v>
      </c>
      <c r="B136" s="287" t="s">
        <v>1165</v>
      </c>
      <c r="C136" s="772">
        <f t="shared" si="21"/>
        <v>1059840</v>
      </c>
      <c r="D136" s="772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2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1191</v>
      </c>
      <c r="N136" s="734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790</v>
      </c>
      <c r="S136" s="735">
        <v>42551</v>
      </c>
    </row>
    <row r="137" spans="1:19">
      <c r="A137" s="746">
        <f t="shared" si="32"/>
        <v>65</v>
      </c>
      <c r="B137" s="287" t="s">
        <v>1289</v>
      </c>
      <c r="C137" s="772">
        <f t="shared" si="21"/>
        <v>687735</v>
      </c>
      <c r="D137" s="772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2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1153</v>
      </c>
      <c r="N137" s="734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790</v>
      </c>
      <c r="S137" s="735">
        <v>42551</v>
      </c>
    </row>
    <row r="138" spans="1:19">
      <c r="A138" s="746">
        <f t="shared" ref="A138" si="50">IF(B138&lt;&gt;"",A137+1,"")</f>
        <v>66</v>
      </c>
      <c r="B138" s="287" t="s">
        <v>464</v>
      </c>
      <c r="C138" s="772">
        <f t="shared" ref="C138" si="51">Q138</f>
        <v>285125</v>
      </c>
      <c r="D138" s="772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2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1202</v>
      </c>
      <c r="N138" s="734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791</v>
      </c>
      <c r="S138" s="735">
        <v>42551</v>
      </c>
    </row>
    <row r="139" spans="1:19" s="737" customFormat="1">
      <c r="A139" s="746"/>
      <c r="B139" s="287"/>
      <c r="C139" s="772"/>
      <c r="D139" s="772"/>
      <c r="E139" s="249"/>
      <c r="F139" s="249"/>
      <c r="G139" s="249"/>
      <c r="H139" s="772"/>
      <c r="I139" s="249"/>
      <c r="J139" s="249"/>
      <c r="K139" s="635"/>
      <c r="L139" s="635"/>
      <c r="M139" s="188"/>
      <c r="N139" s="735"/>
      <c r="O139" s="290"/>
      <c r="P139" s="250"/>
      <c r="Q139" s="8"/>
      <c r="R139" s="430"/>
      <c r="S139" s="735"/>
    </row>
    <row r="140" spans="1:19" s="716" customFormat="1">
      <c r="A140" s="721"/>
      <c r="B140" s="722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9"/>
      <c r="L140" s="729"/>
      <c r="M140" s="738"/>
      <c r="N140" s="739"/>
      <c r="O140" s="770"/>
      <c r="P140" s="27"/>
      <c r="Q140" s="47">
        <f>SUM(Q69:Q139)</f>
        <v>108890262</v>
      </c>
      <c r="R140" s="738"/>
      <c r="S140" s="739"/>
    </row>
    <row r="141" spans="1:19" s="716" customFormat="1">
      <c r="A141" s="723"/>
      <c r="B141" s="724"/>
      <c r="C141" s="717"/>
      <c r="D141" s="717"/>
      <c r="E141" s="717"/>
      <c r="F141" s="717"/>
      <c r="G141" s="717"/>
      <c r="H141" s="717"/>
      <c r="I141" s="717"/>
      <c r="J141" s="717"/>
      <c r="K141" s="729"/>
      <c r="L141" s="729"/>
      <c r="M141" s="431"/>
      <c r="N141" s="740"/>
      <c r="O141" s="768"/>
      <c r="P141" s="732"/>
      <c r="Q141" s="741"/>
      <c r="R141" s="431"/>
      <c r="S141" s="740"/>
    </row>
    <row r="142" spans="1:19" s="716" customFormat="1">
      <c r="A142" s="723"/>
      <c r="B142" s="724"/>
      <c r="C142" s="717"/>
      <c r="D142" s="717"/>
      <c r="E142" s="717"/>
      <c r="F142" s="717"/>
      <c r="G142" s="717"/>
      <c r="H142" s="717"/>
      <c r="I142" s="717"/>
      <c r="J142" s="717"/>
      <c r="K142" s="729"/>
      <c r="L142" s="729"/>
      <c r="M142" s="431"/>
      <c r="N142" s="740"/>
      <c r="O142" s="768"/>
      <c r="P142" s="732"/>
      <c r="Q142" s="741"/>
      <c r="R142" s="431"/>
      <c r="S142" s="740"/>
    </row>
    <row r="143" spans="1:19">
      <c r="M143" s="431"/>
      <c r="N143" s="740"/>
      <c r="O143" s="768"/>
      <c r="P143" s="732"/>
      <c r="Q143" s="741"/>
      <c r="R143" s="431"/>
      <c r="S143" s="740"/>
    </row>
    <row r="144" spans="1:19" ht="18" hidden="1" customHeight="1">
      <c r="A144" s="548" t="str">
        <f>TH!$A$1</f>
        <v>Đơn vị: CÔNG TY TNHH MỘT THÀNH VIÊN KHỞI NGUYÊN AN</v>
      </c>
      <c r="B144" s="716"/>
      <c r="C144" s="284"/>
      <c r="D144" s="284"/>
      <c r="E144" s="284"/>
      <c r="F144" s="284"/>
      <c r="G144" s="284"/>
      <c r="H144" s="284"/>
      <c r="I144" s="576"/>
      <c r="J144" s="284"/>
      <c r="K144" s="729"/>
      <c r="L144" s="729"/>
      <c r="M144" s="431"/>
      <c r="N144" s="740"/>
      <c r="O144" s="768"/>
      <c r="P144" s="732"/>
      <c r="Q144" s="741"/>
      <c r="R144" s="431"/>
      <c r="S144" s="740"/>
    </row>
    <row r="145" spans="1:19" ht="18.75" customHeight="1">
      <c r="A145" s="717" t="s">
        <v>1004</v>
      </c>
      <c r="B145" s="717"/>
      <c r="C145" s="717"/>
      <c r="D145" s="717"/>
      <c r="E145" s="717"/>
      <c r="F145" s="717"/>
      <c r="G145" s="717"/>
      <c r="H145" s="717"/>
      <c r="I145" s="717"/>
      <c r="J145" s="717"/>
      <c r="K145" s="729"/>
      <c r="L145" s="729"/>
      <c r="M145" s="431"/>
      <c r="N145" s="740"/>
      <c r="O145" s="768"/>
      <c r="P145" s="732"/>
      <c r="Q145" s="741"/>
      <c r="R145" s="431"/>
      <c r="S145" s="740"/>
    </row>
    <row r="146" spans="1:19" ht="12.75" hidden="1" customHeight="1">
      <c r="A146" s="756"/>
      <c r="B146" s="748"/>
      <c r="C146" s="748"/>
      <c r="D146" s="748"/>
      <c r="E146" s="748"/>
      <c r="F146" s="748"/>
      <c r="G146" s="748"/>
      <c r="H146" s="748"/>
      <c r="I146" s="731"/>
      <c r="J146" s="748"/>
      <c r="K146" s="729"/>
      <c r="L146" s="729"/>
      <c r="M146" s="431"/>
      <c r="N146" s="740"/>
      <c r="O146" s="768"/>
      <c r="P146" s="732"/>
      <c r="Q146" s="741"/>
      <c r="R146" s="431"/>
      <c r="S146" s="740"/>
    </row>
    <row r="147" spans="1:19" s="428" customFormat="1" ht="30.75" customHeight="1">
      <c r="A147" s="773" t="s">
        <v>35</v>
      </c>
      <c r="B147" s="424" t="s">
        <v>227</v>
      </c>
      <c r="C147" s="425" t="s">
        <v>230</v>
      </c>
      <c r="D147" s="425"/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4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9">
        <f>IF(B148&lt;&gt;"",ROW()-(ROW()-1),"")</f>
        <v>1</v>
      </c>
      <c r="B148" s="287" t="s">
        <v>1427</v>
      </c>
      <c r="C148" s="25">
        <f>Q148</f>
        <v>352755</v>
      </c>
      <c r="D148" s="25">
        <v>8915265</v>
      </c>
      <c r="E148" s="720">
        <f t="shared" ref="E148:G167" si="56">IF($I$193&lt;&gt;0,E$193/$I$193*$I148,0)</f>
        <v>22701.98937087044</v>
      </c>
      <c r="F148" s="720">
        <f t="shared" si="56"/>
        <v>0</v>
      </c>
      <c r="G148" s="720">
        <f t="shared" si="56"/>
        <v>0</v>
      </c>
      <c r="H148" s="25">
        <f>SUM(C148:G148)</f>
        <v>9290721.9893708713</v>
      </c>
      <c r="I148" s="720">
        <v>81</v>
      </c>
      <c r="J148" s="720">
        <f>IF(I148&lt;&gt;"",H148/I148,"")</f>
        <v>114700.27147371446</v>
      </c>
      <c r="K148" s="635">
        <v>115858</v>
      </c>
      <c r="L148" s="635"/>
      <c r="M148" s="188" t="s">
        <v>1263</v>
      </c>
      <c r="N148" s="734">
        <f>S148-2</f>
        <v>42564</v>
      </c>
      <c r="O148" s="290">
        <v>15</v>
      </c>
      <c r="P148" s="752">
        <v>23517</v>
      </c>
      <c r="Q148" s="25">
        <f t="shared" ref="Q148:Q149" si="57">ROUND(O148*P148,0)</f>
        <v>352755</v>
      </c>
      <c r="R148" s="824" t="s">
        <v>1423</v>
      </c>
      <c r="S148" s="190">
        <v>42566</v>
      </c>
    </row>
    <row r="149" spans="1:19" ht="13.5" customHeight="1">
      <c r="A149" s="719">
        <f>IF(B149&lt;&gt;"",A148+1,"")</f>
        <v>2</v>
      </c>
      <c r="B149" s="287" t="s">
        <v>908</v>
      </c>
      <c r="C149" s="25">
        <f t="shared" ref="C149:C171" si="58">Q149</f>
        <v>1907460</v>
      </c>
      <c r="D149" s="25">
        <v>42750000</v>
      </c>
      <c r="E149" s="720">
        <f t="shared" si="56"/>
        <v>1401357.3685722493</v>
      </c>
      <c r="F149" s="720">
        <f t="shared" si="56"/>
        <v>0</v>
      </c>
      <c r="G149" s="720">
        <f t="shared" si="56"/>
        <v>0</v>
      </c>
      <c r="H149" s="25">
        <f t="shared" ref="H149:H162" si="59">SUM(C149:G149)</f>
        <v>46058817.36857225</v>
      </c>
      <c r="I149" s="720">
        <v>5000</v>
      </c>
      <c r="J149" s="720">
        <f t="shared" ref="J149:J152" si="60">IF(I149&lt;&gt;"",H149/I149,"")</f>
        <v>9211.7634737144508</v>
      </c>
      <c r="K149" s="635">
        <v>9000</v>
      </c>
      <c r="L149" s="635"/>
      <c r="M149" s="287" t="s">
        <v>1102</v>
      </c>
      <c r="N149" s="734">
        <f t="shared" ref="N149:N171" si="61">S149-2</f>
        <v>42574</v>
      </c>
      <c r="O149" s="290">
        <v>180</v>
      </c>
      <c r="P149" s="752">
        <v>10597</v>
      </c>
      <c r="Q149" s="25">
        <f t="shared" si="57"/>
        <v>1907460</v>
      </c>
      <c r="R149" s="824" t="s">
        <v>1432</v>
      </c>
      <c r="S149" s="190">
        <v>42576</v>
      </c>
    </row>
    <row r="150" spans="1:19" ht="13.5" customHeight="1">
      <c r="A150" s="719">
        <f t="shared" ref="A150:A162" si="62">IF(B150&lt;&gt;"",A149+1,"")</f>
        <v>3</v>
      </c>
      <c r="B150" s="287" t="s">
        <v>1434</v>
      </c>
      <c r="C150" s="25">
        <f t="shared" si="58"/>
        <v>304920</v>
      </c>
      <c r="D150" s="25">
        <v>9747000</v>
      </c>
      <c r="E150" s="720">
        <f t="shared" si="56"/>
        <v>140135.73685722495</v>
      </c>
      <c r="F150" s="720">
        <f t="shared" si="56"/>
        <v>0</v>
      </c>
      <c r="G150" s="720">
        <f t="shared" si="56"/>
        <v>0</v>
      </c>
      <c r="H150" s="25">
        <f t="shared" si="59"/>
        <v>10192055.736857224</v>
      </c>
      <c r="I150" s="720">
        <v>500</v>
      </c>
      <c r="J150" s="720">
        <f t="shared" si="60"/>
        <v>20384.111473714449</v>
      </c>
      <c r="K150" s="635">
        <v>20520</v>
      </c>
      <c r="L150" s="635"/>
      <c r="M150" s="191" t="s">
        <v>1207</v>
      </c>
      <c r="N150" s="734">
        <f t="shared" si="61"/>
        <v>42574</v>
      </c>
      <c r="O150" s="290">
        <v>40</v>
      </c>
      <c r="P150" s="752">
        <v>7623</v>
      </c>
      <c r="Q150" s="25">
        <f t="shared" ref="Q150:Q192" si="63">ROUND(O150*P150,0)</f>
        <v>304920</v>
      </c>
      <c r="R150" s="824" t="s">
        <v>1433</v>
      </c>
      <c r="S150" s="190">
        <v>42576</v>
      </c>
    </row>
    <row r="151" spans="1:19" ht="13.5" customHeight="1">
      <c r="A151" s="719">
        <f t="shared" si="62"/>
        <v>4</v>
      </c>
      <c r="B151" s="287" t="s">
        <v>1165</v>
      </c>
      <c r="C151" s="25">
        <f t="shared" si="58"/>
        <v>1983200</v>
      </c>
      <c r="D151" s="25">
        <v>48562500</v>
      </c>
      <c r="E151" s="720">
        <f t="shared" si="56"/>
        <v>406393.63688595232</v>
      </c>
      <c r="F151" s="720">
        <f t="shared" si="56"/>
        <v>0</v>
      </c>
      <c r="G151" s="720">
        <f t="shared" si="56"/>
        <v>0</v>
      </c>
      <c r="H151" s="25">
        <f t="shared" si="59"/>
        <v>50952093.636885956</v>
      </c>
      <c r="I151" s="720">
        <v>1450</v>
      </c>
      <c r="J151" s="720">
        <f t="shared" si="60"/>
        <v>35139.374921990311</v>
      </c>
      <c r="K151" s="635">
        <v>35000</v>
      </c>
      <c r="L151" s="635"/>
      <c r="M151" s="287" t="s">
        <v>1101</v>
      </c>
      <c r="N151" s="734">
        <f t="shared" si="61"/>
        <v>42578</v>
      </c>
      <c r="O151" s="290">
        <v>200</v>
      </c>
      <c r="P151" s="752">
        <v>9916</v>
      </c>
      <c r="Q151" s="25">
        <f t="shared" si="63"/>
        <v>1983200</v>
      </c>
      <c r="R151" s="824" t="s">
        <v>1439</v>
      </c>
      <c r="S151" s="190">
        <v>42580</v>
      </c>
    </row>
    <row r="152" spans="1:19" ht="13.5" customHeight="1">
      <c r="A152" s="719">
        <f>IF(B152&lt;&gt;"",A151+1,"")</f>
        <v>5</v>
      </c>
      <c r="B152" s="287" t="s">
        <v>1166</v>
      </c>
      <c r="C152" s="25">
        <f t="shared" si="58"/>
        <v>1973560</v>
      </c>
      <c r="D152" s="25">
        <v>46605000</v>
      </c>
      <c r="E152" s="720">
        <f t="shared" si="56"/>
        <v>420407.2105716748</v>
      </c>
      <c r="F152" s="720">
        <f t="shared" si="56"/>
        <v>0</v>
      </c>
      <c r="G152" s="720">
        <f t="shared" si="56"/>
        <v>0</v>
      </c>
      <c r="H152" s="25">
        <f t="shared" si="59"/>
        <v>48998967.210571676</v>
      </c>
      <c r="I152" s="720">
        <v>1500</v>
      </c>
      <c r="J152" s="720">
        <f t="shared" si="60"/>
        <v>32665.978140381118</v>
      </c>
      <c r="K152" s="635">
        <v>32500</v>
      </c>
      <c r="L152" s="635"/>
      <c r="M152" s="188" t="s">
        <v>1259</v>
      </c>
      <c r="N152" s="734">
        <f t="shared" si="61"/>
        <v>42578</v>
      </c>
      <c r="O152" s="290">
        <v>100</v>
      </c>
      <c r="P152" s="752">
        <v>19735.599999999999</v>
      </c>
      <c r="Q152" s="25">
        <f t="shared" si="63"/>
        <v>1973560</v>
      </c>
      <c r="R152" s="824" t="s">
        <v>1439</v>
      </c>
      <c r="S152" s="190">
        <v>42580</v>
      </c>
    </row>
    <row r="153" spans="1:19" ht="13.5" customHeight="1">
      <c r="A153" s="719">
        <f t="shared" si="62"/>
        <v>6</v>
      </c>
      <c r="B153" s="287" t="s">
        <v>807</v>
      </c>
      <c r="C153" s="25">
        <f t="shared" si="58"/>
        <v>789360</v>
      </c>
      <c r="D153" s="25">
        <v>60408</v>
      </c>
      <c r="E153" s="720">
        <f t="shared" si="56"/>
        <v>1681.6288422866992</v>
      </c>
      <c r="F153" s="720">
        <f t="shared" si="56"/>
        <v>0</v>
      </c>
      <c r="G153" s="720">
        <f t="shared" si="56"/>
        <v>0</v>
      </c>
      <c r="H153" s="25">
        <f t="shared" si="59"/>
        <v>851449.62884228665</v>
      </c>
      <c r="I153" s="720">
        <v>6</v>
      </c>
      <c r="J153" s="720">
        <f t="shared" ref="J153:J162" si="64">IF(I153&lt;&gt;"",H153/I153,"")</f>
        <v>141908.27147371444</v>
      </c>
      <c r="K153" s="635">
        <v>103488</v>
      </c>
      <c r="L153" s="635"/>
      <c r="M153" s="191" t="s">
        <v>1231</v>
      </c>
      <c r="N153" s="734">
        <f t="shared" si="61"/>
        <v>42579</v>
      </c>
      <c r="O153" s="290">
        <v>30</v>
      </c>
      <c r="P153" s="752">
        <v>26312</v>
      </c>
      <c r="Q153" s="25">
        <f t="shared" si="63"/>
        <v>789360</v>
      </c>
      <c r="R153" s="824" t="s">
        <v>1457</v>
      </c>
      <c r="S153" s="190">
        <v>42581</v>
      </c>
    </row>
    <row r="154" spans="1:19" ht="13.5" customHeight="1">
      <c r="A154" s="719">
        <f t="shared" si="62"/>
        <v>7</v>
      </c>
      <c r="B154" s="287" t="s">
        <v>1466</v>
      </c>
      <c r="C154" s="25">
        <f t="shared" si="58"/>
        <v>267030</v>
      </c>
      <c r="D154" s="25">
        <v>2195200</v>
      </c>
      <c r="E154" s="720">
        <f t="shared" si="56"/>
        <v>56054.294742889979</v>
      </c>
      <c r="F154" s="720">
        <f t="shared" si="56"/>
        <v>0</v>
      </c>
      <c r="G154" s="720">
        <f t="shared" si="56"/>
        <v>0</v>
      </c>
      <c r="H154" s="25">
        <f t="shared" si="59"/>
        <v>2518284.2947428902</v>
      </c>
      <c r="I154" s="720">
        <v>200</v>
      </c>
      <c r="J154" s="720">
        <f t="shared" si="64"/>
        <v>12591.42147371445</v>
      </c>
      <c r="K154" s="635">
        <v>12825</v>
      </c>
      <c r="L154" s="635"/>
      <c r="M154" s="191" t="s">
        <v>1188</v>
      </c>
      <c r="N154" s="734">
        <f t="shared" si="61"/>
        <v>42585</v>
      </c>
      <c r="O154" s="290">
        <v>10</v>
      </c>
      <c r="P154" s="752">
        <v>26703</v>
      </c>
      <c r="Q154" s="25">
        <f t="shared" si="63"/>
        <v>267030</v>
      </c>
      <c r="R154" s="824" t="s">
        <v>1475</v>
      </c>
      <c r="S154" s="190">
        <v>42587</v>
      </c>
    </row>
    <row r="155" spans="1:19" ht="13.5" customHeight="1">
      <c r="A155" s="719">
        <f t="shared" si="62"/>
        <v>8</v>
      </c>
      <c r="B155" s="287" t="s">
        <v>1471</v>
      </c>
      <c r="C155" s="25">
        <f t="shared" si="58"/>
        <v>294350</v>
      </c>
      <c r="D155" s="25">
        <v>7125000</v>
      </c>
      <c r="E155" s="720">
        <f t="shared" si="56"/>
        <v>42040.72105716748</v>
      </c>
      <c r="F155" s="720">
        <f t="shared" si="56"/>
        <v>0</v>
      </c>
      <c r="G155" s="720">
        <f t="shared" si="56"/>
        <v>0</v>
      </c>
      <c r="H155" s="25">
        <f t="shared" si="59"/>
        <v>7461390.7210571673</v>
      </c>
      <c r="I155" s="720">
        <v>150</v>
      </c>
      <c r="J155" s="720">
        <f t="shared" si="64"/>
        <v>49742.604807047785</v>
      </c>
      <c r="K155" s="635">
        <v>50000</v>
      </c>
      <c r="L155" s="635"/>
      <c r="M155" s="191" t="s">
        <v>1233</v>
      </c>
      <c r="N155" s="734">
        <f t="shared" si="61"/>
        <v>42596</v>
      </c>
      <c r="O155" s="290">
        <v>10</v>
      </c>
      <c r="P155" s="752">
        <v>29435</v>
      </c>
      <c r="Q155" s="25">
        <f t="shared" si="63"/>
        <v>294350</v>
      </c>
      <c r="R155" s="824" t="s">
        <v>1501</v>
      </c>
      <c r="S155" s="190">
        <v>42598</v>
      </c>
    </row>
    <row r="156" spans="1:19" ht="13.5" customHeight="1">
      <c r="A156" s="719">
        <f t="shared" si="62"/>
        <v>9</v>
      </c>
      <c r="B156" s="287" t="s">
        <v>1472</v>
      </c>
      <c r="C156" s="25">
        <f t="shared" si="58"/>
        <v>259990</v>
      </c>
      <c r="D156" s="25">
        <v>7980000</v>
      </c>
      <c r="E156" s="720">
        <f t="shared" si="56"/>
        <v>58857.009480034474</v>
      </c>
      <c r="F156" s="720">
        <f t="shared" si="56"/>
        <v>0</v>
      </c>
      <c r="G156" s="720">
        <f t="shared" si="56"/>
        <v>0</v>
      </c>
      <c r="H156" s="25">
        <f t="shared" si="59"/>
        <v>8298847.0094800349</v>
      </c>
      <c r="I156" s="720">
        <v>210</v>
      </c>
      <c r="J156" s="720">
        <f t="shared" si="64"/>
        <v>39518.319092762074</v>
      </c>
      <c r="K156" s="635">
        <v>40000</v>
      </c>
      <c r="L156" s="635"/>
      <c r="M156" s="191" t="s">
        <v>1155</v>
      </c>
      <c r="N156" s="734">
        <f t="shared" si="61"/>
        <v>42596</v>
      </c>
      <c r="O156" s="290">
        <v>10</v>
      </c>
      <c r="P156" s="752">
        <v>25999</v>
      </c>
      <c r="Q156" s="25">
        <f t="shared" si="63"/>
        <v>259990</v>
      </c>
      <c r="R156" s="824" t="s">
        <v>1501</v>
      </c>
      <c r="S156" s="190">
        <v>42598</v>
      </c>
    </row>
    <row r="157" spans="1:19" ht="13.5" customHeight="1">
      <c r="A157" s="719">
        <f t="shared" si="62"/>
        <v>10</v>
      </c>
      <c r="B157" s="287" t="s">
        <v>1504</v>
      </c>
      <c r="C157" s="25">
        <f t="shared" si="58"/>
        <v>259990</v>
      </c>
      <c r="D157" s="25">
        <v>2870000</v>
      </c>
      <c r="E157" s="720">
        <f t="shared" si="56"/>
        <v>196190.03160011492</v>
      </c>
      <c r="F157" s="720">
        <f t="shared" si="56"/>
        <v>0</v>
      </c>
      <c r="G157" s="720">
        <f t="shared" si="56"/>
        <v>0</v>
      </c>
      <c r="H157" s="25">
        <f t="shared" si="59"/>
        <v>3326180.0316001149</v>
      </c>
      <c r="I157" s="720">
        <v>700</v>
      </c>
      <c r="J157" s="720">
        <f t="shared" si="64"/>
        <v>4751.6857594287358</v>
      </c>
      <c r="K157" s="635">
        <v>4655</v>
      </c>
      <c r="L157" s="635"/>
      <c r="M157" s="191" t="s">
        <v>1155</v>
      </c>
      <c r="N157" s="734">
        <f t="shared" si="61"/>
        <v>42596</v>
      </c>
      <c r="O157" s="290">
        <v>10</v>
      </c>
      <c r="P157" s="752">
        <v>25999</v>
      </c>
      <c r="Q157" s="25">
        <f t="shared" si="63"/>
        <v>259990</v>
      </c>
      <c r="R157" s="824" t="s">
        <v>1503</v>
      </c>
      <c r="S157" s="190">
        <v>42598</v>
      </c>
    </row>
    <row r="158" spans="1:19" ht="13.5" customHeight="1">
      <c r="A158" s="719">
        <f t="shared" si="62"/>
        <v>11</v>
      </c>
      <c r="B158" s="287" t="s">
        <v>799</v>
      </c>
      <c r="C158" s="25">
        <f t="shared" si="58"/>
        <v>259990</v>
      </c>
      <c r="D158" s="25">
        <v>49502320</v>
      </c>
      <c r="E158" s="720">
        <f t="shared" si="56"/>
        <v>557740.23269175529</v>
      </c>
      <c r="F158" s="720">
        <f t="shared" si="56"/>
        <v>0</v>
      </c>
      <c r="G158" s="720">
        <f t="shared" si="56"/>
        <v>0</v>
      </c>
      <c r="H158" s="25">
        <f t="shared" si="59"/>
        <v>50320050.232691757</v>
      </c>
      <c r="I158" s="720">
        <v>1990</v>
      </c>
      <c r="J158" s="720">
        <f t="shared" si="64"/>
        <v>25286.457403362692</v>
      </c>
      <c r="K158" s="635">
        <v>25000</v>
      </c>
      <c r="L158" s="635"/>
      <c r="M158" s="191" t="s">
        <v>1155</v>
      </c>
      <c r="N158" s="734">
        <f t="shared" si="61"/>
        <v>42599</v>
      </c>
      <c r="O158" s="290">
        <v>10</v>
      </c>
      <c r="P158" s="752">
        <v>25999</v>
      </c>
      <c r="Q158" s="25">
        <f t="shared" si="63"/>
        <v>259990</v>
      </c>
      <c r="R158" s="824" t="s">
        <v>1509</v>
      </c>
      <c r="S158" s="190">
        <v>42601</v>
      </c>
    </row>
    <row r="159" spans="1:19" ht="13.5" customHeight="1">
      <c r="A159" s="719">
        <f t="shared" si="62"/>
        <v>12</v>
      </c>
      <c r="B159" s="287" t="s">
        <v>1468</v>
      </c>
      <c r="C159" s="25">
        <f t="shared" si="58"/>
        <v>1121450</v>
      </c>
      <c r="D159" s="25">
        <v>42750000</v>
      </c>
      <c r="E159" s="720">
        <f t="shared" si="56"/>
        <v>1401357.3685722493</v>
      </c>
      <c r="F159" s="720">
        <f t="shared" si="56"/>
        <v>0</v>
      </c>
      <c r="G159" s="720">
        <f t="shared" si="56"/>
        <v>0</v>
      </c>
      <c r="H159" s="25">
        <f t="shared" si="59"/>
        <v>45272807.36857225</v>
      </c>
      <c r="I159" s="720">
        <v>5000</v>
      </c>
      <c r="J159" s="720">
        <f t="shared" si="64"/>
        <v>9054.5614737144497</v>
      </c>
      <c r="K159" s="635">
        <v>9000</v>
      </c>
      <c r="L159" s="635"/>
      <c r="M159" s="191" t="s">
        <v>1200</v>
      </c>
      <c r="N159" s="734">
        <f t="shared" si="61"/>
        <v>42600</v>
      </c>
      <c r="O159" s="290">
        <v>50</v>
      </c>
      <c r="P159" s="752">
        <v>22429</v>
      </c>
      <c r="Q159" s="25">
        <f t="shared" si="63"/>
        <v>1121450</v>
      </c>
      <c r="R159" s="824" t="s">
        <v>1512</v>
      </c>
      <c r="S159" s="190">
        <v>42602</v>
      </c>
    </row>
    <row r="160" spans="1:19" ht="13.5" customHeight="1">
      <c r="A160" s="719">
        <f t="shared" si="62"/>
        <v>13</v>
      </c>
      <c r="B160" s="287" t="s">
        <v>1165</v>
      </c>
      <c r="C160" s="25">
        <f t="shared" si="58"/>
        <v>1655601</v>
      </c>
      <c r="D160" s="25">
        <v>49875000</v>
      </c>
      <c r="E160" s="720">
        <f t="shared" si="56"/>
        <v>420407.2105716748</v>
      </c>
      <c r="F160" s="720">
        <f t="shared" si="56"/>
        <v>0</v>
      </c>
      <c r="G160" s="720">
        <f t="shared" si="56"/>
        <v>0</v>
      </c>
      <c r="H160" s="25">
        <f t="shared" si="59"/>
        <v>51951008.210571676</v>
      </c>
      <c r="I160" s="720">
        <v>1500</v>
      </c>
      <c r="J160" s="720">
        <f t="shared" si="64"/>
        <v>34634.005473714453</v>
      </c>
      <c r="K160" s="635">
        <v>35000</v>
      </c>
      <c r="L160" s="635"/>
      <c r="M160" s="191" t="s">
        <v>1178</v>
      </c>
      <c r="N160" s="734">
        <f t="shared" si="61"/>
        <v>42602</v>
      </c>
      <c r="O160" s="290">
        <v>61</v>
      </c>
      <c r="P160" s="752">
        <v>27141</v>
      </c>
      <c r="Q160" s="25">
        <f t="shared" si="63"/>
        <v>1655601</v>
      </c>
      <c r="R160" s="824" t="s">
        <v>1513</v>
      </c>
      <c r="S160" s="190">
        <v>42604</v>
      </c>
    </row>
    <row r="161" spans="1:19" ht="13.5" customHeight="1">
      <c r="A161" s="719">
        <f t="shared" si="62"/>
        <v>14</v>
      </c>
      <c r="B161" s="287" t="s">
        <v>1166</v>
      </c>
      <c r="C161" s="25">
        <f t="shared" si="58"/>
        <v>1283160</v>
      </c>
      <c r="D161" s="25">
        <v>46312500</v>
      </c>
      <c r="E161" s="720">
        <f t="shared" si="56"/>
        <v>420407.2105716748</v>
      </c>
      <c r="F161" s="720">
        <f t="shared" si="56"/>
        <v>0</v>
      </c>
      <c r="G161" s="720">
        <f t="shared" si="56"/>
        <v>0</v>
      </c>
      <c r="H161" s="25">
        <f t="shared" si="59"/>
        <v>48016067.210571676</v>
      </c>
      <c r="I161" s="720">
        <v>1500</v>
      </c>
      <c r="J161" s="720">
        <f t="shared" si="64"/>
        <v>32010.711473714451</v>
      </c>
      <c r="K161" s="635">
        <v>32500</v>
      </c>
      <c r="L161" s="635"/>
      <c r="M161" s="188" t="s">
        <v>1185</v>
      </c>
      <c r="N161" s="734">
        <f t="shared" si="61"/>
        <v>42602</v>
      </c>
      <c r="O161" s="290">
        <v>68</v>
      </c>
      <c r="P161" s="752">
        <v>18870</v>
      </c>
      <c r="Q161" s="25">
        <f t="shared" si="63"/>
        <v>1283160</v>
      </c>
      <c r="R161" s="824" t="s">
        <v>1513</v>
      </c>
      <c r="S161" s="190">
        <v>42604</v>
      </c>
    </row>
    <row r="162" spans="1:19" ht="13.5" customHeight="1">
      <c r="A162" s="719">
        <f t="shared" si="62"/>
        <v>15</v>
      </c>
      <c r="B162" s="287" t="s">
        <v>539</v>
      </c>
      <c r="C162" s="25">
        <f t="shared" si="58"/>
        <v>242200</v>
      </c>
      <c r="D162" s="25">
        <v>624000</v>
      </c>
      <c r="E162" s="720">
        <f t="shared" si="56"/>
        <v>6726.5153691467967</v>
      </c>
      <c r="F162" s="720">
        <f t="shared" si="56"/>
        <v>0</v>
      </c>
      <c r="G162" s="720">
        <f t="shared" si="56"/>
        <v>0</v>
      </c>
      <c r="H162" s="25">
        <f t="shared" si="59"/>
        <v>872926.51536914683</v>
      </c>
      <c r="I162" s="720">
        <v>24</v>
      </c>
      <c r="J162" s="720">
        <f t="shared" si="64"/>
        <v>36371.93814038112</v>
      </c>
      <c r="K162" s="635">
        <v>36391</v>
      </c>
      <c r="L162" s="635"/>
      <c r="M162" s="188" t="s">
        <v>1180</v>
      </c>
      <c r="N162" s="734">
        <f t="shared" si="61"/>
        <v>42610</v>
      </c>
      <c r="O162" s="290">
        <v>20</v>
      </c>
      <c r="P162" s="752">
        <v>12110</v>
      </c>
      <c r="Q162" s="25">
        <f t="shared" si="63"/>
        <v>242200</v>
      </c>
      <c r="R162" s="824" t="s">
        <v>1524</v>
      </c>
      <c r="S162" s="190">
        <v>42612</v>
      </c>
    </row>
    <row r="163" spans="1:19" ht="13.5" customHeight="1">
      <c r="A163" s="719">
        <f t="shared" ref="A163:A171" si="65">IF(B163&lt;&gt;"",A162+1,"")</f>
        <v>16</v>
      </c>
      <c r="B163" s="287" t="s">
        <v>1661</v>
      </c>
      <c r="C163" s="25">
        <f t="shared" si="58"/>
        <v>525575</v>
      </c>
      <c r="D163" s="25">
        <v>11590460</v>
      </c>
      <c r="E163" s="720">
        <f t="shared" si="56"/>
        <v>274666.0442401609</v>
      </c>
      <c r="F163" s="720">
        <f t="shared" si="56"/>
        <v>0</v>
      </c>
      <c r="G163" s="720">
        <f t="shared" si="56"/>
        <v>0</v>
      </c>
      <c r="H163" s="25">
        <f t="shared" ref="H163:H172" si="66">SUM(C163:G163)</f>
        <v>12390701.044240162</v>
      </c>
      <c r="I163" s="720">
        <v>980</v>
      </c>
      <c r="J163" s="720">
        <f t="shared" ref="J163:J171" si="67">IF(I163&lt;&gt;"",H163/I163,"")</f>
        <v>12643.572494122614</v>
      </c>
      <c r="K163" s="635">
        <v>12450</v>
      </c>
      <c r="L163" s="635"/>
      <c r="M163" s="188" t="s">
        <v>1187</v>
      </c>
      <c r="N163" s="734">
        <f t="shared" si="61"/>
        <v>42621</v>
      </c>
      <c r="O163" s="290">
        <v>25</v>
      </c>
      <c r="P163" s="752">
        <v>21023</v>
      </c>
      <c r="Q163" s="25">
        <f t="shared" si="63"/>
        <v>525575</v>
      </c>
      <c r="R163" s="190" t="s">
        <v>1660</v>
      </c>
      <c r="S163" s="190">
        <v>42623</v>
      </c>
    </row>
    <row r="164" spans="1:19" ht="13.5" customHeight="1">
      <c r="A164" s="719">
        <f t="shared" si="65"/>
        <v>17</v>
      </c>
      <c r="B164" s="287" t="s">
        <v>1667</v>
      </c>
      <c r="C164" s="25">
        <f t="shared" si="58"/>
        <v>5236692</v>
      </c>
      <c r="D164" s="25">
        <v>5985000</v>
      </c>
      <c r="E164" s="720">
        <f t="shared" si="56"/>
        <v>159754.74001723644</v>
      </c>
      <c r="F164" s="720">
        <f t="shared" si="56"/>
        <v>0</v>
      </c>
      <c r="G164" s="720">
        <f t="shared" si="56"/>
        <v>0</v>
      </c>
      <c r="H164" s="25">
        <f t="shared" si="66"/>
        <v>11381446.740017237</v>
      </c>
      <c r="I164" s="720">
        <v>570</v>
      </c>
      <c r="J164" s="720">
        <f t="shared" si="67"/>
        <v>19967.450421082871</v>
      </c>
      <c r="K164" s="635">
        <v>20500</v>
      </c>
      <c r="L164" s="635"/>
      <c r="M164" s="188" t="s">
        <v>1260</v>
      </c>
      <c r="N164" s="734">
        <f t="shared" si="61"/>
        <v>42628</v>
      </c>
      <c r="O164" s="290">
        <v>181</v>
      </c>
      <c r="P164" s="752">
        <v>28932</v>
      </c>
      <c r="Q164" s="25">
        <f t="shared" si="63"/>
        <v>5236692</v>
      </c>
      <c r="R164" s="190" t="s">
        <v>1666</v>
      </c>
      <c r="S164" s="190">
        <v>42630</v>
      </c>
    </row>
    <row r="165" spans="1:19" ht="13.5" customHeight="1">
      <c r="A165" s="719">
        <f t="shared" si="65"/>
        <v>18</v>
      </c>
      <c r="B165" s="287" t="s">
        <v>1673</v>
      </c>
      <c r="C165" s="25">
        <f t="shared" si="58"/>
        <v>1444555</v>
      </c>
      <c r="D165" s="25">
        <v>42322500</v>
      </c>
      <c r="E165" s="720">
        <f t="shared" si="56"/>
        <v>1387343.7948865269</v>
      </c>
      <c r="F165" s="720">
        <f t="shared" si="56"/>
        <v>0</v>
      </c>
      <c r="G165" s="720">
        <f t="shared" si="56"/>
        <v>0</v>
      </c>
      <c r="H165" s="25">
        <f t="shared" si="66"/>
        <v>45154398.794886529</v>
      </c>
      <c r="I165" s="720">
        <v>4950</v>
      </c>
      <c r="J165" s="720">
        <f t="shared" si="67"/>
        <v>9122.1007666437436</v>
      </c>
      <c r="K165" s="635">
        <v>9000</v>
      </c>
      <c r="L165" s="635"/>
      <c r="M165" s="40" t="s">
        <v>1243</v>
      </c>
      <c r="N165" s="734">
        <f t="shared" si="61"/>
        <v>42631</v>
      </c>
      <c r="O165" s="290">
        <v>70</v>
      </c>
      <c r="P165" s="752">
        <v>20636.5</v>
      </c>
      <c r="Q165" s="25">
        <f t="shared" si="63"/>
        <v>1444555</v>
      </c>
      <c r="R165" s="190" t="s">
        <v>1672</v>
      </c>
      <c r="S165" s="190">
        <v>42633</v>
      </c>
    </row>
    <row r="166" spans="1:19" ht="13.5" customHeight="1">
      <c r="A166" s="719">
        <f t="shared" si="65"/>
        <v>19</v>
      </c>
      <c r="B166" s="287" t="s">
        <v>1165</v>
      </c>
      <c r="C166" s="25">
        <f t="shared" si="58"/>
        <v>1317840</v>
      </c>
      <c r="D166" s="25">
        <v>52322335</v>
      </c>
      <c r="E166" s="720">
        <f t="shared" si="56"/>
        <v>434420.78425739735</v>
      </c>
      <c r="F166" s="720">
        <f t="shared" si="56"/>
        <v>0</v>
      </c>
      <c r="G166" s="720">
        <f t="shared" si="56"/>
        <v>0</v>
      </c>
      <c r="H166" s="25">
        <f t="shared" si="66"/>
        <v>54074595.784257397</v>
      </c>
      <c r="I166" s="720">
        <v>1550</v>
      </c>
      <c r="J166" s="720">
        <f t="shared" si="67"/>
        <v>34886.835989843479</v>
      </c>
      <c r="K166" s="635">
        <v>35000</v>
      </c>
      <c r="L166" s="635"/>
      <c r="M166" s="188" t="s">
        <v>1184</v>
      </c>
      <c r="N166" s="734">
        <f t="shared" si="61"/>
        <v>42632</v>
      </c>
      <c r="O166" s="290">
        <v>68</v>
      </c>
      <c r="P166" s="752">
        <v>19380</v>
      </c>
      <c r="Q166" s="25">
        <f t="shared" si="63"/>
        <v>1317840</v>
      </c>
      <c r="R166" s="190" t="s">
        <v>1674</v>
      </c>
      <c r="S166" s="190">
        <v>42634</v>
      </c>
    </row>
    <row r="167" spans="1:19" ht="13.5" customHeight="1">
      <c r="A167" s="719">
        <f t="shared" si="65"/>
        <v>20</v>
      </c>
      <c r="B167" s="287" t="s">
        <v>1166</v>
      </c>
      <c r="C167" s="25">
        <f t="shared" si="58"/>
        <v>2203564</v>
      </c>
      <c r="D167" s="25">
        <v>46312500</v>
      </c>
      <c r="E167" s="720">
        <f t="shared" si="56"/>
        <v>420407.2105716748</v>
      </c>
      <c r="F167" s="720">
        <f t="shared" si="56"/>
        <v>0</v>
      </c>
      <c r="G167" s="720">
        <f t="shared" si="56"/>
        <v>0</v>
      </c>
      <c r="H167" s="25">
        <f t="shared" si="66"/>
        <v>48936471.210571676</v>
      </c>
      <c r="I167" s="720">
        <v>1500</v>
      </c>
      <c r="J167" s="720">
        <f t="shared" si="67"/>
        <v>32624.314140381117</v>
      </c>
      <c r="K167" s="635">
        <v>32500</v>
      </c>
      <c r="L167" s="635"/>
      <c r="M167" s="191" t="s">
        <v>1192</v>
      </c>
      <c r="N167" s="734">
        <f t="shared" si="61"/>
        <v>42632</v>
      </c>
      <c r="O167" s="290">
        <v>244</v>
      </c>
      <c r="P167" s="752">
        <v>9031</v>
      </c>
      <c r="Q167" s="25">
        <f t="shared" si="63"/>
        <v>2203564</v>
      </c>
      <c r="R167" s="190" t="s">
        <v>1674</v>
      </c>
      <c r="S167" s="190">
        <v>42634</v>
      </c>
    </row>
    <row r="168" spans="1:19" ht="13.5" customHeight="1">
      <c r="A168" s="719">
        <f t="shared" si="65"/>
        <v>21</v>
      </c>
      <c r="B168" s="287" t="s">
        <v>1165</v>
      </c>
      <c r="C168" s="25">
        <f t="shared" si="58"/>
        <v>1300050</v>
      </c>
      <c r="D168" s="25">
        <v>14177665</v>
      </c>
      <c r="E168" s="720">
        <f t="shared" ref="E168:G191" si="68">IF($I$193&lt;&gt;0,E$193/$I$193*$I168,0)</f>
        <v>117714.01896006895</v>
      </c>
      <c r="F168" s="720">
        <f t="shared" si="68"/>
        <v>0</v>
      </c>
      <c r="G168" s="720">
        <f t="shared" si="68"/>
        <v>0</v>
      </c>
      <c r="H168" s="25">
        <f t="shared" si="66"/>
        <v>15595429.01896007</v>
      </c>
      <c r="I168" s="720">
        <v>420</v>
      </c>
      <c r="J168" s="720">
        <f t="shared" si="67"/>
        <v>37131.97385466683</v>
      </c>
      <c r="K168" s="635">
        <v>37500</v>
      </c>
      <c r="L168" s="635"/>
      <c r="M168" s="191" t="s">
        <v>1250</v>
      </c>
      <c r="N168" s="734">
        <f t="shared" si="61"/>
        <v>42640</v>
      </c>
      <c r="O168" s="290">
        <v>54</v>
      </c>
      <c r="P168" s="752">
        <v>24075</v>
      </c>
      <c r="Q168" s="25">
        <f t="shared" si="63"/>
        <v>1300050</v>
      </c>
      <c r="R168" s="190" t="s">
        <v>1678</v>
      </c>
      <c r="S168" s="190">
        <v>42642</v>
      </c>
    </row>
    <row r="169" spans="1:19" ht="13.5" customHeight="1">
      <c r="A169" s="719">
        <f t="shared" si="65"/>
        <v>22</v>
      </c>
      <c r="B169" s="287" t="s">
        <v>1682</v>
      </c>
      <c r="C169" s="25">
        <f t="shared" si="58"/>
        <v>1687680</v>
      </c>
      <c r="D169" s="25">
        <v>36100000</v>
      </c>
      <c r="E169" s="720">
        <f t="shared" si="68"/>
        <v>1401357.3685722493</v>
      </c>
      <c r="F169" s="720">
        <f t="shared" si="68"/>
        <v>0</v>
      </c>
      <c r="G169" s="720">
        <f t="shared" si="68"/>
        <v>0</v>
      </c>
      <c r="H169" s="25">
        <f t="shared" si="66"/>
        <v>39189037.36857225</v>
      </c>
      <c r="I169" s="720">
        <v>5000</v>
      </c>
      <c r="J169" s="720">
        <f t="shared" si="67"/>
        <v>7837.8074737144498</v>
      </c>
      <c r="K169" s="635">
        <v>7600</v>
      </c>
      <c r="L169" s="635"/>
      <c r="M169" s="188" t="s">
        <v>1278</v>
      </c>
      <c r="N169" s="734">
        <f t="shared" si="61"/>
        <v>42640</v>
      </c>
      <c r="O169" s="290">
        <v>128</v>
      </c>
      <c r="P169" s="752">
        <v>13185</v>
      </c>
      <c r="Q169" s="25">
        <f t="shared" si="63"/>
        <v>1687680</v>
      </c>
      <c r="R169" s="190" t="s">
        <v>1681</v>
      </c>
      <c r="S169" s="190">
        <v>42642</v>
      </c>
    </row>
    <row r="170" spans="1:19" ht="13.5" customHeight="1">
      <c r="A170" s="719">
        <f t="shared" si="65"/>
        <v>23</v>
      </c>
      <c r="B170" s="287" t="s">
        <v>1684</v>
      </c>
      <c r="C170" s="25">
        <f t="shared" si="58"/>
        <v>216320</v>
      </c>
      <c r="D170" s="25">
        <v>37200000</v>
      </c>
      <c r="E170" s="720">
        <f t="shared" si="68"/>
        <v>840814.42114334961</v>
      </c>
      <c r="F170" s="720">
        <f t="shared" si="68"/>
        <v>0</v>
      </c>
      <c r="G170" s="720">
        <f t="shared" si="68"/>
        <v>0</v>
      </c>
      <c r="H170" s="25">
        <f t="shared" si="66"/>
        <v>38257134.421143353</v>
      </c>
      <c r="I170" s="720">
        <v>3000</v>
      </c>
      <c r="J170" s="720">
        <f t="shared" si="67"/>
        <v>12752.378140381117</v>
      </c>
      <c r="K170" s="635">
        <v>12500</v>
      </c>
      <c r="L170" s="635"/>
      <c r="M170" s="191" t="s">
        <v>1258</v>
      </c>
      <c r="N170" s="734">
        <f t="shared" si="61"/>
        <v>42640</v>
      </c>
      <c r="O170" s="290">
        <v>10</v>
      </c>
      <c r="P170" s="752">
        <v>21632</v>
      </c>
      <c r="Q170" s="25">
        <f t="shared" si="63"/>
        <v>216320</v>
      </c>
      <c r="R170" s="190" t="s">
        <v>1681</v>
      </c>
      <c r="S170" s="190">
        <v>42642</v>
      </c>
    </row>
    <row r="171" spans="1:19" ht="13.5" customHeight="1">
      <c r="A171" s="719">
        <f t="shared" si="65"/>
        <v>24</v>
      </c>
      <c r="B171" s="287" t="s">
        <v>1684</v>
      </c>
      <c r="C171" s="25">
        <f t="shared" si="58"/>
        <v>216320</v>
      </c>
      <c r="D171" s="25">
        <v>39680000</v>
      </c>
      <c r="E171" s="720">
        <f t="shared" si="68"/>
        <v>896868.71588623966</v>
      </c>
      <c r="F171" s="720">
        <f t="shared" si="68"/>
        <v>0</v>
      </c>
      <c r="G171" s="720">
        <f t="shared" si="68"/>
        <v>0</v>
      </c>
      <c r="H171" s="25">
        <f t="shared" si="66"/>
        <v>40793188.715886243</v>
      </c>
      <c r="I171" s="720">
        <v>3200</v>
      </c>
      <c r="J171" s="720">
        <f t="shared" si="67"/>
        <v>12747.871473714451</v>
      </c>
      <c r="K171" s="635">
        <v>12500</v>
      </c>
      <c r="L171" s="635"/>
      <c r="M171" s="191" t="s">
        <v>1258</v>
      </c>
      <c r="N171" s="734">
        <f t="shared" si="61"/>
        <v>42641</v>
      </c>
      <c r="O171" s="290">
        <v>10</v>
      </c>
      <c r="P171" s="752">
        <v>21632</v>
      </c>
      <c r="Q171" s="25">
        <f t="shared" si="63"/>
        <v>216320</v>
      </c>
      <c r="R171" s="190" t="s">
        <v>1690</v>
      </c>
      <c r="S171" s="190">
        <v>42643</v>
      </c>
    </row>
    <row r="172" spans="1:19" s="888" customFormat="1" ht="13.5" customHeight="1">
      <c r="A172" s="877">
        <f t="shared" ref="A172" si="69">IF(B172&lt;&gt;"",A171+1,"")</f>
        <v>25</v>
      </c>
      <c r="B172" s="841" t="s">
        <v>1764</v>
      </c>
      <c r="C172" s="878">
        <f t="shared" ref="C172" si="70">Q172</f>
        <v>49080</v>
      </c>
      <c r="D172" s="878"/>
      <c r="E172" s="879">
        <f t="shared" si="68"/>
        <v>1121.0858948577995</v>
      </c>
      <c r="F172" s="879">
        <f t="shared" si="68"/>
        <v>0</v>
      </c>
      <c r="G172" s="879">
        <f t="shared" si="68"/>
        <v>0</v>
      </c>
      <c r="H172" s="878">
        <f t="shared" si="66"/>
        <v>50201.085894857802</v>
      </c>
      <c r="I172" s="879">
        <v>4</v>
      </c>
      <c r="J172" s="879">
        <f t="shared" ref="J172" si="71">IF(I172&lt;&gt;"",H172/I172,"")</f>
        <v>12550.271473714451</v>
      </c>
      <c r="K172" s="881">
        <v>9581</v>
      </c>
      <c r="L172" s="881"/>
      <c r="M172" s="921" t="s">
        <v>1130</v>
      </c>
      <c r="N172" s="884">
        <v>42638</v>
      </c>
      <c r="O172" s="922">
        <v>5</v>
      </c>
      <c r="P172" s="923">
        <v>9816</v>
      </c>
      <c r="Q172" s="878">
        <f t="shared" si="63"/>
        <v>49080</v>
      </c>
      <c r="R172" s="831" t="s">
        <v>1760</v>
      </c>
      <c r="S172" s="830">
        <v>42643</v>
      </c>
    </row>
    <row r="173" spans="1:19" ht="13.5" customHeight="1">
      <c r="A173" s="719">
        <f t="shared" ref="A173:A191" si="72">IF(B173&lt;&gt;"",A172+1,"")</f>
        <v>26</v>
      </c>
      <c r="B173" s="287" t="s">
        <v>1766</v>
      </c>
      <c r="C173" s="25">
        <f t="shared" ref="C173:C191" si="73">Q173</f>
        <v>225768</v>
      </c>
      <c r="D173" s="25"/>
      <c r="E173" s="720">
        <f t="shared" si="68"/>
        <v>6165.9724217178973</v>
      </c>
      <c r="F173" s="720">
        <f t="shared" si="68"/>
        <v>0</v>
      </c>
      <c r="G173" s="720">
        <f t="shared" si="68"/>
        <v>0</v>
      </c>
      <c r="H173" s="25">
        <f t="shared" ref="H173:H190" si="74">SUM(C173:G173)</f>
        <v>231933.97242171789</v>
      </c>
      <c r="I173" s="720">
        <v>22</v>
      </c>
      <c r="J173" s="720">
        <f t="shared" ref="J173:J191" si="75">IF(I173&lt;&gt;"",H173/I173,"")</f>
        <v>10542.453291896267</v>
      </c>
      <c r="K173" s="635">
        <v>10241</v>
      </c>
      <c r="L173" s="635"/>
      <c r="M173" s="191" t="s">
        <v>1130</v>
      </c>
      <c r="N173" s="734">
        <v>42638</v>
      </c>
      <c r="O173" s="290">
        <v>23</v>
      </c>
      <c r="P173" s="752">
        <v>9816</v>
      </c>
      <c r="Q173" s="25">
        <f t="shared" si="63"/>
        <v>225768</v>
      </c>
      <c r="R173" s="824" t="s">
        <v>1760</v>
      </c>
      <c r="S173" s="190">
        <v>42643</v>
      </c>
    </row>
    <row r="174" spans="1:19" ht="13.5" customHeight="1">
      <c r="A174" s="719">
        <f t="shared" si="72"/>
        <v>27</v>
      </c>
      <c r="B174" s="287" t="s">
        <v>1767</v>
      </c>
      <c r="C174" s="25">
        <f t="shared" si="73"/>
        <v>500616</v>
      </c>
      <c r="D174" s="25"/>
      <c r="E174" s="720">
        <f t="shared" si="68"/>
        <v>11771.401896006895</v>
      </c>
      <c r="F174" s="720">
        <f t="shared" si="68"/>
        <v>0</v>
      </c>
      <c r="G174" s="720">
        <f t="shared" si="68"/>
        <v>0</v>
      </c>
      <c r="H174" s="25">
        <f t="shared" si="74"/>
        <v>512387.40189600689</v>
      </c>
      <c r="I174" s="720">
        <v>42</v>
      </c>
      <c r="J174" s="720">
        <f t="shared" si="75"/>
        <v>12199.700045143021</v>
      </c>
      <c r="K174" s="635">
        <v>10434</v>
      </c>
      <c r="L174" s="635"/>
      <c r="M174" s="191" t="s">
        <v>1130</v>
      </c>
      <c r="N174" s="734">
        <v>42638</v>
      </c>
      <c r="O174" s="290">
        <v>51</v>
      </c>
      <c r="P174" s="752">
        <v>9816</v>
      </c>
      <c r="Q174" s="25">
        <f t="shared" si="63"/>
        <v>500616</v>
      </c>
      <c r="R174" s="824" t="s">
        <v>1760</v>
      </c>
      <c r="S174" s="190">
        <v>42643</v>
      </c>
    </row>
    <row r="175" spans="1:19" ht="13.5" customHeight="1">
      <c r="A175" s="719">
        <f t="shared" si="72"/>
        <v>28</v>
      </c>
      <c r="B175" s="287" t="s">
        <v>1768</v>
      </c>
      <c r="C175" s="25">
        <f t="shared" si="73"/>
        <v>107976</v>
      </c>
      <c r="D175" s="25"/>
      <c r="E175" s="720">
        <f t="shared" si="68"/>
        <v>2522.4432634300488</v>
      </c>
      <c r="F175" s="720">
        <f t="shared" si="68"/>
        <v>0</v>
      </c>
      <c r="G175" s="720">
        <f t="shared" si="68"/>
        <v>0</v>
      </c>
      <c r="H175" s="25">
        <f t="shared" si="74"/>
        <v>110498.44326343005</v>
      </c>
      <c r="I175" s="720">
        <v>9</v>
      </c>
      <c r="J175" s="720">
        <f t="shared" si="75"/>
        <v>12277.604807047783</v>
      </c>
      <c r="K175" s="635">
        <v>10569</v>
      </c>
      <c r="L175" s="635"/>
      <c r="M175" s="191" t="s">
        <v>1130</v>
      </c>
      <c r="N175" s="734">
        <v>42638</v>
      </c>
      <c r="O175" s="290">
        <v>11</v>
      </c>
      <c r="P175" s="752">
        <v>9816</v>
      </c>
      <c r="Q175" s="25">
        <f t="shared" si="63"/>
        <v>107976</v>
      </c>
      <c r="R175" s="824" t="s">
        <v>1760</v>
      </c>
      <c r="S175" s="190">
        <v>42643</v>
      </c>
    </row>
    <row r="176" spans="1:19" ht="13.5" customHeight="1">
      <c r="A176" s="719">
        <f t="shared" si="72"/>
        <v>29</v>
      </c>
      <c r="B176" s="287" t="s">
        <v>795</v>
      </c>
      <c r="C176" s="25">
        <f t="shared" si="73"/>
        <v>215952</v>
      </c>
      <c r="D176" s="25"/>
      <c r="E176" s="720">
        <f t="shared" si="68"/>
        <v>4484.3435794311981</v>
      </c>
      <c r="F176" s="720">
        <f t="shared" si="68"/>
        <v>0</v>
      </c>
      <c r="G176" s="720">
        <f t="shared" si="68"/>
        <v>0</v>
      </c>
      <c r="H176" s="25">
        <f t="shared" si="74"/>
        <v>220436.34357943121</v>
      </c>
      <c r="I176" s="720">
        <v>16</v>
      </c>
      <c r="J176" s="720">
        <f t="shared" si="75"/>
        <v>13777.271473714451</v>
      </c>
      <c r="K176" s="635">
        <v>11572</v>
      </c>
      <c r="L176" s="635"/>
      <c r="M176" s="191" t="s">
        <v>1130</v>
      </c>
      <c r="N176" s="734">
        <v>42638</v>
      </c>
      <c r="O176" s="290">
        <v>22</v>
      </c>
      <c r="P176" s="752">
        <v>9816</v>
      </c>
      <c r="Q176" s="25">
        <f t="shared" si="63"/>
        <v>215952</v>
      </c>
      <c r="R176" s="824" t="s">
        <v>1760</v>
      </c>
      <c r="S176" s="190">
        <v>42643</v>
      </c>
    </row>
    <row r="177" spans="1:20" ht="13.5" customHeight="1">
      <c r="A177" s="719">
        <f t="shared" si="72"/>
        <v>30</v>
      </c>
      <c r="B177" s="287" t="s">
        <v>473</v>
      </c>
      <c r="C177" s="25">
        <f t="shared" si="73"/>
        <v>596160</v>
      </c>
      <c r="D177" s="25"/>
      <c r="E177" s="720">
        <f t="shared" si="68"/>
        <v>12612.216317150245</v>
      </c>
      <c r="F177" s="720">
        <f t="shared" si="68"/>
        <v>0</v>
      </c>
      <c r="G177" s="720">
        <f t="shared" si="68"/>
        <v>0</v>
      </c>
      <c r="H177" s="25">
        <f t="shared" si="74"/>
        <v>608772.21631715028</v>
      </c>
      <c r="I177" s="720">
        <v>45</v>
      </c>
      <c r="J177" s="720">
        <f t="shared" si="75"/>
        <v>13528.271473714451</v>
      </c>
      <c r="K177" s="635">
        <v>12002</v>
      </c>
      <c r="L177" s="635"/>
      <c r="M177" s="191" t="s">
        <v>1183</v>
      </c>
      <c r="N177" s="734">
        <v>42638</v>
      </c>
      <c r="O177" s="290">
        <v>24</v>
      </c>
      <c r="P177" s="752">
        <v>24840</v>
      </c>
      <c r="Q177" s="25">
        <f t="shared" si="63"/>
        <v>596160</v>
      </c>
      <c r="R177" s="824" t="s">
        <v>1760</v>
      </c>
      <c r="S177" s="190">
        <v>42643</v>
      </c>
      <c r="T177" s="284"/>
    </row>
    <row r="178" spans="1:20" ht="13.5" customHeight="1">
      <c r="A178" s="719">
        <f t="shared" si="72"/>
        <v>31</v>
      </c>
      <c r="B178" s="287" t="s">
        <v>1769</v>
      </c>
      <c r="C178" s="25">
        <f t="shared" si="73"/>
        <v>79868</v>
      </c>
      <c r="D178" s="25"/>
      <c r="E178" s="720">
        <f t="shared" si="68"/>
        <v>1121.0858948577995</v>
      </c>
      <c r="F178" s="720">
        <f t="shared" si="68"/>
        <v>0</v>
      </c>
      <c r="G178" s="720">
        <f t="shared" si="68"/>
        <v>0</v>
      </c>
      <c r="H178" s="25">
        <f t="shared" si="74"/>
        <v>80989.085894857795</v>
      </c>
      <c r="I178" s="720">
        <v>4</v>
      </c>
      <c r="J178" s="720">
        <f t="shared" si="75"/>
        <v>20247.271473714449</v>
      </c>
      <c r="K178" s="635">
        <v>12934</v>
      </c>
      <c r="L178" s="635"/>
      <c r="M178" s="188" t="s">
        <v>1402</v>
      </c>
      <c r="N178" s="734">
        <v>42638</v>
      </c>
      <c r="O178" s="290">
        <f t="shared" ref="O178:O179" si="76">I178</f>
        <v>4</v>
      </c>
      <c r="P178" s="752">
        <v>19967</v>
      </c>
      <c r="Q178" s="25">
        <f t="shared" si="63"/>
        <v>79868</v>
      </c>
      <c r="R178" s="824" t="s">
        <v>1760</v>
      </c>
      <c r="S178" s="190">
        <v>42643</v>
      </c>
      <c r="T178" s="284"/>
    </row>
    <row r="179" spans="1:20" ht="13.5" customHeight="1">
      <c r="A179" s="719">
        <f t="shared" si="72"/>
        <v>32</v>
      </c>
      <c r="B179" s="287" t="s">
        <v>1770</v>
      </c>
      <c r="C179" s="25">
        <f t="shared" si="73"/>
        <v>119802</v>
      </c>
      <c r="D179" s="25"/>
      <c r="E179" s="720">
        <f t="shared" si="68"/>
        <v>1681.6288422866992</v>
      </c>
      <c r="F179" s="720">
        <f t="shared" si="68"/>
        <v>0</v>
      </c>
      <c r="G179" s="720">
        <f t="shared" si="68"/>
        <v>0</v>
      </c>
      <c r="H179" s="25">
        <f t="shared" si="74"/>
        <v>121483.62884228669</v>
      </c>
      <c r="I179" s="720">
        <v>6</v>
      </c>
      <c r="J179" s="720">
        <f t="shared" si="75"/>
        <v>20247.271473714449</v>
      </c>
      <c r="K179" s="635">
        <v>13259</v>
      </c>
      <c r="L179" s="635"/>
      <c r="M179" s="188" t="s">
        <v>1402</v>
      </c>
      <c r="N179" s="734">
        <v>42638</v>
      </c>
      <c r="O179" s="290">
        <f t="shared" si="76"/>
        <v>6</v>
      </c>
      <c r="P179" s="752">
        <v>19967</v>
      </c>
      <c r="Q179" s="25">
        <f t="shared" si="63"/>
        <v>119802</v>
      </c>
      <c r="R179" s="824" t="s">
        <v>1760</v>
      </c>
      <c r="S179" s="190">
        <v>42643</v>
      </c>
      <c r="T179" s="284"/>
    </row>
    <row r="180" spans="1:20" ht="13.5" customHeight="1">
      <c r="A180" s="719">
        <f t="shared" si="72"/>
        <v>33</v>
      </c>
      <c r="B180" s="287" t="s">
        <v>1771</v>
      </c>
      <c r="C180" s="25">
        <f t="shared" si="73"/>
        <v>299505</v>
      </c>
      <c r="D180" s="25"/>
      <c r="E180" s="720">
        <f t="shared" si="68"/>
        <v>3923.8006320022982</v>
      </c>
      <c r="F180" s="720">
        <f t="shared" si="68"/>
        <v>0</v>
      </c>
      <c r="G180" s="720">
        <f t="shared" si="68"/>
        <v>0</v>
      </c>
      <c r="H180" s="25">
        <f t="shared" si="74"/>
        <v>303428.8006320023</v>
      </c>
      <c r="I180" s="720">
        <v>14</v>
      </c>
      <c r="J180" s="720">
        <f t="shared" si="75"/>
        <v>21673.485759428735</v>
      </c>
      <c r="K180" s="635">
        <v>13922</v>
      </c>
      <c r="L180" s="635"/>
      <c r="M180" s="188" t="s">
        <v>1402</v>
      </c>
      <c r="N180" s="734">
        <v>42638</v>
      </c>
      <c r="O180" s="290">
        <v>15</v>
      </c>
      <c r="P180" s="752">
        <v>19967</v>
      </c>
      <c r="Q180" s="25">
        <f t="shared" si="63"/>
        <v>299505</v>
      </c>
      <c r="R180" s="824" t="s">
        <v>1760</v>
      </c>
      <c r="S180" s="190">
        <v>42643</v>
      </c>
      <c r="T180" s="284"/>
    </row>
    <row r="181" spans="1:20" ht="13.5" customHeight="1">
      <c r="A181" s="719">
        <f t="shared" si="72"/>
        <v>34</v>
      </c>
      <c r="B181" s="287" t="s">
        <v>1772</v>
      </c>
      <c r="C181" s="25">
        <f t="shared" si="73"/>
        <v>99835</v>
      </c>
      <c r="D181" s="25"/>
      <c r="E181" s="720">
        <f t="shared" si="68"/>
        <v>1121.0858948577995</v>
      </c>
      <c r="F181" s="720">
        <f t="shared" si="68"/>
        <v>0</v>
      </c>
      <c r="G181" s="720">
        <f t="shared" si="68"/>
        <v>0</v>
      </c>
      <c r="H181" s="25">
        <f t="shared" si="74"/>
        <v>100956.0858948578</v>
      </c>
      <c r="I181" s="720">
        <v>4</v>
      </c>
      <c r="J181" s="720">
        <f t="shared" si="75"/>
        <v>25239.021473714449</v>
      </c>
      <c r="K181" s="635">
        <v>14224</v>
      </c>
      <c r="L181" s="635"/>
      <c r="M181" s="188" t="s">
        <v>1402</v>
      </c>
      <c r="N181" s="734">
        <v>42638</v>
      </c>
      <c r="O181" s="290">
        <v>5</v>
      </c>
      <c r="P181" s="752">
        <v>19967</v>
      </c>
      <c r="Q181" s="25">
        <f t="shared" si="63"/>
        <v>99835</v>
      </c>
      <c r="R181" s="824" t="s">
        <v>1760</v>
      </c>
      <c r="S181" s="190">
        <v>42643</v>
      </c>
      <c r="T181" s="284"/>
    </row>
    <row r="182" spans="1:20" ht="13.5" customHeight="1">
      <c r="A182" s="719">
        <f t="shared" si="72"/>
        <v>35</v>
      </c>
      <c r="B182" s="287" t="s">
        <v>686</v>
      </c>
      <c r="C182" s="25">
        <f t="shared" si="73"/>
        <v>1182430</v>
      </c>
      <c r="D182" s="25"/>
      <c r="E182" s="720">
        <f t="shared" si="68"/>
        <v>24103.346739442692</v>
      </c>
      <c r="F182" s="720">
        <f t="shared" si="68"/>
        <v>0</v>
      </c>
      <c r="G182" s="720">
        <f t="shared" si="68"/>
        <v>0</v>
      </c>
      <c r="H182" s="25">
        <f t="shared" si="74"/>
        <v>1206533.3467394428</v>
      </c>
      <c r="I182" s="720">
        <v>86</v>
      </c>
      <c r="J182" s="720">
        <f t="shared" si="75"/>
        <v>14029.457520226078</v>
      </c>
      <c r="K182" s="635">
        <v>14722</v>
      </c>
      <c r="L182" s="635"/>
      <c r="M182" s="188" t="s">
        <v>1112</v>
      </c>
      <c r="N182" s="734">
        <v>42638</v>
      </c>
      <c r="O182" s="290">
        <v>106</v>
      </c>
      <c r="P182" s="752">
        <v>11155</v>
      </c>
      <c r="Q182" s="25">
        <f t="shared" si="63"/>
        <v>1182430</v>
      </c>
      <c r="R182" s="824" t="s">
        <v>1760</v>
      </c>
      <c r="S182" s="190">
        <v>42643</v>
      </c>
      <c r="T182" s="284"/>
    </row>
    <row r="183" spans="1:20" ht="13.5" customHeight="1">
      <c r="A183" s="719">
        <f t="shared" si="72"/>
        <v>36</v>
      </c>
      <c r="B183" s="287" t="s">
        <v>1773</v>
      </c>
      <c r="C183" s="25">
        <f t="shared" si="73"/>
        <v>167325</v>
      </c>
      <c r="D183" s="25"/>
      <c r="E183" s="720">
        <f t="shared" si="68"/>
        <v>3363.2576845733984</v>
      </c>
      <c r="F183" s="720">
        <f t="shared" si="68"/>
        <v>0</v>
      </c>
      <c r="G183" s="720">
        <f t="shared" si="68"/>
        <v>0</v>
      </c>
      <c r="H183" s="25">
        <f t="shared" si="74"/>
        <v>170688.25768457339</v>
      </c>
      <c r="I183" s="720">
        <v>12</v>
      </c>
      <c r="J183" s="720">
        <f t="shared" si="75"/>
        <v>14224.021473714449</v>
      </c>
      <c r="K183" s="635">
        <v>15504</v>
      </c>
      <c r="L183" s="635"/>
      <c r="M183" s="188" t="s">
        <v>1112</v>
      </c>
      <c r="N183" s="734">
        <v>42638</v>
      </c>
      <c r="O183" s="290">
        <v>15</v>
      </c>
      <c r="P183" s="752">
        <v>11155</v>
      </c>
      <c r="Q183" s="25">
        <f t="shared" si="63"/>
        <v>167325</v>
      </c>
      <c r="R183" s="824" t="s">
        <v>1760</v>
      </c>
      <c r="S183" s="190">
        <v>42643</v>
      </c>
      <c r="T183" s="284"/>
    </row>
    <row r="184" spans="1:20" ht="13.5" customHeight="1">
      <c r="A184" s="719">
        <f t="shared" si="72"/>
        <v>37</v>
      </c>
      <c r="B184" s="287" t="s">
        <v>511</v>
      </c>
      <c r="C184" s="25">
        <f t="shared" si="73"/>
        <v>66930</v>
      </c>
      <c r="D184" s="25"/>
      <c r="E184" s="720">
        <f t="shared" si="68"/>
        <v>1121.0858948577995</v>
      </c>
      <c r="F184" s="720">
        <f t="shared" si="68"/>
        <v>0</v>
      </c>
      <c r="G184" s="720">
        <f t="shared" si="68"/>
        <v>0</v>
      </c>
      <c r="H184" s="25">
        <f t="shared" si="74"/>
        <v>68051.085894857795</v>
      </c>
      <c r="I184" s="720">
        <v>4</v>
      </c>
      <c r="J184" s="720">
        <f t="shared" si="75"/>
        <v>17012.771473714449</v>
      </c>
      <c r="K184" s="635">
        <v>15504</v>
      </c>
      <c r="L184" s="635"/>
      <c r="M184" s="188" t="s">
        <v>1112</v>
      </c>
      <c r="N184" s="734">
        <v>42638</v>
      </c>
      <c r="O184" s="290">
        <v>6</v>
      </c>
      <c r="P184" s="752">
        <v>11155</v>
      </c>
      <c r="Q184" s="25">
        <f t="shared" si="63"/>
        <v>66930</v>
      </c>
      <c r="R184" s="824" t="s">
        <v>1760</v>
      </c>
      <c r="S184" s="190">
        <v>42643</v>
      </c>
      <c r="T184" s="284"/>
    </row>
    <row r="185" spans="1:20" ht="13.5" customHeight="1">
      <c r="A185" s="719">
        <f t="shared" si="72"/>
        <v>38</v>
      </c>
      <c r="B185" s="287" t="s">
        <v>1774</v>
      </c>
      <c r="C185" s="25">
        <f t="shared" si="73"/>
        <v>55775</v>
      </c>
      <c r="D185" s="25"/>
      <c r="E185" s="720">
        <f t="shared" si="68"/>
        <v>840.81442114334959</v>
      </c>
      <c r="F185" s="720">
        <f t="shared" si="68"/>
        <v>0</v>
      </c>
      <c r="G185" s="720">
        <f t="shared" si="68"/>
        <v>0</v>
      </c>
      <c r="H185" s="25">
        <f t="shared" si="74"/>
        <v>56615.814421143346</v>
      </c>
      <c r="I185" s="720">
        <v>3</v>
      </c>
      <c r="J185" s="720">
        <f t="shared" si="75"/>
        <v>18871.938140381117</v>
      </c>
      <c r="K185" s="635">
        <v>15598</v>
      </c>
      <c r="L185" s="635"/>
      <c r="M185" s="188" t="s">
        <v>1112</v>
      </c>
      <c r="N185" s="734">
        <v>42638</v>
      </c>
      <c r="O185" s="290">
        <v>5</v>
      </c>
      <c r="P185" s="752">
        <v>11155</v>
      </c>
      <c r="Q185" s="25">
        <f t="shared" si="63"/>
        <v>55775</v>
      </c>
      <c r="R185" s="824" t="s">
        <v>1760</v>
      </c>
      <c r="S185" s="190">
        <v>42643</v>
      </c>
      <c r="T185" s="284"/>
    </row>
    <row r="186" spans="1:20" ht="13.5" customHeight="1">
      <c r="A186" s="719">
        <f t="shared" si="72"/>
        <v>39</v>
      </c>
      <c r="B186" s="287" t="s">
        <v>1775</v>
      </c>
      <c r="C186" s="25">
        <f t="shared" si="73"/>
        <v>176715</v>
      </c>
      <c r="D186" s="25"/>
      <c r="E186" s="720">
        <f t="shared" si="68"/>
        <v>2522.4432634300488</v>
      </c>
      <c r="F186" s="720">
        <f t="shared" si="68"/>
        <v>0</v>
      </c>
      <c r="G186" s="720">
        <f t="shared" si="68"/>
        <v>0</v>
      </c>
      <c r="H186" s="25">
        <f t="shared" si="74"/>
        <v>179237.44326343006</v>
      </c>
      <c r="I186" s="720">
        <v>9</v>
      </c>
      <c r="J186" s="720">
        <f t="shared" si="75"/>
        <v>19915.271473714452</v>
      </c>
      <c r="K186" s="635">
        <v>17217</v>
      </c>
      <c r="L186" s="635"/>
      <c r="M186" s="191" t="s">
        <v>1199</v>
      </c>
      <c r="N186" s="734">
        <v>42638</v>
      </c>
      <c r="O186" s="290">
        <v>15</v>
      </c>
      <c r="P186" s="752">
        <v>11781</v>
      </c>
      <c r="Q186" s="25">
        <f t="shared" si="63"/>
        <v>176715</v>
      </c>
      <c r="R186" s="824" t="s">
        <v>1760</v>
      </c>
      <c r="S186" s="190">
        <v>42643</v>
      </c>
      <c r="T186" s="284"/>
    </row>
    <row r="187" spans="1:20" ht="13.5" customHeight="1">
      <c r="A187" s="719">
        <f t="shared" si="72"/>
        <v>40</v>
      </c>
      <c r="B187" s="287" t="s">
        <v>1776</v>
      </c>
      <c r="C187" s="25">
        <f t="shared" si="73"/>
        <v>117810</v>
      </c>
      <c r="D187" s="25"/>
      <c r="E187" s="720">
        <f t="shared" si="68"/>
        <v>1681.6288422866992</v>
      </c>
      <c r="F187" s="720">
        <f t="shared" si="68"/>
        <v>0</v>
      </c>
      <c r="G187" s="720">
        <f t="shared" si="68"/>
        <v>0</v>
      </c>
      <c r="H187" s="25">
        <f t="shared" si="74"/>
        <v>119491.62884228669</v>
      </c>
      <c r="I187" s="720">
        <v>6</v>
      </c>
      <c r="J187" s="720">
        <f t="shared" si="75"/>
        <v>19915.271473714449</v>
      </c>
      <c r="K187" s="635">
        <v>17526</v>
      </c>
      <c r="L187" s="635"/>
      <c r="M187" s="191" t="s">
        <v>1199</v>
      </c>
      <c r="N187" s="734">
        <v>42638</v>
      </c>
      <c r="O187" s="290">
        <v>10</v>
      </c>
      <c r="P187" s="752">
        <v>11781</v>
      </c>
      <c r="Q187" s="25">
        <f t="shared" si="63"/>
        <v>117810</v>
      </c>
      <c r="R187" s="824" t="s">
        <v>1760</v>
      </c>
      <c r="S187" s="190">
        <v>42643</v>
      </c>
      <c r="T187" s="284"/>
    </row>
    <row r="188" spans="1:20" ht="13.5" customHeight="1">
      <c r="A188" s="719">
        <f t="shared" si="72"/>
        <v>41</v>
      </c>
      <c r="B188" s="287" t="s">
        <v>512</v>
      </c>
      <c r="C188" s="25">
        <f t="shared" si="73"/>
        <v>4064445</v>
      </c>
      <c r="D188" s="25"/>
      <c r="E188" s="720">
        <f t="shared" si="68"/>
        <v>66984.882217753518</v>
      </c>
      <c r="F188" s="720">
        <f t="shared" si="68"/>
        <v>0</v>
      </c>
      <c r="G188" s="720">
        <f t="shared" si="68"/>
        <v>0</v>
      </c>
      <c r="H188" s="25">
        <f t="shared" si="74"/>
        <v>4131429.8822177537</v>
      </c>
      <c r="I188" s="720">
        <v>239</v>
      </c>
      <c r="J188" s="720">
        <f t="shared" si="75"/>
        <v>17286.317498819051</v>
      </c>
      <c r="K188" s="635">
        <v>17602</v>
      </c>
      <c r="L188" s="635"/>
      <c r="M188" s="191" t="s">
        <v>1199</v>
      </c>
      <c r="N188" s="734">
        <v>42638</v>
      </c>
      <c r="O188" s="290">
        <f>I188+106</f>
        <v>345</v>
      </c>
      <c r="P188" s="752">
        <v>11781</v>
      </c>
      <c r="Q188" s="25">
        <f t="shared" si="63"/>
        <v>4064445</v>
      </c>
      <c r="R188" s="824" t="s">
        <v>1760</v>
      </c>
      <c r="S188" s="190">
        <v>42643</v>
      </c>
      <c r="T188" s="284"/>
    </row>
    <row r="189" spans="1:20" ht="13.5" customHeight="1">
      <c r="A189" s="719">
        <f t="shared" si="72"/>
        <v>42</v>
      </c>
      <c r="B189" s="287" t="s">
        <v>483</v>
      </c>
      <c r="C189" s="25">
        <f t="shared" si="73"/>
        <v>2356200</v>
      </c>
      <c r="D189" s="25"/>
      <c r="E189" s="720">
        <f t="shared" si="68"/>
        <v>39238.006320022985</v>
      </c>
      <c r="F189" s="720">
        <f t="shared" si="68"/>
        <v>0</v>
      </c>
      <c r="G189" s="720">
        <f t="shared" si="68"/>
        <v>0</v>
      </c>
      <c r="H189" s="25">
        <f t="shared" si="74"/>
        <v>2395438.006320023</v>
      </c>
      <c r="I189" s="720">
        <v>140</v>
      </c>
      <c r="J189" s="720">
        <f t="shared" si="75"/>
        <v>17110.271473714449</v>
      </c>
      <c r="K189" s="635">
        <v>17678</v>
      </c>
      <c r="L189" s="635"/>
      <c r="M189" s="191" t="s">
        <v>1199</v>
      </c>
      <c r="N189" s="734">
        <v>42638</v>
      </c>
      <c r="O189" s="290">
        <v>200</v>
      </c>
      <c r="P189" s="752">
        <v>11781</v>
      </c>
      <c r="Q189" s="25">
        <f t="shared" si="63"/>
        <v>2356200</v>
      </c>
      <c r="R189" s="824" t="s">
        <v>1760</v>
      </c>
      <c r="S189" s="190">
        <v>42643</v>
      </c>
      <c r="T189" s="284"/>
    </row>
    <row r="190" spans="1:20" ht="13.5" customHeight="1">
      <c r="A190" s="719">
        <f t="shared" si="72"/>
        <v>43</v>
      </c>
      <c r="B190" s="287" t="s">
        <v>1715</v>
      </c>
      <c r="C190" s="25">
        <f t="shared" si="73"/>
        <v>1204740</v>
      </c>
      <c r="D190" s="25"/>
      <c r="E190" s="720">
        <f t="shared" si="68"/>
        <v>15134.659580580294</v>
      </c>
      <c r="F190" s="720">
        <f t="shared" si="68"/>
        <v>0</v>
      </c>
      <c r="G190" s="720">
        <f t="shared" si="68"/>
        <v>0</v>
      </c>
      <c r="H190" s="25">
        <f t="shared" si="74"/>
        <v>1219874.6595805802</v>
      </c>
      <c r="I190" s="720">
        <v>54</v>
      </c>
      <c r="J190" s="720">
        <f t="shared" si="75"/>
        <v>22590.271473714449</v>
      </c>
      <c r="K190" s="635">
        <v>19284</v>
      </c>
      <c r="L190" s="635"/>
      <c r="M190" s="188" t="s">
        <v>1267</v>
      </c>
      <c r="N190" s="734">
        <v>42638</v>
      </c>
      <c r="O190" s="290">
        <v>60</v>
      </c>
      <c r="P190" s="752">
        <v>20079</v>
      </c>
      <c r="Q190" s="25">
        <f t="shared" si="63"/>
        <v>1204740</v>
      </c>
      <c r="R190" s="824" t="s">
        <v>1760</v>
      </c>
      <c r="S190" s="190">
        <v>42643</v>
      </c>
      <c r="T190" s="284"/>
    </row>
    <row r="191" spans="1:20" ht="13.5" customHeight="1">
      <c r="A191" s="719">
        <f t="shared" si="72"/>
        <v>44</v>
      </c>
      <c r="B191" s="287" t="s">
        <v>850</v>
      </c>
      <c r="C191" s="25">
        <f t="shared" si="73"/>
        <v>1331800</v>
      </c>
      <c r="D191" s="25"/>
      <c r="E191" s="720">
        <f t="shared" si="68"/>
        <v>20179.54610744039</v>
      </c>
      <c r="F191" s="720">
        <f t="shared" si="68"/>
        <v>0</v>
      </c>
      <c r="G191" s="720">
        <f t="shared" si="68"/>
        <v>0</v>
      </c>
      <c r="H191" s="25">
        <f>SUM(C191:G191)+1</f>
        <v>1351980.5461074405</v>
      </c>
      <c r="I191" s="720">
        <v>72</v>
      </c>
      <c r="J191" s="720">
        <f t="shared" si="75"/>
        <v>18777.507584825562</v>
      </c>
      <c r="K191" s="635">
        <v>20295</v>
      </c>
      <c r="L191" s="635"/>
      <c r="M191" s="188" t="s">
        <v>1144</v>
      </c>
      <c r="N191" s="734">
        <v>42638</v>
      </c>
      <c r="O191" s="290">
        <v>100</v>
      </c>
      <c r="P191" s="752">
        <v>13318</v>
      </c>
      <c r="Q191" s="25">
        <f t="shared" si="63"/>
        <v>1331800</v>
      </c>
      <c r="R191" s="824" t="s">
        <v>1760</v>
      </c>
      <c r="S191" s="190">
        <v>42643</v>
      </c>
      <c r="T191" s="284"/>
    </row>
    <row r="192" spans="1:20" s="737" customFormat="1" ht="13.5" customHeight="1">
      <c r="A192" s="719" t="str">
        <f>IF(B192&lt;&gt;"",#REF!+1,"")</f>
        <v/>
      </c>
      <c r="B192" s="743"/>
      <c r="C192" s="25"/>
      <c r="D192" s="25"/>
      <c r="E192" s="720"/>
      <c r="F192" s="720"/>
      <c r="G192" s="720"/>
      <c r="H192" s="25"/>
      <c r="I192" s="249"/>
      <c r="J192" s="720"/>
      <c r="K192" s="635"/>
      <c r="L192" s="635"/>
      <c r="M192" s="430"/>
      <c r="N192" s="735"/>
      <c r="O192" s="290"/>
      <c r="P192" s="752"/>
      <c r="Q192" s="25">
        <f t="shared" si="63"/>
        <v>0</v>
      </c>
      <c r="R192" s="430"/>
      <c r="S192" s="735"/>
    </row>
    <row r="193" spans="1:19" s="716" customFormat="1" ht="13.5" customHeight="1">
      <c r="A193" s="721"/>
      <c r="B193" s="722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9"/>
      <c r="L193" s="729"/>
      <c r="M193" s="738"/>
      <c r="N193" s="739"/>
      <c r="O193" s="770"/>
      <c r="P193" s="27"/>
      <c r="Q193" s="47">
        <f>SUM(Q148:Q192)</f>
        <v>40122344</v>
      </c>
      <c r="R193" s="738"/>
      <c r="S193" s="739"/>
    </row>
    <row r="194" spans="1:19" s="716" customFormat="1">
      <c r="A194" s="723"/>
      <c r="B194" s="724"/>
      <c r="C194" s="717"/>
      <c r="D194" s="717"/>
      <c r="E194" s="717"/>
      <c r="F194" s="717"/>
      <c r="G194" s="717"/>
      <c r="H194" s="717"/>
      <c r="I194" s="717"/>
      <c r="J194" s="717"/>
      <c r="K194" s="729"/>
      <c r="L194" s="729"/>
      <c r="M194" s="284"/>
      <c r="N194" s="712"/>
      <c r="O194" s="762"/>
      <c r="P194" s="284"/>
      <c r="Q194" s="715"/>
      <c r="R194" s="284"/>
      <c r="S194" s="712"/>
    </row>
    <row r="195" spans="1:19" ht="18" hidden="1" customHeight="1">
      <c r="A195" s="548" t="str">
        <f>TH!$A$1</f>
        <v>Đơn vị: CÔNG TY TNHH MỘT THÀNH VIÊN KHỞI NGUYÊN AN</v>
      </c>
      <c r="B195" s="716"/>
      <c r="C195" s="284"/>
      <c r="D195" s="284"/>
      <c r="E195" s="284"/>
      <c r="F195" s="284"/>
      <c r="G195" s="284"/>
      <c r="H195" s="284"/>
      <c r="I195" s="576"/>
      <c r="J195" s="284"/>
      <c r="K195" s="729"/>
      <c r="L195" s="729"/>
      <c r="M195" s="284"/>
      <c r="N195" s="712"/>
      <c r="R195" s="284"/>
      <c r="S195" s="712"/>
    </row>
    <row r="196" spans="1:19" ht="18.75" customHeight="1">
      <c r="A196" s="717" t="s">
        <v>1005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729"/>
      <c r="L196" s="729"/>
      <c r="M196" s="284"/>
      <c r="N196" s="712"/>
      <c r="R196" s="284"/>
      <c r="S196" s="712"/>
    </row>
    <row r="197" spans="1:19" ht="18.75" hidden="1" customHeight="1">
      <c r="A197" s="717"/>
      <c r="B197" s="718"/>
      <c r="C197" s="718"/>
      <c r="D197" s="718"/>
      <c r="E197" s="718"/>
      <c r="F197" s="718"/>
      <c r="G197" s="718"/>
      <c r="H197" s="718"/>
      <c r="I197" s="730"/>
      <c r="J197" s="718"/>
      <c r="K197" s="729"/>
      <c r="L197" s="729"/>
      <c r="M197" s="284"/>
      <c r="N197" s="712"/>
      <c r="R197" s="284"/>
      <c r="S197" s="712"/>
    </row>
    <row r="198" spans="1:19" ht="12.75" customHeight="1">
      <c r="A198" s="756"/>
      <c r="B198" s="748"/>
      <c r="C198" s="748"/>
      <c r="D198" s="748"/>
      <c r="E198" s="748"/>
      <c r="F198" s="748"/>
      <c r="G198" s="748"/>
      <c r="H198" s="748"/>
      <c r="I198" s="731"/>
      <c r="J198" s="748"/>
      <c r="K198" s="729"/>
      <c r="L198" s="729"/>
      <c r="M198" s="284"/>
      <c r="N198" s="712"/>
      <c r="R198" s="284"/>
      <c r="S198" s="712"/>
    </row>
    <row r="199" spans="1:19" s="428" customFormat="1" ht="30.75" customHeight="1">
      <c r="A199" s="773" t="s">
        <v>35</v>
      </c>
      <c r="B199" s="424" t="s">
        <v>227</v>
      </c>
      <c r="C199" s="425" t="s">
        <v>230</v>
      </c>
      <c r="D199" s="425"/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4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9">
        <v>1</v>
      </c>
      <c r="B200" s="287"/>
      <c r="C200" s="25">
        <f>Q200</f>
        <v>0</v>
      </c>
      <c r="D200" s="25"/>
      <c r="E200" s="720">
        <f t="shared" ref="E200:G224" si="77">IF($I$226&lt;&gt;0,E$226/$I$226*$I200,0)</f>
        <v>0</v>
      </c>
      <c r="F200" s="720">
        <f t="shared" si="77"/>
        <v>0</v>
      </c>
      <c r="G200" s="720">
        <f t="shared" si="77"/>
        <v>0</v>
      </c>
      <c r="H200" s="25">
        <f>SUM(C200:G200)</f>
        <v>0</v>
      </c>
      <c r="I200" s="720"/>
      <c r="J200" s="720" t="str">
        <f>IF(I200&lt;&gt;"",H200/I200,"")</f>
        <v/>
      </c>
      <c r="K200" s="635"/>
      <c r="L200" s="635"/>
      <c r="M200" s="40"/>
      <c r="N200" s="734"/>
      <c r="O200" s="290"/>
      <c r="P200" s="744"/>
      <c r="Q200" s="25">
        <f t="shared" ref="Q200:Q225" si="78">ROUND(O200*P200,0)</f>
        <v>0</v>
      </c>
      <c r="R200" s="429"/>
      <c r="S200" s="734"/>
    </row>
    <row r="201" spans="1:19" ht="14.25" customHeight="1">
      <c r="A201" s="719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20">
        <f t="shared" si="77"/>
        <v>0</v>
      </c>
      <c r="F201" s="720">
        <f t="shared" si="77"/>
        <v>0</v>
      </c>
      <c r="G201" s="720">
        <f t="shared" si="77"/>
        <v>0</v>
      </c>
      <c r="H201" s="25">
        <f t="shared" ref="H201:H224" si="81">SUM(C201:G201)</f>
        <v>0</v>
      </c>
      <c r="I201" s="720"/>
      <c r="J201" s="720" t="str">
        <f t="shared" ref="J201" si="82">IF(I201&lt;&gt;"",H201/I201,"")</f>
        <v/>
      </c>
      <c r="K201" s="635"/>
      <c r="L201" s="635"/>
      <c r="M201" s="40"/>
      <c r="N201" s="734"/>
      <c r="O201" s="290"/>
      <c r="P201" s="750"/>
      <c r="Q201" s="25">
        <f t="shared" si="78"/>
        <v>0</v>
      </c>
      <c r="R201" s="429"/>
      <c r="S201" s="734"/>
    </row>
    <row r="202" spans="1:19" ht="14.25" customHeight="1">
      <c r="A202" s="719" t="str">
        <f t="shared" si="79"/>
        <v/>
      </c>
      <c r="B202" s="287"/>
      <c r="C202" s="25">
        <f t="shared" si="80"/>
        <v>0</v>
      </c>
      <c r="D202" s="25"/>
      <c r="E202" s="720">
        <f t="shared" si="77"/>
        <v>0</v>
      </c>
      <c r="F202" s="720">
        <f t="shared" si="77"/>
        <v>0</v>
      </c>
      <c r="G202" s="720">
        <f t="shared" si="77"/>
        <v>0</v>
      </c>
      <c r="H202" s="25">
        <f t="shared" si="81"/>
        <v>0</v>
      </c>
      <c r="I202" s="720"/>
      <c r="J202" s="720" t="str">
        <f t="shared" ref="J202:J224" si="83">IF(I202&lt;&gt;"",H202/I202,"")</f>
        <v/>
      </c>
      <c r="K202" s="635"/>
      <c r="L202" s="635"/>
      <c r="M202" s="188"/>
      <c r="N202" s="734"/>
      <c r="O202" s="290"/>
      <c r="P202" s="750"/>
      <c r="Q202" s="25">
        <f t="shared" ref="Q202:Q224" si="84">ROUND(O202*P202,0)</f>
        <v>0</v>
      </c>
      <c r="R202" s="430"/>
      <c r="S202" s="734"/>
    </row>
    <row r="203" spans="1:19" ht="14.25" customHeight="1">
      <c r="A203" s="719" t="str">
        <f t="shared" si="79"/>
        <v/>
      </c>
      <c r="B203" s="287"/>
      <c r="C203" s="25">
        <f t="shared" si="80"/>
        <v>0</v>
      </c>
      <c r="D203" s="25"/>
      <c r="E203" s="720">
        <f t="shared" si="77"/>
        <v>0</v>
      </c>
      <c r="F203" s="720">
        <f t="shared" si="77"/>
        <v>0</v>
      </c>
      <c r="G203" s="720">
        <f t="shared" si="77"/>
        <v>0</v>
      </c>
      <c r="H203" s="25">
        <f t="shared" si="81"/>
        <v>0</v>
      </c>
      <c r="I203" s="720"/>
      <c r="J203" s="720" t="str">
        <f t="shared" si="83"/>
        <v/>
      </c>
      <c r="K203" s="635"/>
      <c r="L203" s="635"/>
      <c r="M203" s="188"/>
      <c r="N203" s="734"/>
      <c r="O203" s="290"/>
      <c r="P203" s="750"/>
      <c r="Q203" s="25">
        <f t="shared" si="84"/>
        <v>0</v>
      </c>
      <c r="R203" s="430"/>
      <c r="S203" s="734"/>
    </row>
    <row r="204" spans="1:19" ht="14.25" customHeight="1">
      <c r="A204" s="719" t="str">
        <f t="shared" si="79"/>
        <v/>
      </c>
      <c r="B204" s="287"/>
      <c r="C204" s="25">
        <f t="shared" si="80"/>
        <v>0</v>
      </c>
      <c r="D204" s="25"/>
      <c r="E204" s="720">
        <f t="shared" si="77"/>
        <v>0</v>
      </c>
      <c r="F204" s="720">
        <f t="shared" si="77"/>
        <v>0</v>
      </c>
      <c r="G204" s="720">
        <f t="shared" si="77"/>
        <v>0</v>
      </c>
      <c r="H204" s="25">
        <f t="shared" si="81"/>
        <v>0</v>
      </c>
      <c r="I204" s="720"/>
      <c r="J204" s="720" t="str">
        <f t="shared" si="83"/>
        <v/>
      </c>
      <c r="K204" s="635"/>
      <c r="L204" s="635"/>
      <c r="M204" s="285"/>
      <c r="N204" s="734"/>
      <c r="O204" s="290"/>
      <c r="P204" s="750"/>
      <c r="Q204" s="25">
        <f t="shared" si="84"/>
        <v>0</v>
      </c>
      <c r="R204" s="430"/>
      <c r="S204" s="734"/>
    </row>
    <row r="205" spans="1:19" ht="14.25" customHeight="1">
      <c r="A205" s="719" t="str">
        <f t="shared" si="79"/>
        <v/>
      </c>
      <c r="B205" s="287"/>
      <c r="C205" s="25">
        <f t="shared" si="80"/>
        <v>0</v>
      </c>
      <c r="D205" s="25"/>
      <c r="E205" s="720">
        <f t="shared" si="77"/>
        <v>0</v>
      </c>
      <c r="F205" s="720">
        <f t="shared" si="77"/>
        <v>0</v>
      </c>
      <c r="G205" s="720">
        <f t="shared" si="77"/>
        <v>0</v>
      </c>
      <c r="H205" s="25">
        <f t="shared" si="81"/>
        <v>0</v>
      </c>
      <c r="I205" s="720"/>
      <c r="J205" s="720" t="str">
        <f t="shared" si="83"/>
        <v/>
      </c>
      <c r="K205" s="635"/>
      <c r="L205" s="635"/>
      <c r="M205" s="188"/>
      <c r="N205" s="734"/>
      <c r="O205" s="290"/>
      <c r="P205" s="750"/>
      <c r="Q205" s="25">
        <f t="shared" si="84"/>
        <v>0</v>
      </c>
      <c r="R205" s="430"/>
      <c r="S205" s="734"/>
    </row>
    <row r="206" spans="1:19" ht="14.25" customHeight="1">
      <c r="A206" s="719" t="str">
        <f t="shared" si="79"/>
        <v/>
      </c>
      <c r="B206" s="287"/>
      <c r="C206" s="25">
        <f t="shared" si="80"/>
        <v>0</v>
      </c>
      <c r="D206" s="25"/>
      <c r="E206" s="720">
        <f t="shared" si="77"/>
        <v>0</v>
      </c>
      <c r="F206" s="720">
        <f t="shared" si="77"/>
        <v>0</v>
      </c>
      <c r="G206" s="720">
        <f t="shared" si="77"/>
        <v>0</v>
      </c>
      <c r="H206" s="25">
        <f t="shared" si="81"/>
        <v>0</v>
      </c>
      <c r="I206" s="720"/>
      <c r="J206" s="720" t="str">
        <f t="shared" si="83"/>
        <v/>
      </c>
      <c r="K206" s="635"/>
      <c r="L206" s="635"/>
      <c r="M206" s="40"/>
      <c r="N206" s="734"/>
      <c r="O206" s="290"/>
      <c r="P206" s="750"/>
      <c r="Q206" s="25">
        <f t="shared" si="84"/>
        <v>0</v>
      </c>
      <c r="R206" s="430"/>
      <c r="S206" s="734"/>
    </row>
    <row r="207" spans="1:19" ht="14.25" customHeight="1">
      <c r="A207" s="719" t="str">
        <f t="shared" si="79"/>
        <v/>
      </c>
      <c r="B207" s="287"/>
      <c r="C207" s="25">
        <f t="shared" si="80"/>
        <v>0</v>
      </c>
      <c r="D207" s="25"/>
      <c r="E207" s="720">
        <f t="shared" si="77"/>
        <v>0</v>
      </c>
      <c r="F207" s="720">
        <f t="shared" si="77"/>
        <v>0</v>
      </c>
      <c r="G207" s="720">
        <f t="shared" si="77"/>
        <v>0</v>
      </c>
      <c r="H207" s="25">
        <f t="shared" si="81"/>
        <v>0</v>
      </c>
      <c r="I207" s="720"/>
      <c r="J207" s="720" t="str">
        <f t="shared" si="83"/>
        <v/>
      </c>
      <c r="K207" s="635"/>
      <c r="L207" s="635"/>
      <c r="M207" s="40"/>
      <c r="N207" s="734"/>
      <c r="O207" s="290"/>
      <c r="P207" s="750"/>
      <c r="Q207" s="25">
        <f t="shared" si="84"/>
        <v>0</v>
      </c>
      <c r="R207" s="430"/>
      <c r="S207" s="734"/>
    </row>
    <row r="208" spans="1:19" ht="14.25" customHeight="1">
      <c r="A208" s="719" t="str">
        <f t="shared" si="79"/>
        <v/>
      </c>
      <c r="B208" s="287"/>
      <c r="C208" s="25">
        <f t="shared" si="80"/>
        <v>0</v>
      </c>
      <c r="D208" s="25"/>
      <c r="E208" s="720">
        <f t="shared" si="77"/>
        <v>0</v>
      </c>
      <c r="F208" s="720">
        <f t="shared" si="77"/>
        <v>0</v>
      </c>
      <c r="G208" s="720">
        <f t="shared" si="77"/>
        <v>0</v>
      </c>
      <c r="H208" s="25">
        <f t="shared" si="81"/>
        <v>0</v>
      </c>
      <c r="I208" s="720"/>
      <c r="J208" s="720" t="str">
        <f t="shared" si="83"/>
        <v/>
      </c>
      <c r="K208" s="635"/>
      <c r="L208" s="635"/>
      <c r="M208" s="40"/>
      <c r="N208" s="734"/>
      <c r="O208" s="290"/>
      <c r="P208" s="750"/>
      <c r="Q208" s="25">
        <f t="shared" si="84"/>
        <v>0</v>
      </c>
      <c r="R208" s="430"/>
      <c r="S208" s="734"/>
    </row>
    <row r="209" spans="1:19" ht="14.25" customHeight="1">
      <c r="A209" s="719" t="str">
        <f t="shared" si="79"/>
        <v/>
      </c>
      <c r="B209" s="287"/>
      <c r="C209" s="25">
        <f t="shared" si="80"/>
        <v>0</v>
      </c>
      <c r="D209" s="25"/>
      <c r="E209" s="720">
        <f t="shared" si="77"/>
        <v>0</v>
      </c>
      <c r="F209" s="720">
        <f t="shared" si="77"/>
        <v>0</v>
      </c>
      <c r="G209" s="720">
        <f t="shared" si="77"/>
        <v>0</v>
      </c>
      <c r="H209" s="25">
        <f t="shared" si="81"/>
        <v>0</v>
      </c>
      <c r="I209" s="720"/>
      <c r="J209" s="720" t="str">
        <f t="shared" si="83"/>
        <v/>
      </c>
      <c r="K209" s="635"/>
      <c r="L209" s="635"/>
      <c r="M209" s="40"/>
      <c r="N209" s="734"/>
      <c r="O209" s="290"/>
      <c r="P209" s="750"/>
      <c r="Q209" s="25">
        <f t="shared" si="84"/>
        <v>0</v>
      </c>
      <c r="R209" s="430"/>
      <c r="S209" s="734"/>
    </row>
    <row r="210" spans="1:19" ht="14.25" customHeight="1">
      <c r="A210" s="719" t="str">
        <f t="shared" si="79"/>
        <v/>
      </c>
      <c r="B210" s="287"/>
      <c r="C210" s="25">
        <f t="shared" si="80"/>
        <v>0</v>
      </c>
      <c r="D210" s="25"/>
      <c r="E210" s="720">
        <f t="shared" si="77"/>
        <v>0</v>
      </c>
      <c r="F210" s="720">
        <f t="shared" si="77"/>
        <v>0</v>
      </c>
      <c r="G210" s="720">
        <f t="shared" si="77"/>
        <v>0</v>
      </c>
      <c r="H210" s="25">
        <f t="shared" si="81"/>
        <v>0</v>
      </c>
      <c r="I210" s="720"/>
      <c r="J210" s="720" t="str">
        <f t="shared" si="83"/>
        <v/>
      </c>
      <c r="K210" s="635"/>
      <c r="L210" s="635"/>
      <c r="M210" s="40"/>
      <c r="N210" s="734"/>
      <c r="O210" s="290"/>
      <c r="P210" s="750"/>
      <c r="Q210" s="25">
        <f t="shared" si="84"/>
        <v>0</v>
      </c>
      <c r="R210" s="430"/>
      <c r="S210" s="734"/>
    </row>
    <row r="211" spans="1:19" ht="14.25" customHeight="1">
      <c r="A211" s="719" t="str">
        <f t="shared" si="79"/>
        <v/>
      </c>
      <c r="B211" s="287"/>
      <c r="C211" s="25">
        <f t="shared" si="80"/>
        <v>0</v>
      </c>
      <c r="D211" s="25"/>
      <c r="E211" s="720">
        <f t="shared" si="77"/>
        <v>0</v>
      </c>
      <c r="F211" s="720">
        <f t="shared" si="77"/>
        <v>0</v>
      </c>
      <c r="G211" s="720">
        <f t="shared" si="77"/>
        <v>0</v>
      </c>
      <c r="H211" s="25">
        <f t="shared" si="81"/>
        <v>0</v>
      </c>
      <c r="I211" s="720"/>
      <c r="J211" s="720" t="str">
        <f t="shared" si="83"/>
        <v/>
      </c>
      <c r="K211" s="635"/>
      <c r="L211" s="635"/>
      <c r="M211" s="40"/>
      <c r="N211" s="734"/>
      <c r="O211" s="290"/>
      <c r="P211" s="750"/>
      <c r="Q211" s="25">
        <f t="shared" si="84"/>
        <v>0</v>
      </c>
      <c r="R211" s="430"/>
      <c r="S211" s="734"/>
    </row>
    <row r="212" spans="1:19" ht="14.25" customHeight="1">
      <c r="A212" s="719" t="str">
        <f t="shared" si="79"/>
        <v/>
      </c>
      <c r="B212" s="287"/>
      <c r="C212" s="25">
        <f t="shared" si="80"/>
        <v>0</v>
      </c>
      <c r="D212" s="25"/>
      <c r="E212" s="720">
        <f t="shared" si="77"/>
        <v>0</v>
      </c>
      <c r="F212" s="720">
        <f t="shared" si="77"/>
        <v>0</v>
      </c>
      <c r="G212" s="720">
        <f t="shared" si="77"/>
        <v>0</v>
      </c>
      <c r="H212" s="25">
        <f t="shared" si="81"/>
        <v>0</v>
      </c>
      <c r="I212" s="720"/>
      <c r="J212" s="720" t="str">
        <f t="shared" si="83"/>
        <v/>
      </c>
      <c r="K212" s="635"/>
      <c r="L212" s="635"/>
      <c r="M212" s="40"/>
      <c r="N212" s="734"/>
      <c r="O212" s="290"/>
      <c r="P212" s="750"/>
      <c r="Q212" s="25">
        <f t="shared" si="84"/>
        <v>0</v>
      </c>
      <c r="R212" s="430"/>
      <c r="S212" s="734"/>
    </row>
    <row r="213" spans="1:19" ht="14.25" customHeight="1">
      <c r="A213" s="719" t="str">
        <f t="shared" si="79"/>
        <v/>
      </c>
      <c r="B213" s="287"/>
      <c r="C213" s="25">
        <f t="shared" si="80"/>
        <v>0</v>
      </c>
      <c r="D213" s="25"/>
      <c r="E213" s="720">
        <f t="shared" si="77"/>
        <v>0</v>
      </c>
      <c r="F213" s="720">
        <f t="shared" si="77"/>
        <v>0</v>
      </c>
      <c r="G213" s="720">
        <f t="shared" si="77"/>
        <v>0</v>
      </c>
      <c r="H213" s="25">
        <f t="shared" si="81"/>
        <v>0</v>
      </c>
      <c r="I213" s="720"/>
      <c r="J213" s="720" t="str">
        <f t="shared" si="83"/>
        <v/>
      </c>
      <c r="K213" s="635"/>
      <c r="L213" s="635"/>
      <c r="M213" s="188"/>
      <c r="N213" s="734"/>
      <c r="O213" s="290"/>
      <c r="P213" s="750"/>
      <c r="Q213" s="25">
        <f t="shared" si="84"/>
        <v>0</v>
      </c>
      <c r="R213" s="430"/>
      <c r="S213" s="734"/>
    </row>
    <row r="214" spans="1:19" ht="14.25" customHeight="1">
      <c r="A214" s="719" t="str">
        <f t="shared" si="79"/>
        <v/>
      </c>
      <c r="B214" s="287"/>
      <c r="C214" s="25">
        <f t="shared" si="80"/>
        <v>0</v>
      </c>
      <c r="D214" s="25"/>
      <c r="E214" s="720">
        <f t="shared" si="77"/>
        <v>0</v>
      </c>
      <c r="F214" s="720">
        <f t="shared" si="77"/>
        <v>0</v>
      </c>
      <c r="G214" s="720">
        <f t="shared" si="77"/>
        <v>0</v>
      </c>
      <c r="H214" s="25">
        <f t="shared" si="81"/>
        <v>0</v>
      </c>
      <c r="I214" s="720"/>
      <c r="J214" s="720" t="str">
        <f t="shared" si="83"/>
        <v/>
      </c>
      <c r="K214" s="635"/>
      <c r="L214" s="635"/>
      <c r="M214" s="188"/>
      <c r="N214" s="734"/>
      <c r="O214" s="290"/>
      <c r="P214" s="750"/>
      <c r="Q214" s="25">
        <f t="shared" si="84"/>
        <v>0</v>
      </c>
      <c r="R214" s="430"/>
      <c r="S214" s="734"/>
    </row>
    <row r="215" spans="1:19" ht="14.25" customHeight="1">
      <c r="A215" s="719" t="str">
        <f t="shared" si="79"/>
        <v/>
      </c>
      <c r="B215" s="287"/>
      <c r="C215" s="25">
        <f t="shared" si="80"/>
        <v>0</v>
      </c>
      <c r="D215" s="25"/>
      <c r="E215" s="720">
        <f t="shared" si="77"/>
        <v>0</v>
      </c>
      <c r="F215" s="720">
        <f t="shared" si="77"/>
        <v>0</v>
      </c>
      <c r="G215" s="720">
        <f t="shared" si="77"/>
        <v>0</v>
      </c>
      <c r="H215" s="25">
        <f t="shared" si="81"/>
        <v>0</v>
      </c>
      <c r="I215" s="720"/>
      <c r="J215" s="720" t="str">
        <f t="shared" si="83"/>
        <v/>
      </c>
      <c r="K215" s="635"/>
      <c r="L215" s="635"/>
      <c r="M215" s="188"/>
      <c r="N215" s="734"/>
      <c r="O215" s="8"/>
      <c r="Q215" s="25">
        <f t="shared" si="84"/>
        <v>0</v>
      </c>
      <c r="R215" s="430"/>
      <c r="S215" s="734"/>
    </row>
    <row r="216" spans="1:19" ht="14.25" customHeight="1">
      <c r="A216" s="719" t="str">
        <f t="shared" si="79"/>
        <v/>
      </c>
      <c r="B216" s="287"/>
      <c r="C216" s="25">
        <f t="shared" si="80"/>
        <v>0</v>
      </c>
      <c r="D216" s="25"/>
      <c r="E216" s="720">
        <f t="shared" si="77"/>
        <v>0</v>
      </c>
      <c r="F216" s="720">
        <f t="shared" si="77"/>
        <v>0</v>
      </c>
      <c r="G216" s="720">
        <f t="shared" si="77"/>
        <v>0</v>
      </c>
      <c r="H216" s="25">
        <f t="shared" si="81"/>
        <v>0</v>
      </c>
      <c r="I216" s="720"/>
      <c r="J216" s="720" t="str">
        <f t="shared" si="83"/>
        <v/>
      </c>
      <c r="K216" s="635"/>
      <c r="L216" s="635"/>
      <c r="M216" s="188"/>
      <c r="N216" s="734"/>
      <c r="O216" s="290"/>
      <c r="P216" s="750"/>
      <c r="Q216" s="25">
        <f t="shared" si="84"/>
        <v>0</v>
      </c>
      <c r="R216" s="430"/>
      <c r="S216" s="734"/>
    </row>
    <row r="217" spans="1:19" ht="14.25" customHeight="1">
      <c r="A217" s="719" t="str">
        <f t="shared" si="79"/>
        <v/>
      </c>
      <c r="B217" s="287"/>
      <c r="C217" s="25">
        <f t="shared" si="80"/>
        <v>0</v>
      </c>
      <c r="D217" s="25"/>
      <c r="E217" s="720">
        <f t="shared" si="77"/>
        <v>0</v>
      </c>
      <c r="F217" s="720">
        <f t="shared" si="77"/>
        <v>0</v>
      </c>
      <c r="G217" s="720">
        <f t="shared" si="77"/>
        <v>0</v>
      </c>
      <c r="H217" s="25">
        <f t="shared" si="81"/>
        <v>0</v>
      </c>
      <c r="I217" s="720"/>
      <c r="J217" s="720" t="str">
        <f t="shared" si="83"/>
        <v/>
      </c>
      <c r="K217" s="635"/>
      <c r="L217" s="635"/>
      <c r="M217" s="40"/>
      <c r="N217" s="734"/>
      <c r="O217" s="290"/>
      <c r="P217" s="750"/>
      <c r="Q217" s="25">
        <f t="shared" si="84"/>
        <v>0</v>
      </c>
      <c r="R217" s="430"/>
      <c r="S217" s="734"/>
    </row>
    <row r="218" spans="1:19" ht="14.25" customHeight="1">
      <c r="A218" s="719" t="str">
        <f t="shared" si="79"/>
        <v/>
      </c>
      <c r="B218" s="287"/>
      <c r="C218" s="25">
        <f t="shared" si="80"/>
        <v>0</v>
      </c>
      <c r="D218" s="25"/>
      <c r="E218" s="720">
        <f t="shared" si="77"/>
        <v>0</v>
      </c>
      <c r="F218" s="720">
        <f t="shared" si="77"/>
        <v>0</v>
      </c>
      <c r="G218" s="720">
        <f t="shared" si="77"/>
        <v>0</v>
      </c>
      <c r="H218" s="25">
        <f t="shared" si="81"/>
        <v>0</v>
      </c>
      <c r="I218" s="720"/>
      <c r="J218" s="720" t="str">
        <f t="shared" si="83"/>
        <v/>
      </c>
      <c r="K218" s="635"/>
      <c r="L218" s="635"/>
      <c r="M218" s="188"/>
      <c r="N218" s="734"/>
      <c r="O218" s="8"/>
      <c r="Q218" s="25">
        <f t="shared" si="84"/>
        <v>0</v>
      </c>
      <c r="R218" s="430"/>
      <c r="S218" s="734"/>
    </row>
    <row r="219" spans="1:19" ht="14.25" customHeight="1">
      <c r="A219" s="719" t="str">
        <f t="shared" si="79"/>
        <v/>
      </c>
      <c r="B219" s="287"/>
      <c r="C219" s="25">
        <f t="shared" si="80"/>
        <v>0</v>
      </c>
      <c r="D219" s="25"/>
      <c r="E219" s="720">
        <f t="shared" si="77"/>
        <v>0</v>
      </c>
      <c r="F219" s="720">
        <f t="shared" si="77"/>
        <v>0</v>
      </c>
      <c r="G219" s="720">
        <f t="shared" si="77"/>
        <v>0</v>
      </c>
      <c r="H219" s="25">
        <f t="shared" si="81"/>
        <v>0</v>
      </c>
      <c r="I219" s="720"/>
      <c r="J219" s="720" t="str">
        <f t="shared" si="83"/>
        <v/>
      </c>
      <c r="K219" s="635"/>
      <c r="L219" s="635"/>
      <c r="M219" s="188"/>
      <c r="N219" s="734"/>
      <c r="O219" s="290"/>
      <c r="P219" s="750"/>
      <c r="Q219" s="25">
        <f t="shared" si="84"/>
        <v>0</v>
      </c>
      <c r="R219" s="430"/>
      <c r="S219" s="734"/>
    </row>
    <row r="220" spans="1:19" ht="14.25" customHeight="1">
      <c r="A220" s="719" t="str">
        <f t="shared" si="79"/>
        <v/>
      </c>
      <c r="B220" s="287"/>
      <c r="C220" s="25">
        <f t="shared" si="80"/>
        <v>0</v>
      </c>
      <c r="D220" s="25"/>
      <c r="E220" s="720">
        <f t="shared" si="77"/>
        <v>0</v>
      </c>
      <c r="F220" s="720">
        <f t="shared" si="77"/>
        <v>0</v>
      </c>
      <c r="G220" s="720">
        <f t="shared" si="77"/>
        <v>0</v>
      </c>
      <c r="H220" s="25">
        <f t="shared" si="81"/>
        <v>0</v>
      </c>
      <c r="I220" s="720"/>
      <c r="J220" s="720" t="str">
        <f t="shared" si="83"/>
        <v/>
      </c>
      <c r="K220" s="635"/>
      <c r="L220" s="635"/>
      <c r="M220" s="40"/>
      <c r="N220" s="734"/>
      <c r="O220" s="290"/>
      <c r="P220" s="750"/>
      <c r="Q220" s="25">
        <f t="shared" si="84"/>
        <v>0</v>
      </c>
      <c r="R220" s="430"/>
      <c r="S220" s="734"/>
    </row>
    <row r="221" spans="1:19" ht="14.25" customHeight="1">
      <c r="A221" s="719" t="str">
        <f t="shared" si="79"/>
        <v/>
      </c>
      <c r="B221" s="287"/>
      <c r="C221" s="25">
        <f t="shared" si="80"/>
        <v>0</v>
      </c>
      <c r="D221" s="25"/>
      <c r="E221" s="720">
        <f t="shared" si="77"/>
        <v>0</v>
      </c>
      <c r="F221" s="720">
        <f t="shared" si="77"/>
        <v>0</v>
      </c>
      <c r="G221" s="720">
        <f t="shared" si="77"/>
        <v>0</v>
      </c>
      <c r="H221" s="25">
        <f t="shared" si="81"/>
        <v>0</v>
      </c>
      <c r="I221" s="720"/>
      <c r="J221" s="720" t="str">
        <f t="shared" si="83"/>
        <v/>
      </c>
      <c r="K221" s="635"/>
      <c r="L221" s="635"/>
      <c r="M221" s="188"/>
      <c r="N221" s="734"/>
      <c r="O221" s="290"/>
      <c r="P221" s="750"/>
      <c r="Q221" s="25">
        <f t="shared" si="84"/>
        <v>0</v>
      </c>
      <c r="R221" s="430"/>
      <c r="S221" s="734"/>
    </row>
    <row r="222" spans="1:19" ht="14.25" customHeight="1">
      <c r="A222" s="719" t="str">
        <f t="shared" si="79"/>
        <v/>
      </c>
      <c r="B222" s="287"/>
      <c r="C222" s="25">
        <f t="shared" si="80"/>
        <v>0</v>
      </c>
      <c r="D222" s="25"/>
      <c r="E222" s="720">
        <f t="shared" si="77"/>
        <v>0</v>
      </c>
      <c r="F222" s="720">
        <f t="shared" si="77"/>
        <v>0</v>
      </c>
      <c r="G222" s="720">
        <f t="shared" si="77"/>
        <v>0</v>
      </c>
      <c r="H222" s="25">
        <f t="shared" si="81"/>
        <v>0</v>
      </c>
      <c r="I222" s="720"/>
      <c r="J222" s="720" t="str">
        <f t="shared" si="83"/>
        <v/>
      </c>
      <c r="K222" s="635"/>
      <c r="L222" s="635"/>
      <c r="M222" s="188"/>
      <c r="N222" s="734"/>
      <c r="O222" s="290"/>
      <c r="P222" s="750"/>
      <c r="Q222" s="25">
        <f t="shared" si="84"/>
        <v>0</v>
      </c>
      <c r="R222" s="430"/>
      <c r="S222" s="734"/>
    </row>
    <row r="223" spans="1:19" ht="14.25" customHeight="1">
      <c r="A223" s="719" t="str">
        <f t="shared" si="79"/>
        <v/>
      </c>
      <c r="B223" s="287"/>
      <c r="C223" s="25">
        <f t="shared" si="80"/>
        <v>0</v>
      </c>
      <c r="D223" s="25"/>
      <c r="E223" s="720">
        <f t="shared" si="77"/>
        <v>0</v>
      </c>
      <c r="F223" s="720">
        <f t="shared" si="77"/>
        <v>0</v>
      </c>
      <c r="G223" s="720">
        <f t="shared" si="77"/>
        <v>0</v>
      </c>
      <c r="H223" s="25">
        <f t="shared" si="81"/>
        <v>0</v>
      </c>
      <c r="I223" s="720"/>
      <c r="J223" s="720" t="str">
        <f t="shared" si="83"/>
        <v/>
      </c>
      <c r="K223" s="635"/>
      <c r="L223" s="635"/>
      <c r="M223" s="188"/>
      <c r="N223" s="734"/>
      <c r="O223" s="290"/>
      <c r="P223" s="750"/>
      <c r="Q223" s="25">
        <f t="shared" si="84"/>
        <v>0</v>
      </c>
      <c r="R223" s="430"/>
      <c r="S223" s="734"/>
    </row>
    <row r="224" spans="1:19" ht="14.25" customHeight="1">
      <c r="A224" s="719" t="str">
        <f t="shared" si="79"/>
        <v/>
      </c>
      <c r="B224" s="287"/>
      <c r="C224" s="25">
        <f t="shared" si="80"/>
        <v>0</v>
      </c>
      <c r="D224" s="25"/>
      <c r="E224" s="720">
        <f t="shared" si="77"/>
        <v>0</v>
      </c>
      <c r="F224" s="720">
        <f t="shared" si="77"/>
        <v>0</v>
      </c>
      <c r="G224" s="720">
        <f t="shared" si="77"/>
        <v>0</v>
      </c>
      <c r="H224" s="25">
        <f t="shared" si="81"/>
        <v>0</v>
      </c>
      <c r="I224" s="720"/>
      <c r="J224" s="720" t="str">
        <f t="shared" si="83"/>
        <v/>
      </c>
      <c r="K224" s="635"/>
      <c r="L224" s="635"/>
      <c r="M224" s="188"/>
      <c r="N224" s="734"/>
      <c r="O224" s="290"/>
      <c r="P224" s="750"/>
      <c r="Q224" s="25">
        <f t="shared" si="84"/>
        <v>0</v>
      </c>
      <c r="R224" s="430"/>
      <c r="S224" s="734"/>
    </row>
    <row r="225" spans="1:19" ht="14.25" customHeight="1">
      <c r="A225" s="719"/>
      <c r="B225" s="287"/>
      <c r="C225" s="25"/>
      <c r="D225" s="25"/>
      <c r="E225" s="720"/>
      <c r="F225" s="720"/>
      <c r="G225" s="720"/>
      <c r="H225" s="25"/>
      <c r="I225" s="720"/>
      <c r="J225" s="720"/>
      <c r="K225" s="635"/>
      <c r="L225" s="635"/>
      <c r="M225" s="430"/>
      <c r="N225" s="734"/>
      <c r="O225" s="290"/>
      <c r="P225" s="750"/>
      <c r="Q225" s="25">
        <f t="shared" si="78"/>
        <v>0</v>
      </c>
      <c r="R225" s="430"/>
      <c r="S225" s="734"/>
    </row>
    <row r="226" spans="1:19" s="737" customFormat="1" ht="14.25" customHeight="1">
      <c r="A226" s="721"/>
      <c r="B226" s="722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8"/>
      <c r="N226" s="739"/>
      <c r="O226" s="770"/>
      <c r="P226" s="749"/>
      <c r="Q226" s="47">
        <f>SUM(Q200:Q225)</f>
        <v>0</v>
      </c>
      <c r="R226" s="738"/>
      <c r="S226" s="739"/>
    </row>
    <row r="227" spans="1:19" s="716" customFormat="1">
      <c r="A227" s="715"/>
      <c r="B227" s="715"/>
      <c r="C227" s="715"/>
      <c r="D227" s="715"/>
      <c r="E227" s="715"/>
      <c r="F227" s="715"/>
      <c r="G227" s="715"/>
      <c r="H227" s="284"/>
      <c r="I227" s="715"/>
      <c r="J227" s="715"/>
      <c r="K227" s="635"/>
      <c r="L227" s="635"/>
      <c r="M227" s="715"/>
      <c r="N227" s="728"/>
      <c r="O227" s="762"/>
      <c r="P227" s="284"/>
      <c r="Q227" s="715"/>
      <c r="R227" s="715"/>
      <c r="S227" s="728"/>
    </row>
    <row r="228" spans="1:19">
      <c r="K228" s="635"/>
      <c r="L228" s="635"/>
    </row>
    <row r="229" spans="1:19">
      <c r="H229" s="742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85:A86"/>
    <mergeCell ref="B85:B86"/>
    <mergeCell ref="C85:C86"/>
    <mergeCell ref="D85:D86"/>
    <mergeCell ref="E85:E86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5" t="s">
        <v>236</v>
      </c>
      <c r="H1" s="1085"/>
      <c r="I1" s="1085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6"/>
      <c r="I2" s="1086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6"/>
      <c r="H3" s="1086"/>
      <c r="I3" s="1086"/>
      <c r="J3" s="434"/>
    </row>
    <row r="4" spans="1:11" s="552" customFormat="1" ht="17.25" customHeight="1">
      <c r="A4" s="1087" t="s">
        <v>237</v>
      </c>
      <c r="B4" s="1087"/>
      <c r="C4" s="1087"/>
      <c r="D4" s="1087"/>
      <c r="E4" s="1087"/>
      <c r="F4" s="1087"/>
      <c r="G4" s="1087"/>
      <c r="H4" s="1087"/>
      <c r="I4" s="1087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8" t="s">
        <v>238</v>
      </c>
      <c r="D6" s="1088"/>
      <c r="E6" s="1089"/>
      <c r="F6" s="1089"/>
      <c r="G6" s="1089"/>
      <c r="H6" s="670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90" t="s">
        <v>239</v>
      </c>
      <c r="B8" s="1091" t="s">
        <v>240</v>
      </c>
      <c r="C8" s="1091" t="s">
        <v>241</v>
      </c>
      <c r="D8" s="1091"/>
      <c r="E8" s="1091"/>
      <c r="F8" s="1091"/>
      <c r="G8" s="1091"/>
      <c r="H8" s="1091"/>
      <c r="I8" s="1091"/>
      <c r="J8" s="437"/>
    </row>
    <row r="9" spans="1:11" s="441" customFormat="1" ht="35.25" customHeight="1">
      <c r="A9" s="1090"/>
      <c r="B9" s="1091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4"/>
      <c r="G16" s="1084"/>
      <c r="H16" s="1084"/>
      <c r="I16" s="1084"/>
      <c r="J16" s="554"/>
    </row>
    <row r="17" spans="2:10" s="553" customFormat="1" ht="15">
      <c r="B17" s="444" t="s">
        <v>249</v>
      </c>
      <c r="C17" s="554"/>
      <c r="D17" s="554"/>
      <c r="E17" s="1084" t="s">
        <v>12</v>
      </c>
      <c r="F17" s="1084"/>
      <c r="G17" s="1084"/>
      <c r="H17" s="1084"/>
      <c r="I17" s="1084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102" t="s">
        <v>266</v>
      </c>
      <c r="M1" s="1102"/>
      <c r="N1" s="1102"/>
      <c r="O1" s="1102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101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1"/>
      <c r="N2" s="1101"/>
      <c r="O2" s="1101"/>
    </row>
    <row r="3" spans="1:18" ht="15" customHeight="1">
      <c r="L3" s="1101"/>
      <c r="M3" s="1101"/>
      <c r="N3" s="1101"/>
      <c r="O3" s="1101"/>
    </row>
    <row r="5" spans="1:18" s="476" customFormat="1" ht="24" customHeight="1">
      <c r="A5" s="1103" t="s">
        <v>267</v>
      </c>
      <c r="B5" s="1103"/>
      <c r="C5" s="1103"/>
      <c r="D5" s="1103"/>
      <c r="E5" s="1103"/>
      <c r="F5" s="1103"/>
      <c r="G5" s="1103"/>
      <c r="H5" s="1103"/>
      <c r="I5" s="1103"/>
      <c r="J5" s="1103"/>
      <c r="K5" s="1103"/>
      <c r="L5" s="1103"/>
      <c r="M5" s="1103"/>
      <c r="N5" s="1103"/>
      <c r="O5" s="1103"/>
      <c r="P5" s="538"/>
    </row>
    <row r="6" spans="1:18" s="476" customFormat="1" ht="21" customHeight="1">
      <c r="A6" s="1104" t="s">
        <v>361</v>
      </c>
      <c r="B6" s="1104"/>
      <c r="C6" s="1104"/>
      <c r="D6" s="1104"/>
      <c r="E6" s="1104"/>
      <c r="F6" s="1104"/>
      <c r="G6" s="1104"/>
      <c r="H6" s="1104"/>
      <c r="I6" s="1104"/>
      <c r="J6" s="1104"/>
      <c r="K6" s="1104"/>
      <c r="L6" s="1104"/>
      <c r="M6" s="1104"/>
      <c r="N6" s="1104"/>
      <c r="O6" s="1104"/>
      <c r="P6" s="538"/>
    </row>
    <row r="7" spans="1:18" s="476" customFormat="1" ht="21" customHeight="1">
      <c r="A7" s="1105" t="s">
        <v>309</v>
      </c>
      <c r="B7" s="1105"/>
      <c r="C7" s="1105"/>
      <c r="D7" s="1105"/>
      <c r="E7" s="1105"/>
      <c r="F7" s="1105"/>
      <c r="G7" s="1105"/>
      <c r="H7" s="1105"/>
      <c r="I7" s="1105"/>
      <c r="J7" s="1105"/>
      <c r="K7" s="1105"/>
      <c r="L7" s="1105"/>
      <c r="M7" s="1105"/>
      <c r="N7" s="1105"/>
      <c r="O7" s="1105"/>
      <c r="P7" s="538"/>
    </row>
    <row r="8" spans="1:18">
      <c r="D8" s="472"/>
    </row>
    <row r="9" spans="1:18" s="477" customFormat="1" ht="24" customHeight="1">
      <c r="A9" s="1092" t="s">
        <v>220</v>
      </c>
      <c r="B9" s="1095" t="s">
        <v>268</v>
      </c>
      <c r="C9" s="1096"/>
      <c r="D9" s="1096"/>
      <c r="E9" s="1096"/>
      <c r="F9" s="1096"/>
      <c r="G9" s="1096"/>
      <c r="H9" s="1097"/>
      <c r="I9" s="1095" t="s">
        <v>269</v>
      </c>
      <c r="J9" s="1096"/>
      <c r="K9" s="1096"/>
      <c r="L9" s="1097"/>
      <c r="M9" s="1098" t="s">
        <v>270</v>
      </c>
      <c r="N9" s="1098"/>
      <c r="O9" s="1098"/>
      <c r="P9" s="539"/>
    </row>
    <row r="10" spans="1:18" s="477" customFormat="1" ht="24" customHeight="1">
      <c r="A10" s="1093"/>
      <c r="B10" s="1095" t="s">
        <v>271</v>
      </c>
      <c r="C10" s="1097"/>
      <c r="D10" s="1092" t="s">
        <v>272</v>
      </c>
      <c r="E10" s="1092" t="s">
        <v>273</v>
      </c>
      <c r="F10" s="1092" t="s">
        <v>274</v>
      </c>
      <c r="G10" s="1092" t="s">
        <v>275</v>
      </c>
      <c r="H10" s="1092" t="s">
        <v>276</v>
      </c>
      <c r="I10" s="1095" t="s">
        <v>277</v>
      </c>
      <c r="J10" s="1097"/>
      <c r="K10" s="1099" t="s">
        <v>278</v>
      </c>
      <c r="L10" s="1092" t="s">
        <v>279</v>
      </c>
      <c r="M10" s="1098" t="s">
        <v>271</v>
      </c>
      <c r="N10" s="1098"/>
      <c r="O10" s="1098" t="s">
        <v>280</v>
      </c>
      <c r="P10" s="539"/>
    </row>
    <row r="11" spans="1:18" s="477" customFormat="1" ht="55.5" customHeight="1">
      <c r="A11" s="1094"/>
      <c r="B11" s="478" t="s">
        <v>281</v>
      </c>
      <c r="C11" s="478" t="s">
        <v>221</v>
      </c>
      <c r="D11" s="1094"/>
      <c r="E11" s="1094"/>
      <c r="F11" s="1094"/>
      <c r="G11" s="1094"/>
      <c r="H11" s="1094"/>
      <c r="I11" s="478" t="s">
        <v>282</v>
      </c>
      <c r="J11" s="478" t="s">
        <v>283</v>
      </c>
      <c r="K11" s="1100"/>
      <c r="L11" s="1094"/>
      <c r="M11" s="478" t="s">
        <v>15</v>
      </c>
      <c r="N11" s="478" t="s">
        <v>221</v>
      </c>
      <c r="O11" s="1098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102" t="s">
        <v>292</v>
      </c>
      <c r="G2" s="1102"/>
      <c r="H2" s="1102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10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1"/>
      <c r="H3" s="1101"/>
    </row>
    <row r="4" spans="1:11">
      <c r="A4" s="472"/>
      <c r="B4" s="472"/>
      <c r="C4" s="475"/>
      <c r="D4" s="475"/>
      <c r="E4" s="475"/>
      <c r="F4" s="1101"/>
      <c r="G4" s="1101"/>
      <c r="H4" s="1101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07" t="s">
        <v>293</v>
      </c>
      <c r="B6" s="1107"/>
      <c r="C6" s="1107"/>
      <c r="D6" s="1107"/>
      <c r="E6" s="1107"/>
      <c r="F6" s="1107"/>
      <c r="G6" s="1107"/>
      <c r="H6" s="1107"/>
    </row>
    <row r="7" spans="1:11" ht="17.25" customHeight="1" thickBot="1">
      <c r="A7" s="1106" t="str">
        <f ca="1" xml:space="preserve"> IF(ROWS($1:1)&gt;COUNT(Dong3),"","Số: "&amp;OFFSET('SO-TS'!$G$1,SMALL(Dong3,ROWS($1:1)),))</f>
        <v>Số: SX01/11</v>
      </c>
      <c r="B7" s="1106"/>
      <c r="C7" s="1106"/>
      <c r="D7" s="1106"/>
      <c r="E7" s="1106"/>
      <c r="F7" s="1106"/>
      <c r="G7" s="1106"/>
      <c r="H7" s="1106"/>
      <c r="J7" s="531" t="s">
        <v>310</v>
      </c>
      <c r="K7" s="532" t="s">
        <v>316</v>
      </c>
    </row>
    <row r="8" spans="1:11" ht="17.25" customHeight="1">
      <c r="A8" s="110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8"/>
      <c r="C8" s="1108"/>
      <c r="D8" s="1108"/>
      <c r="E8" s="1108"/>
      <c r="F8" s="1108"/>
      <c r="G8" s="1108"/>
      <c r="H8" s="1108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11" t="s">
        <v>125</v>
      </c>
      <c r="B17" s="1112"/>
      <c r="C17" s="1115" t="s">
        <v>295</v>
      </c>
      <c r="D17" s="1116"/>
      <c r="E17" s="1117"/>
      <c r="F17" s="1118" t="s">
        <v>296</v>
      </c>
      <c r="G17" s="1119"/>
      <c r="H17" s="1120"/>
    </row>
    <row r="18" spans="1:8" s="527" customFormat="1" ht="28.5" customHeight="1">
      <c r="A18" s="1113"/>
      <c r="B18" s="1114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21" t="s">
        <v>2</v>
      </c>
      <c r="B19" s="1122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3" t="s">
        <v>303</v>
      </c>
      <c r="B25" s="1123"/>
      <c r="C25" s="1123"/>
      <c r="D25" s="1123"/>
      <c r="E25" s="1123"/>
      <c r="F25" s="1123"/>
      <c r="G25" s="1123"/>
      <c r="H25" s="1123"/>
    </row>
    <row r="26" spans="1:8" ht="27" customHeight="1">
      <c r="A26" s="485" t="s">
        <v>35</v>
      </c>
      <c r="B26" s="1095" t="s">
        <v>304</v>
      </c>
      <c r="C26" s="1097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4"/>
      <c r="C34" s="1124"/>
      <c r="D34" s="1124"/>
      <c r="E34" s="1124"/>
      <c r="F34" s="1124"/>
      <c r="G34" s="1124"/>
      <c r="H34" s="1124"/>
    </row>
    <row r="35" spans="1:8">
      <c r="A35" s="1124" t="str">
        <f ca="1" xml:space="preserve"> IF(ROWS($1:1)&gt;COUNT(Dong3),"","Lý do giảm:   "&amp;OFFSET('SO-TS'!$O$1,SMALL(Dong3,ROWS($1:1)),))</f>
        <v xml:space="preserve">Lý do giảm:   </v>
      </c>
      <c r="B35" s="1124"/>
      <c r="C35" s="1124"/>
      <c r="D35" s="1124"/>
      <c r="E35" s="1124"/>
      <c r="F35" s="1124"/>
      <c r="G35" s="1124"/>
      <c r="H35" s="1124"/>
    </row>
    <row r="36" spans="1:8">
      <c r="A36" s="495"/>
      <c r="B36" s="495"/>
      <c r="C36" s="490"/>
      <c r="D36" s="490"/>
      <c r="E36" s="1110" t="s">
        <v>352</v>
      </c>
      <c r="F36" s="1110"/>
      <c r="G36" s="1110"/>
      <c r="H36" s="1110"/>
    </row>
    <row r="37" spans="1:8">
      <c r="A37" s="1106" t="s">
        <v>307</v>
      </c>
      <c r="B37" s="1106"/>
      <c r="C37" s="1106" t="s">
        <v>12</v>
      </c>
      <c r="D37" s="1106"/>
      <c r="E37" s="1102" t="s">
        <v>109</v>
      </c>
      <c r="F37" s="1102"/>
      <c r="G37" s="1102"/>
      <c r="H37" s="1102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9" t="s">
        <v>151</v>
      </c>
      <c r="B45" s="1109"/>
      <c r="C45" s="490"/>
      <c r="D45" s="490"/>
      <c r="E45" s="1110" t="s">
        <v>103</v>
      </c>
      <c r="F45" s="1110"/>
      <c r="G45" s="1110"/>
      <c r="H45" s="1110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43.42578125" style="672" customWidth="1"/>
    <col min="5" max="5" width="7.140625" style="672" customWidth="1"/>
    <col min="6" max="6" width="14.140625" style="672" customWidth="1"/>
    <col min="7" max="7" width="14.85546875" style="672" customWidth="1"/>
    <col min="8" max="9" width="12" style="672" customWidth="1"/>
    <col min="10" max="10" width="12.85546875" style="672" customWidth="1"/>
    <col min="11" max="12" width="13.5703125" style="672" customWidth="1"/>
    <col min="13" max="13" width="12.7109375" style="672" customWidth="1"/>
    <col min="14" max="14" width="6.28515625" style="672" customWidth="1"/>
    <col min="15" max="15" width="8.42578125" style="672" customWidth="1"/>
    <col min="16" max="16384" width="9.140625" style="672"/>
  </cols>
  <sheetData>
    <row r="2" spans="1:16">
      <c r="A2" s="671" t="str">
        <f>'IN-NX'!A2</f>
        <v>Đơn vị: CÔNG TY TNHH MỘT THÀNH VIÊN KHỞI NGUYÊN AN</v>
      </c>
      <c r="F2" s="673"/>
      <c r="G2" s="673"/>
      <c r="H2" s="673"/>
      <c r="I2" s="673"/>
      <c r="J2" s="1129" t="s">
        <v>367</v>
      </c>
      <c r="K2" s="1129"/>
      <c r="L2" s="1129"/>
      <c r="M2" s="1129"/>
    </row>
    <row r="3" spans="1:16" ht="15" customHeight="1">
      <c r="A3" s="701" t="str">
        <f>'IN-NX'!A3</f>
        <v>Địa chỉ: Thửa đất số 144, tờ bản đồ số 12TĐH.1, tổ 1, khu phố Đông Tác, Phường Tân Đông Hiệp, Thị Xã Dĩ An, Tỉnh Bình Dương, Việt Nam</v>
      </c>
      <c r="J3" s="113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2"/>
      <c r="L3" s="1132"/>
      <c r="M3" s="1132"/>
    </row>
    <row r="4" spans="1:16">
      <c r="J4" s="1132"/>
      <c r="K4" s="1132"/>
      <c r="L4" s="1132"/>
      <c r="M4" s="1132"/>
    </row>
    <row r="5" spans="1:16" ht="19.5" customHeight="1">
      <c r="A5" s="1130" t="s">
        <v>368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1130"/>
      <c r="N5" s="674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31" t="s">
        <v>369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699"/>
    </row>
    <row r="7" spans="1:16">
      <c r="B7" s="675"/>
      <c r="C7" s="675"/>
      <c r="D7" s="675"/>
      <c r="E7" s="676" t="s">
        <v>370</v>
      </c>
      <c r="G7" s="675"/>
      <c r="H7" s="675"/>
      <c r="I7" s="675"/>
      <c r="J7" s="675"/>
      <c r="K7" s="675"/>
      <c r="L7" s="675"/>
      <c r="M7" s="675"/>
    </row>
    <row r="8" spans="1:16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  <c r="M8" s="675"/>
    </row>
    <row r="9" spans="1:16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  <c r="M9" s="677"/>
    </row>
    <row r="10" spans="1:16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</row>
    <row r="11" spans="1:16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204</v>
      </c>
      <c r="F11" s="1126" t="s">
        <v>373</v>
      </c>
      <c r="G11" s="1126"/>
      <c r="H11" s="1126"/>
      <c r="I11" s="1126"/>
      <c r="J11" s="1126"/>
      <c r="K11" s="1126"/>
      <c r="L11" s="1126"/>
      <c r="M11" s="1126"/>
    </row>
    <row r="12" spans="1:16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374</v>
      </c>
      <c r="G12" s="1127" t="s">
        <v>375</v>
      </c>
      <c r="H12" s="1127"/>
      <c r="I12" s="1127"/>
      <c r="J12" s="1127"/>
      <c r="K12" s="1127"/>
      <c r="L12" s="1127"/>
      <c r="M12" s="1127"/>
    </row>
    <row r="13" spans="1:16" ht="31.5" customHeight="1" thickBot="1">
      <c r="A13" s="1125"/>
      <c r="B13" s="1127"/>
      <c r="C13" s="1127"/>
      <c r="D13" s="1125"/>
      <c r="E13" s="1125"/>
      <c r="F13" s="1127"/>
      <c r="G13" s="678" t="s">
        <v>357</v>
      </c>
      <c r="H13" s="678" t="s">
        <v>358</v>
      </c>
      <c r="I13" s="678" t="s">
        <v>359</v>
      </c>
      <c r="J13" s="678" t="s">
        <v>376</v>
      </c>
      <c r="K13" s="678" t="s">
        <v>377</v>
      </c>
      <c r="L13" s="678" t="s">
        <v>355</v>
      </c>
      <c r="M13" s="678" t="s">
        <v>378</v>
      </c>
      <c r="O13" s="700" t="s">
        <v>338</v>
      </c>
    </row>
    <row r="14" spans="1:16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/>
      <c r="J14" s="679">
        <v>4</v>
      </c>
      <c r="K14" s="679">
        <v>5</v>
      </c>
      <c r="L14" s="679"/>
      <c r="M14" s="679">
        <v>6</v>
      </c>
    </row>
    <row r="15" spans="1:16" ht="22.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  <c r="M15" s="682"/>
    </row>
    <row r="16" spans="1:16" ht="22.5" customHeight="1">
      <c r="A16" s="683">
        <f ca="1">IF(ROWS($1:1)&gt;COUNT(Dong9),"",OFFSET(TH!C$1,SMALL(Dong9,ROWS($1:1)),))</f>
        <v>42490</v>
      </c>
      <c r="B16" s="683" t="str">
        <f ca="1">IF(ROWS($1:1)&gt;COUNT(Dong9),"",OFFSET(TH!D$1,SMALL(Dong9,ROWS($1:1)),))</f>
        <v>CTGS</v>
      </c>
      <c r="C16" s="683">
        <f ca="1">IF(ROWS($1:1)&gt;COUNT(Dong9),"",OFFSET(TH!E$1,SMALL(Dong9,ROWS($1:1)),))</f>
        <v>42490</v>
      </c>
      <c r="D16" s="684" t="str">
        <f ca="1">IF(ROWS($1:1)&gt;COUNT(Dong9),"",OFFSET(TH!F$1,SMALL(Dong9,ROWS($1:1)),))</f>
        <v>Lương bộ phận sản xuất</v>
      </c>
      <c r="E16" s="683" t="str">
        <f ca="1">IF(ROWS($1:1)&gt;COUNT(Dong9),"",OFFSET(TH!M$1,SMALL(Dong9,ROWS($1:1)),))</f>
        <v>3341</v>
      </c>
      <c r="F16" s="685">
        <f ca="1">IF(ROWS($1:1)&gt;COUNT(Dong9),"",OFFSET(TH!K$1,SMALL(Dong9,ROWS($1:1)),))</f>
        <v>3500000</v>
      </c>
      <c r="G16" s="685">
        <f ca="1">IF($E16="1521",$F16,0)</f>
        <v>0</v>
      </c>
      <c r="H16" s="685">
        <f ca="1">IF($E16="1522",$F16,0)</f>
        <v>0</v>
      </c>
      <c r="I16" s="685">
        <f ca="1">IF(LEFT(D16,6)="Mực in",F16,0)</f>
        <v>0</v>
      </c>
      <c r="J16" s="685">
        <f ca="1">IF(OR(LEFT($E16,3)="334",LEFT($E16,3)="338"),$F16,0)</f>
        <v>3500000</v>
      </c>
      <c r="K16" s="685">
        <f ca="1">IF(OR(LEFT($E16,3)="331",AND(LEFT($E16,3)="111",$D16="Tiền điện")),$F16,0)</f>
        <v>0</v>
      </c>
      <c r="L16" s="685">
        <f ca="1">IF($E16="142",$F16,0)</f>
        <v>0</v>
      </c>
      <c r="M16" s="685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3">
        <f ca="1">IF(ROWS($1:2)&gt;COUNT(Dong9),"",OFFSET(TH!C$1,SMALL(Dong9,ROWS($1:2)),))</f>
        <v>42521</v>
      </c>
      <c r="B17" s="683" t="str">
        <f ca="1">IF(ROWS($1:2)&gt;COUNT(Dong9),"",OFFSET(TH!D$1,SMALL(Dong9,ROWS($1:2)),))</f>
        <v>CTGS</v>
      </c>
      <c r="C17" s="683">
        <f ca="1">IF(ROWS($1:2)&gt;COUNT(Dong9),"",OFFSET(TH!E$1,SMALL(Dong9,ROWS($1:2)),))</f>
        <v>42521</v>
      </c>
      <c r="D17" s="684" t="str">
        <f ca="1">IF(ROWS($1:2)&gt;COUNT(Dong9),"",OFFSET(TH!F$1,SMALL(Dong9,ROWS($1:2)),))</f>
        <v>Lương bộ phận sản xuất</v>
      </c>
      <c r="E17" s="683" t="str">
        <f ca="1">IF(ROWS($1:2)&gt;COUNT(Dong9),"",OFFSET(TH!M$1,SMALL(Dong9,ROWS($1:2)),))</f>
        <v>3341</v>
      </c>
      <c r="F17" s="685">
        <f ca="1">IF(ROWS($1:2)&gt;COUNT(Dong9),"",OFFSET(TH!K$1,SMALL(Dong9,ROWS($1:2)),))</f>
        <v>3500000</v>
      </c>
      <c r="G17" s="685">
        <f t="shared" ref="G17:G33" ca="1" si="0">IF($E17="1521",$F17,0)</f>
        <v>0</v>
      </c>
      <c r="H17" s="685">
        <f t="shared" ref="H17:H33" ca="1" si="1">IF($E17="1522",$F17,0)</f>
        <v>0</v>
      </c>
      <c r="I17" s="685">
        <f t="shared" ref="I17:I33" ca="1" si="2">IF(LEFT(D17,6)="Mực in",F17,0)</f>
        <v>0</v>
      </c>
      <c r="J17" s="685">
        <f t="shared" ref="J17:J33" ca="1" si="3">IF(OR(LEFT($E17,3)="334",LEFT($E17,3)="338"),$F17,0)</f>
        <v>3500000</v>
      </c>
      <c r="K17" s="685">
        <f t="shared" ref="K17:K33" ca="1" si="4">IF(OR(LEFT($E17,3)="331",AND(LEFT($E17,3)="111",$D17="Tiền điện")),$F17,0)</f>
        <v>0</v>
      </c>
      <c r="L17" s="685">
        <f t="shared" ref="L17:L33" ca="1" si="5">IF($E17="142",$F17,0)</f>
        <v>0</v>
      </c>
      <c r="M17" s="68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3">
        <f ca="1">IF(ROWS($1:3)&gt;COUNT(Dong9),"",OFFSET(TH!C$1,SMALL(Dong9,ROWS($1:3)),))</f>
        <v>42521</v>
      </c>
      <c r="B18" s="683" t="str">
        <f ca="1">IF(ROWS($1:3)&gt;COUNT(Dong9),"",OFFSET(TH!D$1,SMALL(Dong9,ROWS($1:3)),))</f>
        <v>CTGS</v>
      </c>
      <c r="C18" s="683">
        <f ca="1">IF(ROWS($1:3)&gt;COUNT(Dong9),"",OFFSET(TH!E$1,SMALL(Dong9,ROWS($1:3)),))</f>
        <v>42521</v>
      </c>
      <c r="D18" s="684" t="str">
        <f ca="1">IF(ROWS($1:3)&gt;COUNT(Dong9),"",OFFSET(TH!F$1,SMALL(Dong9,ROWS($1:3)),))</f>
        <v>BHXH phải trả cho CN</v>
      </c>
      <c r="E18" s="683" t="str">
        <f ca="1">IF(ROWS($1:3)&gt;COUNT(Dong9),"",OFFSET(TH!M$1,SMALL(Dong9,ROWS($1:3)),))</f>
        <v>3383</v>
      </c>
      <c r="F18" s="685">
        <f ca="1">IF(ROWS($1:3)&gt;COUNT(Dong9),"",OFFSET(TH!K$1,SMALL(Dong9,ROWS($1:3)),))</f>
        <v>630000</v>
      </c>
      <c r="G18" s="685">
        <f t="shared" ca="1" si="0"/>
        <v>0</v>
      </c>
      <c r="H18" s="685">
        <f t="shared" ca="1" si="1"/>
        <v>0</v>
      </c>
      <c r="I18" s="685">
        <f t="shared" ca="1" si="2"/>
        <v>0</v>
      </c>
      <c r="J18" s="685">
        <f t="shared" ca="1" si="3"/>
        <v>630000</v>
      </c>
      <c r="K18" s="685">
        <f t="shared" ca="1" si="4"/>
        <v>0</v>
      </c>
      <c r="L18" s="685">
        <f t="shared" ca="1" si="5"/>
        <v>0</v>
      </c>
      <c r="M18" s="685">
        <f t="shared" ca="1" si="6"/>
        <v>0</v>
      </c>
    </row>
    <row r="19" spans="1:13" ht="22.5" customHeight="1">
      <c r="A19" s="683">
        <f ca="1">IF(ROWS($1:4)&gt;COUNT(Dong9),"",OFFSET(TH!C$1,SMALL(Dong9,ROWS($1:4)),))</f>
        <v>42521</v>
      </c>
      <c r="B19" s="683" t="str">
        <f ca="1">IF(ROWS($1:4)&gt;COUNT(Dong9),"",OFFSET(TH!D$1,SMALL(Dong9,ROWS($1:4)),))</f>
        <v>CTGS</v>
      </c>
      <c r="C19" s="683">
        <f ca="1">IF(ROWS($1:4)&gt;COUNT(Dong9),"",OFFSET(TH!E$1,SMALL(Dong9,ROWS($1:4)),))</f>
        <v>42521</v>
      </c>
      <c r="D19" s="684" t="str">
        <f ca="1">IF(ROWS($1:4)&gt;COUNT(Dong9),"",OFFSET(TH!F$1,SMALL(Dong9,ROWS($1:4)),))</f>
        <v>BHYT phải trả cho CN</v>
      </c>
      <c r="E19" s="683" t="str">
        <f ca="1">IF(ROWS($1:4)&gt;COUNT(Dong9),"",OFFSET(TH!M$1,SMALL(Dong9,ROWS($1:4)),))</f>
        <v>3384</v>
      </c>
      <c r="F19" s="685">
        <f ca="1">IF(ROWS($1:4)&gt;COUNT(Dong9),"",OFFSET(TH!K$1,SMALL(Dong9,ROWS($1:4)),))</f>
        <v>105000</v>
      </c>
      <c r="G19" s="685">
        <f t="shared" ca="1" si="0"/>
        <v>0</v>
      </c>
      <c r="H19" s="685">
        <f t="shared" ca="1" si="1"/>
        <v>0</v>
      </c>
      <c r="I19" s="685">
        <f t="shared" ca="1" si="2"/>
        <v>0</v>
      </c>
      <c r="J19" s="685">
        <f t="shared" ca="1" si="3"/>
        <v>105000</v>
      </c>
      <c r="K19" s="685">
        <f t="shared" ca="1" si="4"/>
        <v>0</v>
      </c>
      <c r="L19" s="685">
        <f t="shared" ca="1" si="5"/>
        <v>0</v>
      </c>
      <c r="M19" s="685">
        <f t="shared" ca="1" si="6"/>
        <v>0</v>
      </c>
    </row>
    <row r="20" spans="1:13" ht="22.5" customHeight="1">
      <c r="A20" s="683">
        <f ca="1">IF(ROWS($1:5)&gt;COUNT(Dong9),"",OFFSET(TH!C$1,SMALL(Dong9,ROWS($1:5)),))</f>
        <v>42521</v>
      </c>
      <c r="B20" s="683" t="str">
        <f ca="1">IF(ROWS($1:5)&gt;COUNT(Dong9),"",OFFSET(TH!D$1,SMALL(Dong9,ROWS($1:5)),))</f>
        <v>CTGS</v>
      </c>
      <c r="C20" s="683">
        <f ca="1">IF(ROWS($1:5)&gt;COUNT(Dong9),"",OFFSET(TH!E$1,SMALL(Dong9,ROWS($1:5)),))</f>
        <v>42521</v>
      </c>
      <c r="D20" s="684" t="str">
        <f ca="1">IF(ROWS($1:5)&gt;COUNT(Dong9),"",OFFSET(TH!F$1,SMALL(Dong9,ROWS($1:5)),))</f>
        <v>BHTN phải trả cho CN</v>
      </c>
      <c r="E20" s="683" t="str">
        <f ca="1">IF(ROWS($1:5)&gt;COUNT(Dong9),"",OFFSET(TH!M$1,SMALL(Dong9,ROWS($1:5)),))</f>
        <v>3386</v>
      </c>
      <c r="F20" s="685">
        <f ca="1">IF(ROWS($1:5)&gt;COUNT(Dong9),"",OFFSET(TH!K$1,SMALL(Dong9,ROWS($1:5)),))</f>
        <v>35000</v>
      </c>
      <c r="G20" s="685">
        <f t="shared" ca="1" si="0"/>
        <v>0</v>
      </c>
      <c r="H20" s="685">
        <f t="shared" ca="1" si="1"/>
        <v>0</v>
      </c>
      <c r="I20" s="685">
        <f t="shared" ca="1" si="2"/>
        <v>0</v>
      </c>
      <c r="J20" s="685">
        <f t="shared" ca="1" si="3"/>
        <v>35000</v>
      </c>
      <c r="K20" s="685">
        <f t="shared" ca="1" si="4"/>
        <v>0</v>
      </c>
      <c r="L20" s="685">
        <f t="shared" ca="1" si="5"/>
        <v>0</v>
      </c>
      <c r="M20" s="685">
        <f t="shared" ca="1" si="6"/>
        <v>0</v>
      </c>
    </row>
    <row r="21" spans="1:13" ht="22.5" customHeight="1">
      <c r="A21" s="683">
        <f ca="1">IF(ROWS($1:6)&gt;COUNT(Dong9),"",OFFSET(TH!C$1,SMALL(Dong9,ROWS($1:6)),))</f>
        <v>42551</v>
      </c>
      <c r="B21" s="683" t="str">
        <f ca="1">IF(ROWS($1:6)&gt;COUNT(Dong9),"",OFFSET(TH!D$1,SMALL(Dong9,ROWS($1:6)),))</f>
        <v>CTGS</v>
      </c>
      <c r="C21" s="683">
        <f ca="1">IF(ROWS($1:6)&gt;COUNT(Dong9),"",OFFSET(TH!E$1,SMALL(Dong9,ROWS($1:6)),))</f>
        <v>42551</v>
      </c>
      <c r="D21" s="684" t="str">
        <f ca="1">IF(ROWS($1:6)&gt;COUNT(Dong9),"",OFFSET(TH!F$1,SMALL(Dong9,ROWS($1:6)),))</f>
        <v>Lương bộ phận sản xuất</v>
      </c>
      <c r="E21" s="683" t="str">
        <f ca="1">IF(ROWS($1:6)&gt;COUNT(Dong9),"",OFFSET(TH!M$1,SMALL(Dong9,ROWS($1:6)),))</f>
        <v>3341</v>
      </c>
      <c r="F21" s="685">
        <f ca="1">IF(ROWS($1:6)&gt;COUNT(Dong9),"",OFFSET(TH!K$1,SMALL(Dong9,ROWS($1:6)),))</f>
        <v>3500000</v>
      </c>
      <c r="G21" s="685">
        <f t="shared" ca="1" si="0"/>
        <v>0</v>
      </c>
      <c r="H21" s="685">
        <f t="shared" ca="1" si="1"/>
        <v>0</v>
      </c>
      <c r="I21" s="685">
        <f t="shared" ca="1" si="2"/>
        <v>0</v>
      </c>
      <c r="J21" s="685">
        <f t="shared" ca="1" si="3"/>
        <v>3500000</v>
      </c>
      <c r="K21" s="685">
        <f t="shared" ca="1" si="4"/>
        <v>0</v>
      </c>
      <c r="L21" s="685">
        <f t="shared" ca="1" si="5"/>
        <v>0</v>
      </c>
      <c r="M21" s="685">
        <f t="shared" ca="1" si="6"/>
        <v>0</v>
      </c>
    </row>
    <row r="22" spans="1:13" ht="22.5" customHeight="1">
      <c r="A22" s="683">
        <f ca="1">IF(ROWS($1:7)&gt;COUNT(Dong9),"",OFFSET(TH!C$1,SMALL(Dong9,ROWS($1:7)),))</f>
        <v>42551</v>
      </c>
      <c r="B22" s="683" t="str">
        <f ca="1">IF(ROWS($1:7)&gt;COUNT(Dong9),"",OFFSET(TH!D$1,SMALL(Dong9,ROWS($1:7)),))</f>
        <v>CTGS</v>
      </c>
      <c r="C22" s="683">
        <f ca="1">IF(ROWS($1:7)&gt;COUNT(Dong9),"",OFFSET(TH!E$1,SMALL(Dong9,ROWS($1:7)),))</f>
        <v>42551</v>
      </c>
      <c r="D22" s="684" t="str">
        <f ca="1">IF(ROWS($1:7)&gt;COUNT(Dong9),"",OFFSET(TH!F$1,SMALL(Dong9,ROWS($1:7)),))</f>
        <v>BHXH phải trả cho CN</v>
      </c>
      <c r="E22" s="683" t="str">
        <f ca="1">IF(ROWS($1:7)&gt;COUNT(Dong9),"",OFFSET(TH!M$1,SMALL(Dong9,ROWS($1:7)),))</f>
        <v>3383</v>
      </c>
      <c r="F22" s="685">
        <f ca="1">IF(ROWS($1:7)&gt;COUNT(Dong9),"",OFFSET(TH!K$1,SMALL(Dong9,ROWS($1:7)),))</f>
        <v>630000</v>
      </c>
      <c r="G22" s="685">
        <f t="shared" ca="1" si="0"/>
        <v>0</v>
      </c>
      <c r="H22" s="685">
        <f t="shared" ca="1" si="1"/>
        <v>0</v>
      </c>
      <c r="I22" s="685">
        <f t="shared" ca="1" si="2"/>
        <v>0</v>
      </c>
      <c r="J22" s="685">
        <f t="shared" ca="1" si="3"/>
        <v>630000</v>
      </c>
      <c r="K22" s="685">
        <f t="shared" ca="1" si="4"/>
        <v>0</v>
      </c>
      <c r="L22" s="685">
        <f t="shared" ca="1" si="5"/>
        <v>0</v>
      </c>
      <c r="M22" s="685">
        <f t="shared" ca="1" si="6"/>
        <v>0</v>
      </c>
    </row>
    <row r="23" spans="1:13" ht="22.5" customHeight="1">
      <c r="A23" s="683">
        <f ca="1">IF(ROWS($1:8)&gt;COUNT(Dong9),"",OFFSET(TH!C$1,SMALL(Dong9,ROWS($1:8)),))</f>
        <v>42551</v>
      </c>
      <c r="B23" s="683" t="str">
        <f ca="1">IF(ROWS($1:8)&gt;COUNT(Dong9),"",OFFSET(TH!D$1,SMALL(Dong9,ROWS($1:8)),))</f>
        <v>CTGS</v>
      </c>
      <c r="C23" s="683">
        <f ca="1">IF(ROWS($1:8)&gt;COUNT(Dong9),"",OFFSET(TH!E$1,SMALL(Dong9,ROWS($1:8)),))</f>
        <v>42551</v>
      </c>
      <c r="D23" s="684" t="str">
        <f ca="1">IF(ROWS($1:8)&gt;COUNT(Dong9),"",OFFSET(TH!F$1,SMALL(Dong9,ROWS($1:8)),))</f>
        <v>BHYT phải trả cho CN</v>
      </c>
      <c r="E23" s="683" t="str">
        <f ca="1">IF(ROWS($1:8)&gt;COUNT(Dong9),"",OFFSET(TH!M$1,SMALL(Dong9,ROWS($1:8)),))</f>
        <v>3384</v>
      </c>
      <c r="F23" s="685">
        <f ca="1">IF(ROWS($1:8)&gt;COUNT(Dong9),"",OFFSET(TH!K$1,SMALL(Dong9,ROWS($1:8)),))</f>
        <v>105000</v>
      </c>
      <c r="G23" s="685">
        <f t="shared" ca="1" si="0"/>
        <v>0</v>
      </c>
      <c r="H23" s="685">
        <f t="shared" ca="1" si="1"/>
        <v>0</v>
      </c>
      <c r="I23" s="685">
        <f t="shared" ca="1" si="2"/>
        <v>0</v>
      </c>
      <c r="J23" s="685">
        <f t="shared" ca="1" si="3"/>
        <v>105000</v>
      </c>
      <c r="K23" s="685">
        <f t="shared" ca="1" si="4"/>
        <v>0</v>
      </c>
      <c r="L23" s="685">
        <f t="shared" ca="1" si="5"/>
        <v>0</v>
      </c>
      <c r="M23" s="685">
        <f t="shared" ca="1" si="6"/>
        <v>0</v>
      </c>
    </row>
    <row r="24" spans="1:13" ht="22.5" customHeight="1">
      <c r="A24" s="683">
        <f ca="1">IF(ROWS($1:9)&gt;COUNT(Dong9),"",OFFSET(TH!C$1,SMALL(Dong9,ROWS($1:9)),))</f>
        <v>42551</v>
      </c>
      <c r="B24" s="683" t="str">
        <f ca="1">IF(ROWS($1:9)&gt;COUNT(Dong9),"",OFFSET(TH!D$1,SMALL(Dong9,ROWS($1:9)),))</f>
        <v>CTGS</v>
      </c>
      <c r="C24" s="683">
        <f ca="1">IF(ROWS($1:9)&gt;COUNT(Dong9),"",OFFSET(TH!E$1,SMALL(Dong9,ROWS($1:9)),))</f>
        <v>42551</v>
      </c>
      <c r="D24" s="684" t="str">
        <f ca="1">IF(ROWS($1:9)&gt;COUNT(Dong9),"",OFFSET(TH!F$1,SMALL(Dong9,ROWS($1:9)),))</f>
        <v>BHTN phải trả cho CN</v>
      </c>
      <c r="E24" s="683" t="str">
        <f ca="1">IF(ROWS($1:9)&gt;COUNT(Dong9),"",OFFSET(TH!M$1,SMALL(Dong9,ROWS($1:9)),))</f>
        <v>3386</v>
      </c>
      <c r="F24" s="685">
        <f ca="1">IF(ROWS($1:9)&gt;COUNT(Dong9),"",OFFSET(TH!K$1,SMALL(Dong9,ROWS($1:9)),))</f>
        <v>35000</v>
      </c>
      <c r="G24" s="685">
        <f t="shared" ca="1" si="0"/>
        <v>0</v>
      </c>
      <c r="H24" s="685">
        <f t="shared" ca="1" si="1"/>
        <v>0</v>
      </c>
      <c r="I24" s="685">
        <f t="shared" ca="1" si="2"/>
        <v>0</v>
      </c>
      <c r="J24" s="685">
        <f t="shared" ca="1" si="3"/>
        <v>35000</v>
      </c>
      <c r="K24" s="685">
        <f t="shared" ca="1" si="4"/>
        <v>0</v>
      </c>
      <c r="L24" s="685">
        <f t="shared" ca="1" si="5"/>
        <v>0</v>
      </c>
      <c r="M24" s="685">
        <f t="shared" ca="1" si="6"/>
        <v>0</v>
      </c>
    </row>
    <row r="25" spans="1:13" ht="22.5" customHeight="1">
      <c r="A25" s="683">
        <f ca="1">IF(ROWS($1:10)&gt;COUNT(Dong9),"",OFFSET(TH!C$1,SMALL(Dong9,ROWS($1:10)),))</f>
        <v>42479</v>
      </c>
      <c r="B25" s="683">
        <f ca="1">IF(ROWS($1:10)&gt;COUNT(Dong9),"",OFFSET(TH!D$1,SMALL(Dong9,ROWS($1:10)),))</f>
        <v>0</v>
      </c>
      <c r="C25" s="683">
        <f ca="1">IF(ROWS($1:10)&gt;COUNT(Dong9),"",OFFSET(TH!E$1,SMALL(Dong9,ROWS($1:10)),))</f>
        <v>42479</v>
      </c>
      <c r="D25" s="684" t="str">
        <f ca="1">IF(ROWS($1:10)&gt;COUNT(Dong9),"",OFFSET(TH!F$1,SMALL(Dong9,ROWS($1:10)),))</f>
        <v>Giấy Scan trong</v>
      </c>
      <c r="E25" s="683" t="str">
        <f ca="1">IF(ROWS($1:10)&gt;COUNT(Dong9),"",OFFSET(TH!M$1,SMALL(Dong9,ROWS($1:10)),))</f>
        <v>1111</v>
      </c>
      <c r="F25" s="685">
        <f ca="1">IF(ROWS($1:10)&gt;COUNT(Dong9),"",OFFSET(TH!K$1,SMALL(Dong9,ROWS($1:10)),))</f>
        <v>344545</v>
      </c>
      <c r="G25" s="685">
        <f t="shared" ca="1" si="0"/>
        <v>0</v>
      </c>
      <c r="H25" s="685">
        <f t="shared" ca="1" si="1"/>
        <v>0</v>
      </c>
      <c r="I25" s="685">
        <f t="shared" ca="1" si="2"/>
        <v>0</v>
      </c>
      <c r="J25" s="685">
        <f t="shared" ca="1" si="3"/>
        <v>0</v>
      </c>
      <c r="K25" s="685">
        <f t="shared" ca="1" si="4"/>
        <v>0</v>
      </c>
      <c r="L25" s="685">
        <f t="shared" ca="1" si="5"/>
        <v>0</v>
      </c>
      <c r="M25" s="685">
        <f t="shared" ca="1" si="6"/>
        <v>344545</v>
      </c>
    </row>
    <row r="26" spans="1:13" ht="22.5" customHeight="1">
      <c r="A26" s="683">
        <f ca="1">IF(ROWS($1:11)&gt;COUNT(Dong9),"",OFFSET(TH!C$1,SMALL(Dong9,ROWS($1:11)),))</f>
        <v>42500</v>
      </c>
      <c r="B26" s="683">
        <f ca="1">IF(ROWS($1:11)&gt;COUNT(Dong9),"",OFFSET(TH!D$1,SMALL(Dong9,ROWS($1:11)),))</f>
        <v>0</v>
      </c>
      <c r="C26" s="683">
        <f ca="1">IF(ROWS($1:11)&gt;COUNT(Dong9),"",OFFSET(TH!E$1,SMALL(Dong9,ROWS($1:11)),))</f>
        <v>42500</v>
      </c>
      <c r="D26" s="684" t="str">
        <f ca="1">IF(ROWS($1:11)&gt;COUNT(Dong9),"",OFFSET(TH!F$1,SMALL(Dong9,ROWS($1:11)),))</f>
        <v>Giấy Scan 95</v>
      </c>
      <c r="E26" s="683" t="str">
        <f ca="1">IF(ROWS($1:11)&gt;COUNT(Dong9),"",OFFSET(TH!M$1,SMALL(Dong9,ROWS($1:11)),))</f>
        <v>1111</v>
      </c>
      <c r="F26" s="685">
        <f ca="1">IF(ROWS($1:11)&gt;COUNT(Dong9),"",OFFSET(TH!K$1,SMALL(Dong9,ROWS($1:11)),))</f>
        <v>344545</v>
      </c>
      <c r="G26" s="685">
        <f t="shared" ca="1" si="0"/>
        <v>0</v>
      </c>
      <c r="H26" s="685">
        <f t="shared" ca="1" si="1"/>
        <v>0</v>
      </c>
      <c r="I26" s="685">
        <f t="shared" ca="1" si="2"/>
        <v>0</v>
      </c>
      <c r="J26" s="685">
        <f t="shared" ca="1" si="3"/>
        <v>0</v>
      </c>
      <c r="K26" s="685">
        <f t="shared" ca="1" si="4"/>
        <v>0</v>
      </c>
      <c r="L26" s="685">
        <f t="shared" ca="1" si="5"/>
        <v>0</v>
      </c>
      <c r="M26" s="685">
        <f t="shared" ca="1" si="6"/>
        <v>344545</v>
      </c>
    </row>
    <row r="27" spans="1:13" ht="22.5" customHeight="1">
      <c r="A27" s="683">
        <f ca="1">IF(ROWS($1:12)&gt;COUNT(Dong9),"",OFFSET(TH!C$1,SMALL(Dong9,ROWS($1:12)),))</f>
        <v>42518</v>
      </c>
      <c r="B27" s="683">
        <f ca="1">IF(ROWS($1:12)&gt;COUNT(Dong9),"",OFFSET(TH!D$1,SMALL(Dong9,ROWS($1:12)),))</f>
        <v>0</v>
      </c>
      <c r="C27" s="683">
        <f ca="1">IF(ROWS($1:12)&gt;COUNT(Dong9),"",OFFSET(TH!E$1,SMALL(Dong9,ROWS($1:12)),))</f>
        <v>42518</v>
      </c>
      <c r="D27" s="684" t="str">
        <f ca="1">IF(ROWS($1:12)&gt;COUNT(Dong9),"",OFFSET(TH!F$1,SMALL(Dong9,ROWS($1:12)),))</f>
        <v>Hộp XH tàu biển</v>
      </c>
      <c r="E27" s="683" t="str">
        <f ca="1">IF(ROWS($1:12)&gt;COUNT(Dong9),"",OFFSET(TH!M$1,SMALL(Dong9,ROWS($1:12)),))</f>
        <v>1111</v>
      </c>
      <c r="F27" s="685">
        <f ca="1">IF(ROWS($1:12)&gt;COUNT(Dong9),"",OFFSET(TH!K$1,SMALL(Dong9,ROWS($1:12)),))</f>
        <v>445714</v>
      </c>
      <c r="G27" s="685">
        <f t="shared" ca="1" si="0"/>
        <v>0</v>
      </c>
      <c r="H27" s="685">
        <f t="shared" ca="1" si="1"/>
        <v>0</v>
      </c>
      <c r="I27" s="685">
        <f t="shared" ca="1" si="2"/>
        <v>0</v>
      </c>
      <c r="J27" s="685">
        <f t="shared" ca="1" si="3"/>
        <v>0</v>
      </c>
      <c r="K27" s="685">
        <f t="shared" ca="1" si="4"/>
        <v>0</v>
      </c>
      <c r="L27" s="685">
        <f t="shared" ca="1" si="5"/>
        <v>0</v>
      </c>
      <c r="M27" s="685">
        <f t="shared" ca="1" si="6"/>
        <v>445714</v>
      </c>
    </row>
    <row r="28" spans="1:13" ht="22.5" customHeight="1">
      <c r="A28" s="683">
        <f ca="1">IF(ROWS($1:13)&gt;COUNT(Dong9),"",OFFSET(TH!C$1,SMALL(Dong9,ROWS($1:13)),))</f>
        <v>42536</v>
      </c>
      <c r="B28" s="683">
        <f ca="1">IF(ROWS($1:13)&gt;COUNT(Dong9),"",OFFSET(TH!D$1,SMALL(Dong9,ROWS($1:13)),))</f>
        <v>0</v>
      </c>
      <c r="C28" s="683">
        <f ca="1">IF(ROWS($1:13)&gt;COUNT(Dong9),"",OFFSET(TH!E$1,SMALL(Dong9,ROWS($1:13)),))</f>
        <v>42536</v>
      </c>
      <c r="D28" s="684" t="str">
        <f ca="1">IF(ROWS($1:13)&gt;COUNT(Dong9),"",OFFSET(TH!F$1,SMALL(Dong9,ROWS($1:13)),))</f>
        <v>Giấy can H4</v>
      </c>
      <c r="E28" s="683" t="str">
        <f ca="1">IF(ROWS($1:13)&gt;COUNT(Dong9),"",OFFSET(TH!M$1,SMALL(Dong9,ROWS($1:13)),))</f>
        <v>1111</v>
      </c>
      <c r="F28" s="685">
        <f ca="1">IF(ROWS($1:13)&gt;COUNT(Dong9),"",OFFSET(TH!K$1,SMALL(Dong9,ROWS($1:13)),))</f>
        <v>250000</v>
      </c>
      <c r="G28" s="685">
        <f t="shared" ca="1" si="0"/>
        <v>0</v>
      </c>
      <c r="H28" s="685">
        <f t="shared" ca="1" si="1"/>
        <v>0</v>
      </c>
      <c r="I28" s="685">
        <f t="shared" ca="1" si="2"/>
        <v>0</v>
      </c>
      <c r="J28" s="685">
        <f t="shared" ca="1" si="3"/>
        <v>0</v>
      </c>
      <c r="K28" s="685">
        <f t="shared" ca="1" si="4"/>
        <v>0</v>
      </c>
      <c r="L28" s="685">
        <f t="shared" ca="1" si="5"/>
        <v>0</v>
      </c>
      <c r="M28" s="685">
        <f t="shared" ca="1" si="6"/>
        <v>250000</v>
      </c>
    </row>
    <row r="29" spans="1:13" ht="22.5" customHeight="1">
      <c r="A29" s="683">
        <f ca="1">IF(ROWS($1:14)&gt;COUNT(Dong9),"",OFFSET(TH!C$1,SMALL(Dong9,ROWS($1:14)),))</f>
        <v>42550</v>
      </c>
      <c r="B29" s="683">
        <f ca="1">IF(ROWS($1:14)&gt;COUNT(Dong9),"",OFFSET(TH!D$1,SMALL(Dong9,ROWS($1:14)),))</f>
        <v>0</v>
      </c>
      <c r="C29" s="683">
        <f ca="1">IF(ROWS($1:14)&gt;COUNT(Dong9),"",OFFSET(TH!E$1,SMALL(Dong9,ROWS($1:14)),))</f>
        <v>42550</v>
      </c>
      <c r="D29" s="684" t="str">
        <f ca="1">IF(ROWS($1:14)&gt;COUNT(Dong9),"",OFFSET(TH!F$1,SMALL(Dong9,ROWS($1:14)),))</f>
        <v>Can A4 Đức</v>
      </c>
      <c r="E29" s="683" t="str">
        <f ca="1">IF(ROWS($1:14)&gt;COUNT(Dong9),"",OFFSET(TH!M$1,SMALL(Dong9,ROWS($1:14)),))</f>
        <v>1111</v>
      </c>
      <c r="F29" s="685">
        <f ca="1">IF(ROWS($1:14)&gt;COUNT(Dong9),"",OFFSET(TH!K$1,SMALL(Dong9,ROWS($1:14)),))</f>
        <v>750000</v>
      </c>
      <c r="G29" s="685">
        <f t="shared" ca="1" si="0"/>
        <v>0</v>
      </c>
      <c r="H29" s="685">
        <f t="shared" ca="1" si="1"/>
        <v>0</v>
      </c>
      <c r="I29" s="685">
        <f t="shared" ca="1" si="2"/>
        <v>0</v>
      </c>
      <c r="J29" s="685">
        <f t="shared" ca="1" si="3"/>
        <v>0</v>
      </c>
      <c r="K29" s="685">
        <f t="shared" ca="1" si="4"/>
        <v>0</v>
      </c>
      <c r="L29" s="685">
        <f t="shared" ca="1" si="5"/>
        <v>0</v>
      </c>
      <c r="M29" s="685">
        <f t="shared" ca="1" si="6"/>
        <v>750000</v>
      </c>
    </row>
    <row r="30" spans="1:13" ht="22.5" customHeight="1">
      <c r="A30" s="683">
        <f ca="1">IF(ROWS($1:15)&gt;COUNT(Dong9),"",OFFSET(TH!C$1,SMALL(Dong9,ROWS($1:15)),))</f>
        <v>42462</v>
      </c>
      <c r="B30" s="683" t="str">
        <f ca="1">IF(ROWS($1:15)&gt;COUNT(Dong9),"",OFFSET(TH!D$1,SMALL(Dong9,ROWS($1:15)),))</f>
        <v>XSX</v>
      </c>
      <c r="C30" s="683">
        <f ca="1">IF(ROWS($1:15)&gt;COUNT(Dong9),"",OFFSET(TH!E$1,SMALL(Dong9,ROWS($1:15)),))</f>
        <v>42462</v>
      </c>
      <c r="D30" s="684" t="str">
        <f ca="1">IF(ROWS($1:15)&gt;COUNT(Dong9),"",OFFSET(TH!F$1,SMALL(Dong9,ROWS($1:15)),))</f>
        <v>Thùng carton 390x275x235</v>
      </c>
      <c r="E30" s="683" t="str">
        <f ca="1">IF(ROWS($1:15)&gt;COUNT(Dong9),"",OFFSET(TH!M$1,SMALL(Dong9,ROWS($1:15)),))</f>
        <v>156</v>
      </c>
      <c r="F30" s="685">
        <f ca="1">IF(ROWS($1:15)&gt;COUNT(Dong9),"",OFFSET(TH!K$1,SMALL(Dong9,ROWS($1:15)),))</f>
        <v>6177955</v>
      </c>
      <c r="G30" s="685">
        <f t="shared" ca="1" si="0"/>
        <v>0</v>
      </c>
      <c r="H30" s="685">
        <f t="shared" ca="1" si="1"/>
        <v>0</v>
      </c>
      <c r="I30" s="685">
        <f t="shared" ca="1" si="2"/>
        <v>0</v>
      </c>
      <c r="J30" s="685">
        <f t="shared" ca="1" si="3"/>
        <v>0</v>
      </c>
      <c r="K30" s="685">
        <f t="shared" ca="1" si="4"/>
        <v>0</v>
      </c>
      <c r="L30" s="685">
        <f t="shared" ca="1" si="5"/>
        <v>0</v>
      </c>
      <c r="M30" s="685">
        <f t="shared" ca="1" si="6"/>
        <v>0</v>
      </c>
    </row>
    <row r="31" spans="1:13" ht="22.5" customHeight="1">
      <c r="A31" s="683">
        <f ca="1">IF(ROWS($1:16)&gt;COUNT(Dong9),"",OFFSET(TH!C$1,SMALL(Dong9,ROWS($1:16)),))</f>
        <v>42464</v>
      </c>
      <c r="B31" s="683" t="str">
        <f ca="1">IF(ROWS($1:16)&gt;COUNT(Dong9),"",OFFSET(TH!D$1,SMALL(Dong9,ROWS($1:16)),))</f>
        <v>XSX</v>
      </c>
      <c r="C31" s="683">
        <f ca="1">IF(ROWS($1:16)&gt;COUNT(Dong9),"",OFFSET(TH!E$1,SMALL(Dong9,ROWS($1:16)),))</f>
        <v>42464</v>
      </c>
      <c r="D31" s="684" t="str">
        <f ca="1">IF(ROWS($1:16)&gt;COUNT(Dong9),"",OFFSET(TH!F$1,SMALL(Dong9,ROWS($1:16)),))</f>
        <v>Thùng carton 410x270x175</v>
      </c>
      <c r="E31" s="683" t="str">
        <f ca="1">IF(ROWS($1:16)&gt;COUNT(Dong9),"",OFFSET(TH!M$1,SMALL(Dong9,ROWS($1:16)),))</f>
        <v>156</v>
      </c>
      <c r="F31" s="685">
        <f ca="1">IF(ROWS($1:16)&gt;COUNT(Dong9),"",OFFSET(TH!K$1,SMALL(Dong9,ROWS($1:16)),))</f>
        <v>1509268</v>
      </c>
      <c r="G31" s="685">
        <f t="shared" ca="1" si="0"/>
        <v>0</v>
      </c>
      <c r="H31" s="685">
        <f t="shared" ca="1" si="1"/>
        <v>0</v>
      </c>
      <c r="I31" s="685">
        <f t="shared" ca="1" si="2"/>
        <v>0</v>
      </c>
      <c r="J31" s="685">
        <f t="shared" ca="1" si="3"/>
        <v>0</v>
      </c>
      <c r="K31" s="685">
        <f t="shared" ca="1" si="4"/>
        <v>0</v>
      </c>
      <c r="L31" s="685">
        <f t="shared" ca="1" si="5"/>
        <v>0</v>
      </c>
      <c r="M31" s="685">
        <f t="shared" ca="1" si="6"/>
        <v>0</v>
      </c>
    </row>
    <row r="32" spans="1:13" ht="22.5" customHeight="1">
      <c r="A32" s="683">
        <f ca="1">IF(ROWS($1:17)&gt;COUNT(Dong9),"",OFFSET(TH!C$1,SMALL(Dong9,ROWS($1:17)),))</f>
        <v>42465</v>
      </c>
      <c r="B32" s="683" t="str">
        <f ca="1">IF(ROWS($1:17)&gt;COUNT(Dong9),"",OFFSET(TH!D$1,SMALL(Dong9,ROWS($1:17)),))</f>
        <v>XSX</v>
      </c>
      <c r="C32" s="683">
        <f ca="1">IF(ROWS($1:17)&gt;COUNT(Dong9),"",OFFSET(TH!E$1,SMALL(Dong9,ROWS($1:17)),))</f>
        <v>42465</v>
      </c>
      <c r="D32" s="684" t="str">
        <f ca="1">IF(ROWS($1:17)&gt;COUNT(Dong9),"",OFFSET(TH!F$1,SMALL(Dong9,ROWS($1:17)),))</f>
        <v>Thùng carton 41.5x27.5x23</v>
      </c>
      <c r="E32" s="683" t="str">
        <f ca="1">IF(ROWS($1:17)&gt;COUNT(Dong9),"",OFFSET(TH!M$1,SMALL(Dong9,ROWS($1:17)),))</f>
        <v>156</v>
      </c>
      <c r="F32" s="685">
        <f ca="1">IF(ROWS($1:17)&gt;COUNT(Dong9),"",OFFSET(TH!K$1,SMALL(Dong9,ROWS($1:17)),))</f>
        <v>2288400</v>
      </c>
      <c r="G32" s="685">
        <f t="shared" ca="1" si="0"/>
        <v>0</v>
      </c>
      <c r="H32" s="685">
        <f t="shared" ca="1" si="1"/>
        <v>0</v>
      </c>
      <c r="I32" s="685">
        <f t="shared" ca="1" si="2"/>
        <v>0</v>
      </c>
      <c r="J32" s="685">
        <f t="shared" ca="1" si="3"/>
        <v>0</v>
      </c>
      <c r="K32" s="685">
        <f t="shared" ca="1" si="4"/>
        <v>0</v>
      </c>
      <c r="L32" s="685">
        <f t="shared" ca="1" si="5"/>
        <v>0</v>
      </c>
      <c r="M32" s="685">
        <f t="shared" ca="1" si="6"/>
        <v>0</v>
      </c>
    </row>
    <row r="33" spans="1:13" ht="22.5" customHeight="1">
      <c r="A33" s="683">
        <f ca="1">IF(ROWS($1:18)&gt;COUNT(Dong9),"",OFFSET(TH!C$1,SMALL(Dong9,ROWS($1:18)),))</f>
        <v>42478</v>
      </c>
      <c r="B33" s="683" t="str">
        <f ca="1">IF(ROWS($1:18)&gt;COUNT(Dong9),"",OFFSET(TH!D$1,SMALL(Dong9,ROWS($1:18)),))</f>
        <v>XSX</v>
      </c>
      <c r="C33" s="683">
        <f ca="1">IF(ROWS($1:18)&gt;COUNT(Dong9),"",OFFSET(TH!E$1,SMALL(Dong9,ROWS($1:18)),))</f>
        <v>42478</v>
      </c>
      <c r="D33" s="684" t="str">
        <f ca="1">IF(ROWS($1:18)&gt;COUNT(Dong9),"",OFFSET(TH!F$1,SMALL(Dong9,ROWS($1:18)),))</f>
        <v>Thùng carton 36x32x40</v>
      </c>
      <c r="E33" s="683" t="str">
        <f ca="1">IF(ROWS($1:18)&gt;COUNT(Dong9),"",OFFSET(TH!M$1,SMALL(Dong9,ROWS($1:18)),))</f>
        <v>156</v>
      </c>
      <c r="F33" s="685">
        <f ca="1">IF(ROWS($1:18)&gt;COUNT(Dong9),"",OFFSET(TH!K$1,SMALL(Dong9,ROWS($1:18)),))</f>
        <v>5781000</v>
      </c>
      <c r="G33" s="685">
        <f t="shared" ca="1" si="0"/>
        <v>0</v>
      </c>
      <c r="H33" s="685">
        <f t="shared" ca="1" si="1"/>
        <v>0</v>
      </c>
      <c r="I33" s="685">
        <f t="shared" ca="1" si="2"/>
        <v>0</v>
      </c>
      <c r="J33" s="685">
        <f t="shared" ca="1" si="3"/>
        <v>0</v>
      </c>
      <c r="K33" s="685">
        <f t="shared" ca="1" si="4"/>
        <v>0</v>
      </c>
      <c r="L33" s="685">
        <f t="shared" ca="1" si="5"/>
        <v>0</v>
      </c>
      <c r="M33" s="685">
        <f t="shared" ca="1" si="6"/>
        <v>0</v>
      </c>
    </row>
    <row r="34" spans="1:13" ht="22.5" customHeight="1">
      <c r="A34" s="683"/>
      <c r="B34" s="686"/>
      <c r="C34" s="683"/>
      <c r="D34" s="687"/>
      <c r="E34" s="688"/>
      <c r="F34" s="689"/>
      <c r="G34" s="689"/>
      <c r="H34" s="689"/>
      <c r="I34" s="689"/>
      <c r="J34" s="689"/>
      <c r="K34" s="689"/>
      <c r="L34" s="689"/>
      <c r="M34" s="689"/>
    </row>
    <row r="35" spans="1:13" ht="22.5" customHeight="1">
      <c r="A35" s="683"/>
      <c r="B35" s="686"/>
      <c r="C35" s="683"/>
      <c r="D35" s="681" t="s">
        <v>133</v>
      </c>
      <c r="E35" s="680" t="s">
        <v>19</v>
      </c>
      <c r="F35" s="682">
        <f t="shared" ref="F35:M35" ca="1" si="7">SUM(F15:F34)</f>
        <v>29931427</v>
      </c>
      <c r="G35" s="682">
        <f t="shared" ca="1" si="7"/>
        <v>0</v>
      </c>
      <c r="H35" s="682">
        <f t="shared" ca="1" si="7"/>
        <v>0</v>
      </c>
      <c r="I35" s="682">
        <f t="shared" ca="1" si="7"/>
        <v>0</v>
      </c>
      <c r="J35" s="682">
        <f t="shared" ca="1" si="7"/>
        <v>12040000</v>
      </c>
      <c r="K35" s="682">
        <f t="shared" ca="1" si="7"/>
        <v>0</v>
      </c>
      <c r="L35" s="682">
        <f t="shared" ca="1" si="7"/>
        <v>0</v>
      </c>
      <c r="M35" s="682">
        <f t="shared" ca="1" si="7"/>
        <v>2134804</v>
      </c>
    </row>
    <row r="36" spans="1:13" ht="22.5" customHeight="1">
      <c r="A36" s="690"/>
      <c r="B36" s="688"/>
      <c r="C36" s="690"/>
      <c r="D36" s="691" t="s">
        <v>379</v>
      </c>
      <c r="E36" s="686"/>
      <c r="F36" s="692">
        <f ca="1">SUM(G36:M36)</f>
        <v>14174804</v>
      </c>
      <c r="G36" s="692">
        <f t="shared" ref="G36:M36" ca="1" si="8">G35</f>
        <v>0</v>
      </c>
      <c r="H36" s="692">
        <f t="shared" ca="1" si="8"/>
        <v>0</v>
      </c>
      <c r="I36" s="692">
        <f t="shared" ref="I36" ca="1" si="9">I35</f>
        <v>0</v>
      </c>
      <c r="J36" s="692">
        <f t="shared" ca="1" si="8"/>
        <v>12040000</v>
      </c>
      <c r="K36" s="692">
        <f t="shared" ca="1" si="8"/>
        <v>0</v>
      </c>
      <c r="L36" s="692">
        <f t="shared" ref="L36" ca="1" si="10">L35</f>
        <v>0</v>
      </c>
      <c r="M36" s="692">
        <f t="shared" ca="1" si="8"/>
        <v>2134804</v>
      </c>
    </row>
    <row r="37" spans="1:13" ht="22.5" customHeight="1">
      <c r="A37" s="693"/>
      <c r="B37" s="693"/>
      <c r="C37" s="693"/>
      <c r="D37" s="694" t="s">
        <v>10</v>
      </c>
      <c r="E37" s="693" t="s">
        <v>19</v>
      </c>
      <c r="F37" s="695">
        <f t="shared" ref="F37:M37" ca="1" si="11">F15+F35-F36</f>
        <v>15756623</v>
      </c>
      <c r="G37" s="695">
        <f t="shared" ca="1" si="11"/>
        <v>0</v>
      </c>
      <c r="H37" s="695">
        <f t="shared" ca="1" si="11"/>
        <v>0</v>
      </c>
      <c r="I37" s="695">
        <f t="shared" ca="1" si="11"/>
        <v>0</v>
      </c>
      <c r="J37" s="695">
        <f t="shared" ca="1" si="11"/>
        <v>0</v>
      </c>
      <c r="K37" s="695">
        <f t="shared" ca="1" si="11"/>
        <v>0</v>
      </c>
      <c r="L37" s="695">
        <f t="shared" ca="1" si="11"/>
        <v>0</v>
      </c>
      <c r="M37" s="695">
        <f t="shared" ca="1" si="11"/>
        <v>0</v>
      </c>
    </row>
    <row r="39" spans="1:13">
      <c r="B39" s="696"/>
      <c r="C39" s="676" t="s">
        <v>380</v>
      </c>
    </row>
    <row r="40" spans="1:13">
      <c r="C40" s="676" t="str">
        <f ca="1">"Ngày mở sổ: "&amp;"01/"&amp;MONTH(A16)&amp;"/ "&amp;YEAR(A16)</f>
        <v>Ngày mở sổ: 01/4/ 2016</v>
      </c>
    </row>
    <row r="41" spans="1:13">
      <c r="E41" s="675"/>
      <c r="F41" s="675"/>
      <c r="G41" s="675"/>
      <c r="H41" s="675"/>
      <c r="I41" s="675"/>
      <c r="J41" s="108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4"/>
      <c r="L41" s="1084"/>
      <c r="M41" s="1084"/>
    </row>
    <row r="42" spans="1:13">
      <c r="B42" s="675"/>
      <c r="C42" s="672" t="s">
        <v>11</v>
      </c>
      <c r="D42" s="675"/>
      <c r="E42" s="675"/>
      <c r="F42" s="675"/>
      <c r="G42" s="675"/>
      <c r="H42" s="675"/>
      <c r="I42" s="675"/>
      <c r="J42" s="1084" t="s">
        <v>12</v>
      </c>
      <c r="K42" s="1084"/>
      <c r="L42" s="1084"/>
      <c r="M42" s="1084"/>
    </row>
    <row r="43" spans="1:13">
      <c r="B43" s="675"/>
      <c r="C43" s="672" t="s">
        <v>13</v>
      </c>
      <c r="D43" s="675"/>
      <c r="E43" s="675"/>
      <c r="F43" s="675"/>
      <c r="G43" s="675"/>
      <c r="H43" s="675"/>
      <c r="I43" s="675"/>
      <c r="J43" s="675"/>
      <c r="K43" s="675" t="s">
        <v>13</v>
      </c>
      <c r="L43" s="675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31.85546875" style="672" customWidth="1"/>
    <col min="5" max="5" width="10.28515625" style="672" customWidth="1"/>
    <col min="6" max="6" width="15.28515625" style="672" customWidth="1"/>
    <col min="7" max="7" width="9.42578125" style="672" customWidth="1"/>
    <col min="8" max="8" width="15.140625" style="672" customWidth="1"/>
    <col min="9" max="9" width="9.140625" style="672"/>
    <col min="10" max="10" width="16.28515625" style="672" customWidth="1"/>
    <col min="11" max="11" width="6" style="672" customWidth="1"/>
    <col min="12" max="16384" width="9.140625" style="672"/>
  </cols>
  <sheetData>
    <row r="2" spans="1:13">
      <c r="A2" s="671" t="str">
        <f>'154'!A2</f>
        <v>Đơn vị: CÔNG TY TNHH MỘT THÀNH VIÊN KHỞI NGUYÊN AN</v>
      </c>
      <c r="F2" s="673"/>
      <c r="G2" s="1129" t="s">
        <v>367</v>
      </c>
      <c r="H2" s="1129"/>
      <c r="I2" s="1129"/>
      <c r="J2" s="1129"/>
    </row>
    <row r="3" spans="1:13" ht="15" customHeight="1">
      <c r="A3" s="701" t="str">
        <f>'154'!A3</f>
        <v>Địa chỉ: Thửa đất số 144, tờ bản đồ số 12TĐH.1, tổ 1, khu phố Đông Tác, Phường Tân Đông Hiệp, Thị Xã Dĩ An, Tỉnh Bình Dương, Việt Nam</v>
      </c>
      <c r="G3" s="113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2"/>
      <c r="I3" s="1132"/>
      <c r="J3" s="1132"/>
    </row>
    <row r="4" spans="1:13">
      <c r="G4" s="1132"/>
      <c r="H4" s="1132"/>
      <c r="I4" s="1132"/>
      <c r="J4" s="1132"/>
    </row>
    <row r="5" spans="1:13" ht="27" customHeight="1">
      <c r="A5" s="1130" t="s">
        <v>368</v>
      </c>
      <c r="B5" s="1130"/>
      <c r="C5" s="1130"/>
      <c r="D5" s="1130"/>
      <c r="E5" s="1130"/>
      <c r="F5" s="1130"/>
      <c r="G5" s="1130"/>
      <c r="H5" s="1130"/>
      <c r="I5" s="1130"/>
      <c r="J5" s="1130"/>
      <c r="K5" s="674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31" t="s">
        <v>369</v>
      </c>
      <c r="B6" s="1131"/>
      <c r="C6" s="1131"/>
      <c r="D6" s="1131"/>
      <c r="E6" s="1131"/>
      <c r="F6" s="1131"/>
      <c r="G6" s="1131"/>
      <c r="H6" s="1131"/>
      <c r="I6" s="1131"/>
      <c r="J6" s="1131"/>
    </row>
    <row r="7" spans="1:13">
      <c r="B7" s="675"/>
      <c r="C7" s="675"/>
      <c r="D7" s="675"/>
      <c r="E7" s="676" t="s">
        <v>381</v>
      </c>
      <c r="G7" s="675"/>
      <c r="H7" s="675"/>
      <c r="I7" s="675"/>
      <c r="J7" s="675"/>
    </row>
    <row r="8" spans="1:13">
      <c r="B8" s="675"/>
      <c r="C8" s="675"/>
      <c r="D8" s="675"/>
      <c r="E8" s="676" t="s">
        <v>371</v>
      </c>
      <c r="G8" s="675"/>
      <c r="H8" s="675"/>
      <c r="I8" s="675"/>
      <c r="J8" s="675"/>
    </row>
    <row r="9" spans="1:13">
      <c r="B9" s="677"/>
      <c r="C9" s="677"/>
      <c r="D9" s="677"/>
      <c r="E9" s="676" t="s">
        <v>372</v>
      </c>
      <c r="G9" s="677"/>
      <c r="H9" s="677"/>
      <c r="I9" s="677"/>
      <c r="J9" s="677"/>
    </row>
    <row r="10" spans="1:13" ht="9.75" customHeight="1">
      <c r="C10" s="1128"/>
      <c r="D10" s="1128"/>
      <c r="E10" s="1128"/>
      <c r="F10" s="1128"/>
      <c r="G10" s="1128"/>
      <c r="H10" s="1128"/>
      <c r="I10" s="1128"/>
      <c r="J10" s="1128"/>
    </row>
    <row r="11" spans="1:13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204</v>
      </c>
      <c r="F11" s="1126" t="s">
        <v>382</v>
      </c>
      <c r="G11" s="1126"/>
      <c r="H11" s="1126"/>
      <c r="I11" s="1126"/>
      <c r="J11" s="1126"/>
    </row>
    <row r="12" spans="1:13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374</v>
      </c>
      <c r="G12" s="1127" t="s">
        <v>375</v>
      </c>
      <c r="H12" s="1127"/>
      <c r="I12" s="1127"/>
      <c r="J12" s="1127"/>
    </row>
    <row r="13" spans="1:13" ht="30.75" customHeight="1" thickBot="1">
      <c r="A13" s="1125"/>
      <c r="B13" s="1127"/>
      <c r="C13" s="1127"/>
      <c r="D13" s="1125"/>
      <c r="E13" s="1125"/>
      <c r="F13" s="1127"/>
      <c r="G13" s="678">
        <v>154</v>
      </c>
      <c r="H13" s="678">
        <v>155</v>
      </c>
      <c r="I13" s="678">
        <v>156</v>
      </c>
      <c r="J13" s="678">
        <v>157</v>
      </c>
      <c r="L13" s="700" t="s">
        <v>338</v>
      </c>
    </row>
    <row r="14" spans="1:13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</row>
    <row r="15" spans="1:13" ht="20.2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</row>
    <row r="16" spans="1:13" ht="20.25" customHeight="1">
      <c r="A16" s="683">
        <f ca="1">IF(ROWS($1:1)&gt;COUNT(Dong8),"",OFFSET(TH!C$1,SMALL(Dong8,ROWS($1:1)),))</f>
        <v>42464</v>
      </c>
      <c r="B16" s="683" t="str">
        <f ca="1">IF(ROWS($1:1)&gt;COUNT(Dong8),"",OFFSET(TH!D$1,SMALL(Dong8,ROWS($1:1)),))</f>
        <v>XB/GV</v>
      </c>
      <c r="C16" s="683">
        <f ca="1">IF(ROWS($1:1)&gt;COUNT(Dong8),"",OFFSET(TH!E$1,SMALL(Dong8,ROWS($1:1)),))</f>
        <v>42464</v>
      </c>
      <c r="D16" s="684" t="str">
        <f ca="1">IF(ROWS($1:1)&gt;COUNT(Dong8),"",OFFSET(TH!F$1,SMALL(Dong8,ROWS($1:1)),))</f>
        <v>Giấy 2 lớp</v>
      </c>
      <c r="E16" s="683" t="str">
        <f ca="1">IF(ROWS($1:1)&gt;COUNT(Dong8),"",OFFSET(TH!M$1,SMALL(Dong8,ROWS($1:1)),))</f>
        <v>156</v>
      </c>
      <c r="F16" s="685">
        <f ca="1">IF(ROWS($1:1)&gt;COUNT(Dong8),"",OFFSET(TH!K$1,SMALL(Dong8,ROWS($1:1)),))</f>
        <v>4365000</v>
      </c>
      <c r="G16" s="685">
        <f ca="1">IF($E16="154",$F16,0)</f>
        <v>0</v>
      </c>
      <c r="H16" s="685">
        <f ca="1">IF($E16="155",$F16,0)</f>
        <v>0</v>
      </c>
      <c r="I16" s="685">
        <f ca="1">IF($E16="156",$F16,0)</f>
        <v>4365000</v>
      </c>
      <c r="J16" s="685">
        <f ca="1">IF($E16="157",$F16,0)</f>
        <v>0</v>
      </c>
    </row>
    <row r="17" spans="1:10" ht="20.25" customHeight="1">
      <c r="A17" s="683">
        <f ca="1">IF(ROWS($1:2)&gt;COUNT(Dong8),"",OFFSET(TH!C$1,SMALL(Dong8,ROWS($1:2)),))</f>
        <v>42465</v>
      </c>
      <c r="B17" s="683" t="str">
        <f ca="1">IF(ROWS($1:2)&gt;COUNT(Dong8),"",OFFSET(TH!D$1,SMALL(Dong8,ROWS($1:2)),))</f>
        <v>XB/GV</v>
      </c>
      <c r="C17" s="683">
        <f ca="1">IF(ROWS($1:2)&gt;COUNT(Dong8),"",OFFSET(TH!E$1,SMALL(Dong8,ROWS($1:2)),))</f>
        <v>42465</v>
      </c>
      <c r="D17" s="684" t="str">
        <f ca="1">IF(ROWS($1:2)&gt;COUNT(Dong8),"",OFFSET(TH!F$1,SMALL(Dong8,ROWS($1:2)),))</f>
        <v>Giấy 2 lớp</v>
      </c>
      <c r="E17" s="683" t="str">
        <f ca="1">IF(ROWS($1:2)&gt;COUNT(Dong8),"",OFFSET(TH!M$1,SMALL(Dong8,ROWS($1:2)),))</f>
        <v>156</v>
      </c>
      <c r="F17" s="685">
        <f ca="1">IF(ROWS($1:2)&gt;COUNT(Dong8),"",OFFSET(TH!K$1,SMALL(Dong8,ROWS($1:2)),))</f>
        <v>3797550</v>
      </c>
      <c r="G17" s="685">
        <f t="shared" ref="G17:G20" ca="1" si="0">IF($E17="154",$F17,0)</f>
        <v>0</v>
      </c>
      <c r="H17" s="685">
        <f t="shared" ref="H17:H20" ca="1" si="1">IF($E17="155",$F17,0)</f>
        <v>0</v>
      </c>
      <c r="I17" s="685">
        <f t="shared" ref="I17:I20" ca="1" si="2">IF($E17="156",$F17,0)</f>
        <v>3797550</v>
      </c>
      <c r="J17" s="685">
        <f t="shared" ref="J17:J20" ca="1" si="3">IF($E17="157",$F17,0)</f>
        <v>0</v>
      </c>
    </row>
    <row r="18" spans="1:10" ht="20.25" customHeight="1">
      <c r="A18" s="683">
        <f ca="1">IF(ROWS($1:3)&gt;COUNT(Dong8),"",OFFSET(TH!C$1,SMALL(Dong8,ROWS($1:3)),))</f>
        <v>42466</v>
      </c>
      <c r="B18" s="683" t="str">
        <f ca="1">IF(ROWS($1:3)&gt;COUNT(Dong8),"",OFFSET(TH!D$1,SMALL(Dong8,ROWS($1:3)),))</f>
        <v>XB/GV</v>
      </c>
      <c r="C18" s="683">
        <f ca="1">IF(ROWS($1:3)&gt;COUNT(Dong8),"",OFFSET(TH!E$1,SMALL(Dong8,ROWS($1:3)),))</f>
        <v>42466</v>
      </c>
      <c r="D18" s="684" t="str">
        <f ca="1">IF(ROWS($1:3)&gt;COUNT(Dong8),"",OFFSET(TH!F$1,SMALL(Dong8,ROWS($1:3)),))</f>
        <v xml:space="preserve">Thùng carton 420x305x170 </v>
      </c>
      <c r="E18" s="683" t="str">
        <f ca="1">IF(ROWS($1:3)&gt;COUNT(Dong8),"",OFFSET(TH!M$1,SMALL(Dong8,ROWS($1:3)),))</f>
        <v>156</v>
      </c>
      <c r="F18" s="685">
        <f ca="1">IF(ROWS($1:3)&gt;COUNT(Dong8),"",OFFSET(TH!K$1,SMALL(Dong8,ROWS($1:3)),))</f>
        <v>543480</v>
      </c>
      <c r="G18" s="685">
        <f t="shared" ca="1" si="0"/>
        <v>0</v>
      </c>
      <c r="H18" s="685">
        <f t="shared" ca="1" si="1"/>
        <v>0</v>
      </c>
      <c r="I18" s="685">
        <f t="shared" ca="1" si="2"/>
        <v>543480</v>
      </c>
      <c r="J18" s="685">
        <f t="shared" ca="1" si="3"/>
        <v>0</v>
      </c>
    </row>
    <row r="19" spans="1:10" ht="20.25" customHeight="1">
      <c r="A19" s="683">
        <f ca="1">IF(ROWS($1:4)&gt;COUNT(Dong8),"",OFFSET(TH!C$1,SMALL(Dong8,ROWS($1:4)),))</f>
        <v>42466</v>
      </c>
      <c r="B19" s="683" t="str">
        <f ca="1">IF(ROWS($1:4)&gt;COUNT(Dong8),"",OFFSET(TH!D$1,SMALL(Dong8,ROWS($1:4)),))</f>
        <v>XB/GV</v>
      </c>
      <c r="C19" s="683">
        <f ca="1">IF(ROWS($1:4)&gt;COUNT(Dong8),"",OFFSET(TH!E$1,SMALL(Dong8,ROWS($1:4)),))</f>
        <v>42466</v>
      </c>
      <c r="D19" s="684" t="str">
        <f ca="1">IF(ROWS($1:4)&gt;COUNT(Dong8),"",OFFSET(TH!F$1,SMALL(Dong8,ROWS($1:4)),))</f>
        <v>Thùng carton 390x275x230</v>
      </c>
      <c r="E19" s="683" t="str">
        <f ca="1">IF(ROWS($1:4)&gt;COUNT(Dong8),"",OFFSET(TH!M$1,SMALL(Dong8,ROWS($1:4)),))</f>
        <v>156</v>
      </c>
      <c r="F19" s="685">
        <f ca="1">IF(ROWS($1:4)&gt;COUNT(Dong8),"",OFFSET(TH!K$1,SMALL(Dong8,ROWS($1:4)),))</f>
        <v>792792</v>
      </c>
      <c r="G19" s="685">
        <f t="shared" ca="1" si="0"/>
        <v>0</v>
      </c>
      <c r="H19" s="685">
        <f t="shared" ca="1" si="1"/>
        <v>0</v>
      </c>
      <c r="I19" s="685">
        <f t="shared" ca="1" si="2"/>
        <v>792792</v>
      </c>
      <c r="J19" s="685">
        <f t="shared" ca="1" si="3"/>
        <v>0</v>
      </c>
    </row>
    <row r="20" spans="1:10" ht="20.25" customHeight="1">
      <c r="A20" s="683">
        <f ca="1">IF(ROWS($1:5)&gt;COUNT(Dong8),"",OFFSET(TH!C$1,SMALL(Dong8,ROWS($1:5)),))</f>
        <v>42472</v>
      </c>
      <c r="B20" s="683" t="str">
        <f ca="1">IF(ROWS($1:5)&gt;COUNT(Dong8),"",OFFSET(TH!D$1,SMALL(Dong8,ROWS($1:5)),))</f>
        <v>XB/GV</v>
      </c>
      <c r="C20" s="683">
        <f ca="1">IF(ROWS($1:5)&gt;COUNT(Dong8),"",OFFSET(TH!E$1,SMALL(Dong8,ROWS($1:5)),))</f>
        <v>42472</v>
      </c>
      <c r="D20" s="684" t="str">
        <f ca="1">IF(ROWS($1:5)&gt;COUNT(Dong8),"",OFFSET(TH!F$1,SMALL(Dong8,ROWS($1:5)),))</f>
        <v>Giấy 2 lớp</v>
      </c>
      <c r="E20" s="683" t="str">
        <f ca="1">IF(ROWS($1:5)&gt;COUNT(Dong8),"",OFFSET(TH!M$1,SMALL(Dong8,ROWS($1:5)),))</f>
        <v>156</v>
      </c>
      <c r="F20" s="685">
        <f ca="1">IF(ROWS($1:5)&gt;COUNT(Dong8),"",OFFSET(TH!K$1,SMALL(Dong8,ROWS($1:5)),))</f>
        <v>4103100</v>
      </c>
      <c r="G20" s="685">
        <f t="shared" ca="1" si="0"/>
        <v>0</v>
      </c>
      <c r="H20" s="685">
        <f t="shared" ca="1" si="1"/>
        <v>0</v>
      </c>
      <c r="I20" s="685">
        <f t="shared" ca="1" si="2"/>
        <v>4103100</v>
      </c>
      <c r="J20" s="685">
        <f t="shared" ca="1" si="3"/>
        <v>0</v>
      </c>
    </row>
    <row r="21" spans="1:10" ht="20.25" customHeight="1">
      <c r="A21" s="683"/>
      <c r="B21" s="686"/>
      <c r="C21" s="683"/>
      <c r="D21" s="687"/>
      <c r="E21" s="688"/>
      <c r="F21" s="689"/>
      <c r="G21" s="689"/>
      <c r="H21" s="689"/>
      <c r="I21" s="689"/>
      <c r="J21" s="689"/>
    </row>
    <row r="22" spans="1:10" ht="20.25" customHeight="1">
      <c r="A22" s="683"/>
      <c r="B22" s="686"/>
      <c r="C22" s="683"/>
      <c r="D22" s="681" t="s">
        <v>133</v>
      </c>
      <c r="E22" s="680" t="s">
        <v>19</v>
      </c>
      <c r="F22" s="682">
        <f ca="1">SUM(F15:F21)</f>
        <v>13601922</v>
      </c>
      <c r="G22" s="682">
        <f ca="1">SUM(G15:G21)</f>
        <v>0</v>
      </c>
      <c r="H22" s="682">
        <f ca="1">SUM(H15:H21)</f>
        <v>0</v>
      </c>
      <c r="I22" s="682">
        <f ca="1">SUM(I15:I21)</f>
        <v>13601922</v>
      </c>
      <c r="J22" s="682">
        <f ca="1">SUM(J15:J21)</f>
        <v>0</v>
      </c>
    </row>
    <row r="23" spans="1:10" ht="20.25" customHeight="1">
      <c r="A23" s="690"/>
      <c r="B23" s="688"/>
      <c r="C23" s="690"/>
      <c r="D23" s="691" t="s">
        <v>383</v>
      </c>
      <c r="E23" s="686"/>
      <c r="F23" s="692">
        <f ca="1">SUM(G23:J23)</f>
        <v>13601922</v>
      </c>
      <c r="G23" s="692">
        <f ca="1">G22</f>
        <v>0</v>
      </c>
      <c r="H23" s="692">
        <f ca="1">H22</f>
        <v>0</v>
      </c>
      <c r="I23" s="692">
        <f ca="1">I22</f>
        <v>13601922</v>
      </c>
      <c r="J23" s="692">
        <f ca="1">J22</f>
        <v>0</v>
      </c>
    </row>
    <row r="24" spans="1:10" ht="20.25" customHeight="1">
      <c r="A24" s="693"/>
      <c r="B24" s="693"/>
      <c r="C24" s="693"/>
      <c r="D24" s="694" t="s">
        <v>10</v>
      </c>
      <c r="E24" s="693" t="s">
        <v>19</v>
      </c>
      <c r="F24" s="695">
        <f ca="1">F15+F22-F23</f>
        <v>0</v>
      </c>
      <c r="G24" s="695">
        <f ca="1">G15+G22-G23</f>
        <v>0</v>
      </c>
      <c r="H24" s="695">
        <f ca="1">H15+H22-H23</f>
        <v>0</v>
      </c>
      <c r="I24" s="695">
        <f ca="1">I15+I22-I23</f>
        <v>0</v>
      </c>
      <c r="J24" s="695">
        <f ca="1">J15+J22-J23</f>
        <v>0</v>
      </c>
    </row>
    <row r="26" spans="1:10">
      <c r="B26" s="696"/>
      <c r="C26" s="676" t="s">
        <v>384</v>
      </c>
    </row>
    <row r="27" spans="1:10">
      <c r="C27" s="676" t="str">
        <f ca="1">"- Ngày mở sổ: "&amp;"01/"&amp;MONTH(A16)&amp;"/ "&amp;YEAR(A16)</f>
        <v>- Ngày mở sổ: 01/4/ 2016</v>
      </c>
    </row>
    <row r="28" spans="1:10">
      <c r="E28" s="675"/>
      <c r="F28" s="675"/>
      <c r="G28" s="675"/>
      <c r="H28" s="675"/>
      <c r="I28" s="108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4"/>
    </row>
    <row r="29" spans="1:10">
      <c r="B29" s="675"/>
      <c r="C29" s="672" t="s">
        <v>11</v>
      </c>
      <c r="D29" s="675"/>
      <c r="E29" s="675"/>
      <c r="F29" s="675"/>
      <c r="G29" s="675"/>
      <c r="H29" s="675"/>
      <c r="I29" s="1084" t="s">
        <v>12</v>
      </c>
      <c r="J29" s="1084"/>
    </row>
    <row r="30" spans="1:10">
      <c r="B30" s="675"/>
      <c r="C30" s="672" t="s">
        <v>13</v>
      </c>
      <c r="D30" s="675"/>
      <c r="E30" s="675"/>
      <c r="F30" s="675"/>
      <c r="G30" s="675"/>
      <c r="H30" s="675"/>
      <c r="I30" s="675"/>
      <c r="J30" s="675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2" customWidth="1"/>
    <col min="3" max="3" width="8.5703125" style="672" customWidth="1"/>
    <col min="4" max="4" width="51.42578125" style="672" customWidth="1"/>
    <col min="5" max="5" width="8" style="672" customWidth="1"/>
    <col min="6" max="6" width="12.28515625" style="672" bestFit="1" customWidth="1"/>
    <col min="7" max="7" width="10.140625" style="672" customWidth="1"/>
    <col min="8" max="8" width="10.7109375" style="672" customWidth="1"/>
    <col min="9" max="9" width="11.42578125" style="672" customWidth="1"/>
    <col min="10" max="10" width="11.5703125" style="672" customWidth="1"/>
    <col min="11" max="11" width="11.42578125" style="672" customWidth="1"/>
    <col min="12" max="12" width="9.42578125" style="672" customWidth="1"/>
    <col min="13" max="13" width="6.7109375" style="672" customWidth="1"/>
    <col min="14" max="16384" width="9.140625" style="672"/>
  </cols>
  <sheetData>
    <row r="2" spans="1:15">
      <c r="A2" s="671" t="str">
        <f>'632'!A2</f>
        <v>Đơn vị: CÔNG TY TNHH MỘT THÀNH VIÊN KHỞI NGUYÊN AN</v>
      </c>
      <c r="F2" s="673"/>
      <c r="G2" s="673"/>
      <c r="H2" s="1129" t="s">
        <v>367</v>
      </c>
      <c r="I2" s="1129"/>
      <c r="J2" s="1129"/>
      <c r="K2" s="1129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3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2"/>
      <c r="J3" s="1132"/>
      <c r="K3" s="1132"/>
      <c r="L3" s="675"/>
    </row>
    <row r="4" spans="1:15">
      <c r="H4" s="1132"/>
      <c r="I4" s="1132"/>
      <c r="J4" s="1132"/>
      <c r="K4" s="1132"/>
      <c r="L4" s="675"/>
    </row>
    <row r="5" spans="1:15" ht="19.5" customHeight="1">
      <c r="A5" s="1130" t="s">
        <v>368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674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31" t="s">
        <v>369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675"/>
      <c r="C7" s="675"/>
      <c r="D7" s="675"/>
      <c r="E7" s="676" t="s">
        <v>385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204</v>
      </c>
      <c r="F11" s="1126" t="s">
        <v>386</v>
      </c>
      <c r="G11" s="1126"/>
      <c r="H11" s="1126"/>
      <c r="I11" s="1126"/>
      <c r="J11" s="1126"/>
      <c r="K11" s="1126"/>
      <c r="L11" s="1126"/>
    </row>
    <row r="12" spans="1:15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374</v>
      </c>
      <c r="G12" s="1127" t="s">
        <v>375</v>
      </c>
      <c r="H12" s="1127"/>
      <c r="I12" s="1127"/>
      <c r="J12" s="1127"/>
      <c r="K12" s="1127"/>
      <c r="L12" s="1127"/>
    </row>
    <row r="13" spans="1:15" ht="29.25" customHeight="1" thickBot="1">
      <c r="A13" s="1125"/>
      <c r="B13" s="1127"/>
      <c r="C13" s="1127"/>
      <c r="D13" s="1125"/>
      <c r="E13" s="1125"/>
      <c r="F13" s="1127"/>
      <c r="G13" s="698" t="s">
        <v>47</v>
      </c>
      <c r="H13" s="698" t="s">
        <v>24</v>
      </c>
      <c r="I13" s="698" t="s">
        <v>63</v>
      </c>
      <c r="J13" s="698" t="s">
        <v>253</v>
      </c>
      <c r="K13" s="698"/>
      <c r="L13" s="698"/>
      <c r="N13" s="700" t="s">
        <v>338</v>
      </c>
    </row>
    <row r="14" spans="1:15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  <c r="K14" s="679">
        <v>6</v>
      </c>
      <c r="L14" s="679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IF(ROWS($1:1)&gt;COUNT(Dong7),"",OFFSET(TH!C$1,SMALL(Dong7,ROWS($1:1)),))</f>
        <v>42469</v>
      </c>
      <c r="B16" s="683" t="str">
        <f ca="1">IF(ROWS($1:1)&gt;COUNT(Dong7),"",OFFSET(TH!D$1,SMALL(Dong7,ROWS($1:1)),))</f>
        <v>GBN</v>
      </c>
      <c r="C16" s="683">
        <f ca="1">IF(ROWS($1:1)&gt;COUNT(Dong7),"",OFFSET(TH!E$1,SMALL(Dong7,ROWS($1:1)),))</f>
        <v>42469</v>
      </c>
      <c r="D16" s="684" t="str">
        <f ca="1">IF(ROWS($1:1)&gt;COUNT(Dong7),"",OFFSET(TH!F$1,SMALL(Dong7,ROWS($1:1)),))</f>
        <v>Thu phí dịch vụ SMS</v>
      </c>
      <c r="E16" s="683" t="str">
        <f ca="1">IF(ROWS($1:1)&gt;COUNT(Dong7),"",OFFSET(TH!M$1,SMALL(Dong7,ROWS($1:1)),))</f>
        <v>1121</v>
      </c>
      <c r="F16" s="685">
        <f ca="1">IF(ROWS($1:1)&gt;COUNT(Dong7),"",OFFSET(TH!K$1,SMALL(Dong7,ROWS($1:1)),))</f>
        <v>50000</v>
      </c>
      <c r="G16" s="685">
        <f t="shared" ref="G16:J30" ca="1" si="0">IF($E16=G$13,$F16,0)</f>
        <v>0</v>
      </c>
      <c r="H16" s="685">
        <f t="shared" ca="1" si="0"/>
        <v>50000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IF(ROWS($1:2)&gt;COUNT(Dong7),"",OFFSET(TH!C$1,SMALL(Dong7,ROWS($1:2)),))</f>
        <v>42479</v>
      </c>
      <c r="B17" s="683" t="str">
        <f ca="1">IF(ROWS($1:2)&gt;COUNT(Dong7),"",OFFSET(TH!D$1,SMALL(Dong7,ROWS($1:2)),))</f>
        <v>GBN</v>
      </c>
      <c r="C17" s="683">
        <f ca="1">IF(ROWS($1:2)&gt;COUNT(Dong7),"",OFFSET(TH!E$1,SMALL(Dong7,ROWS($1:2)),))</f>
        <v>42479</v>
      </c>
      <c r="D17" s="684" t="str">
        <f ca="1">IF(ROWS($1:2)&gt;COUNT(Dong7),"",OFFSET(TH!F$1,SMALL(Dong7,ROWS($1:2)),))</f>
        <v>Phí ngân hàng</v>
      </c>
      <c r="E17" s="683" t="str">
        <f ca="1">IF(ROWS($1:2)&gt;COUNT(Dong7),"",OFFSET(TH!M$1,SMALL(Dong7,ROWS($1:2)),))</f>
        <v>1121</v>
      </c>
      <c r="F17" s="685">
        <f ca="1">IF(ROWS($1:2)&gt;COUNT(Dong7),"",OFFSET(TH!K$1,SMALL(Dong7,ROWS($1:2)),))</f>
        <v>20000</v>
      </c>
      <c r="G17" s="685">
        <f t="shared" ca="1" si="0"/>
        <v>0</v>
      </c>
      <c r="H17" s="685">
        <f t="shared" ca="1" si="0"/>
        <v>20000</v>
      </c>
      <c r="I17" s="685">
        <f t="shared" ca="1" si="0"/>
        <v>0</v>
      </c>
      <c r="J17" s="685">
        <f t="shared" ca="1" si="0"/>
        <v>0</v>
      </c>
      <c r="K17" s="685">
        <f t="shared" ref="K17:L30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IF(ROWS($1:3)&gt;COUNT(Dong7),"",OFFSET(TH!C$1,SMALL(Dong7,ROWS($1:3)),))</f>
        <v>42485</v>
      </c>
      <c r="B18" s="683" t="str">
        <f ca="1">IF(ROWS($1:3)&gt;COUNT(Dong7),"",OFFSET(TH!D$1,SMALL(Dong7,ROWS($1:3)),))</f>
        <v>GBN</v>
      </c>
      <c r="C18" s="683">
        <f ca="1">IF(ROWS($1:3)&gt;COUNT(Dong7),"",OFFSET(TH!E$1,SMALL(Dong7,ROWS($1:3)),))</f>
        <v>42485</v>
      </c>
      <c r="D18" s="684" t="str">
        <f ca="1">IF(ROWS($1:3)&gt;COUNT(Dong7),"",OFFSET(TH!F$1,SMALL(Dong7,ROWS($1:3)),))</f>
        <v>Phí quản lý tài khoản</v>
      </c>
      <c r="E18" s="683" t="str">
        <f ca="1">IF(ROWS($1:3)&gt;COUNT(Dong7),"",OFFSET(TH!M$1,SMALL(Dong7,ROWS($1:3)),))</f>
        <v>1121</v>
      </c>
      <c r="F18" s="685">
        <f ca="1">IF(ROWS($1:3)&gt;COUNT(Dong7),"",OFFSET(TH!K$1,SMALL(Dong7,ROWS($1:3)),))</f>
        <v>10000</v>
      </c>
      <c r="G18" s="685">
        <f t="shared" ca="1" si="0"/>
        <v>0</v>
      </c>
      <c r="H18" s="685">
        <f t="shared" ca="1" si="0"/>
        <v>10000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IF(ROWS($1:4)&gt;COUNT(Dong7),"",OFFSET(TH!C$1,SMALL(Dong7,ROWS($1:4)),))</f>
        <v>42485</v>
      </c>
      <c r="B19" s="683" t="str">
        <f ca="1">IF(ROWS($1:4)&gt;COUNT(Dong7),"",OFFSET(TH!D$1,SMALL(Dong7,ROWS($1:4)),))</f>
        <v>GBN</v>
      </c>
      <c r="C19" s="683">
        <f ca="1">IF(ROWS($1:4)&gt;COUNT(Dong7),"",OFFSET(TH!E$1,SMALL(Dong7,ROWS($1:4)),))</f>
        <v>42485</v>
      </c>
      <c r="D19" s="684" t="str">
        <f ca="1">IF(ROWS($1:4)&gt;COUNT(Dong7),"",OFFSET(TH!F$1,SMALL(Dong7,ROWS($1:4)),))</f>
        <v>Phí ngân hàng</v>
      </c>
      <c r="E19" s="683" t="str">
        <f ca="1">IF(ROWS($1:4)&gt;COUNT(Dong7),"",OFFSET(TH!M$1,SMALL(Dong7,ROWS($1:4)),))</f>
        <v>1121</v>
      </c>
      <c r="F19" s="685">
        <f ca="1">IF(ROWS($1:4)&gt;COUNT(Dong7),"",OFFSET(TH!K$1,SMALL(Dong7,ROWS($1:4)),))</f>
        <v>20000</v>
      </c>
      <c r="G19" s="685">
        <f t="shared" ca="1" si="0"/>
        <v>0</v>
      </c>
      <c r="H19" s="685">
        <f t="shared" ca="1" si="0"/>
        <v>20000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IF(ROWS($1:5)&gt;COUNT(Dong7),"",OFFSET(TH!C$1,SMALL(Dong7,ROWS($1:5)),))</f>
        <v>42487</v>
      </c>
      <c r="B20" s="683" t="str">
        <f ca="1">IF(ROWS($1:5)&gt;COUNT(Dong7),"",OFFSET(TH!D$1,SMALL(Dong7,ROWS($1:5)),))</f>
        <v>GBN</v>
      </c>
      <c r="C20" s="683">
        <f ca="1">IF(ROWS($1:5)&gt;COUNT(Dong7),"",OFFSET(TH!E$1,SMALL(Dong7,ROWS($1:5)),))</f>
        <v>42487</v>
      </c>
      <c r="D20" s="684" t="str">
        <f ca="1">IF(ROWS($1:5)&gt;COUNT(Dong7),"",OFFSET(TH!F$1,SMALL(Dong7,ROWS($1:5)),))</f>
        <v>Phí ngân hàng</v>
      </c>
      <c r="E20" s="683" t="str">
        <f ca="1">IF(ROWS($1:5)&gt;COUNT(Dong7),"",OFFSET(TH!M$1,SMALL(Dong7,ROWS($1:5)),))</f>
        <v>1121</v>
      </c>
      <c r="F20" s="685">
        <f ca="1">IF(ROWS($1:5)&gt;COUNT(Dong7),"",OFFSET(TH!K$1,SMALL(Dong7,ROWS($1:5)),))</f>
        <v>20000</v>
      </c>
      <c r="G20" s="685">
        <f t="shared" ca="1" si="0"/>
        <v>0</v>
      </c>
      <c r="H20" s="685">
        <f t="shared" ca="1" si="0"/>
        <v>20000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IF(ROWS($1:6)&gt;COUNT(Dong7),"",OFFSET(TH!C$1,SMALL(Dong7,ROWS($1:6)),))</f>
        <v>42498</v>
      </c>
      <c r="B21" s="683" t="str">
        <f ca="1">IF(ROWS($1:6)&gt;COUNT(Dong7),"",OFFSET(TH!D$1,SMALL(Dong7,ROWS($1:6)),))</f>
        <v>GBN</v>
      </c>
      <c r="C21" s="683">
        <f ca="1">IF(ROWS($1:6)&gt;COUNT(Dong7),"",OFFSET(TH!E$1,SMALL(Dong7,ROWS($1:6)),))</f>
        <v>42498</v>
      </c>
      <c r="D21" s="684" t="str">
        <f ca="1">IF(ROWS($1:6)&gt;COUNT(Dong7),"",OFFSET(TH!F$1,SMALL(Dong7,ROWS($1:6)),))</f>
        <v>Thu phí dịch vụ SMS</v>
      </c>
      <c r="E21" s="683" t="str">
        <f ca="1">IF(ROWS($1:6)&gt;COUNT(Dong7),"",OFFSET(TH!M$1,SMALL(Dong7,ROWS($1:6)),))</f>
        <v>1121</v>
      </c>
      <c r="F21" s="685">
        <f ca="1">IF(ROWS($1:6)&gt;COUNT(Dong7),"",OFFSET(TH!K$1,SMALL(Dong7,ROWS($1:6)),))</f>
        <v>50000</v>
      </c>
      <c r="G21" s="685">
        <f t="shared" ca="1" si="0"/>
        <v>0</v>
      </c>
      <c r="H21" s="685">
        <f t="shared" ca="1" si="0"/>
        <v>50000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IF(ROWS($1:7)&gt;COUNT(Dong7),"",OFFSET(TH!C$1,SMALL(Dong7,ROWS($1:7)),))</f>
        <v>42501</v>
      </c>
      <c r="B22" s="683" t="str">
        <f ca="1">IF(ROWS($1:7)&gt;COUNT(Dong7),"",OFFSET(TH!D$1,SMALL(Dong7,ROWS($1:7)),))</f>
        <v>GBN</v>
      </c>
      <c r="C22" s="683">
        <f ca="1">IF(ROWS($1:7)&gt;COUNT(Dong7),"",OFFSET(TH!E$1,SMALL(Dong7,ROWS($1:7)),))</f>
        <v>42501</v>
      </c>
      <c r="D22" s="684" t="str">
        <f ca="1">IF(ROWS($1:7)&gt;COUNT(Dong7),"",OFFSET(TH!F$1,SMALL(Dong7,ROWS($1:7)),))</f>
        <v>Phí ngân hàng</v>
      </c>
      <c r="E22" s="683" t="str">
        <f ca="1">IF(ROWS($1:7)&gt;COUNT(Dong7),"",OFFSET(TH!M$1,SMALL(Dong7,ROWS($1:7)),))</f>
        <v>1121</v>
      </c>
      <c r="F22" s="685">
        <f ca="1">IF(ROWS($1:7)&gt;COUNT(Dong7),"",OFFSET(TH!K$1,SMALL(Dong7,ROWS($1:7)),))</f>
        <v>11000</v>
      </c>
      <c r="G22" s="685">
        <f t="shared" ca="1" si="0"/>
        <v>0</v>
      </c>
      <c r="H22" s="685">
        <f t="shared" ca="1" si="0"/>
        <v>11000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IF(ROWS($1:8)&gt;COUNT(Dong7),"",OFFSET(TH!C$1,SMALL(Dong7,ROWS($1:8)),))</f>
        <v>42501</v>
      </c>
      <c r="B23" s="683" t="str">
        <f ca="1">IF(ROWS($1:8)&gt;COUNT(Dong7),"",OFFSET(TH!D$1,SMALL(Dong7,ROWS($1:8)),))</f>
        <v>GBN</v>
      </c>
      <c r="C23" s="683">
        <f ca="1">IF(ROWS($1:8)&gt;COUNT(Dong7),"",OFFSET(TH!E$1,SMALL(Dong7,ROWS($1:8)),))</f>
        <v>42501</v>
      </c>
      <c r="D23" s="684" t="str">
        <f ca="1">IF(ROWS($1:8)&gt;COUNT(Dong7),"",OFFSET(TH!F$1,SMALL(Dong7,ROWS($1:8)),))</f>
        <v>Phí ngân hàng</v>
      </c>
      <c r="E23" s="683" t="str">
        <f ca="1">IF(ROWS($1:8)&gt;COUNT(Dong7),"",OFFSET(TH!M$1,SMALL(Dong7,ROWS($1:8)),))</f>
        <v>1121</v>
      </c>
      <c r="F23" s="685">
        <f ca="1">IF(ROWS($1:8)&gt;COUNT(Dong7),"",OFFSET(TH!K$1,SMALL(Dong7,ROWS($1:8)),))</f>
        <v>20000</v>
      </c>
      <c r="G23" s="685">
        <f t="shared" ca="1" si="0"/>
        <v>0</v>
      </c>
      <c r="H23" s="685">
        <f t="shared" ca="1" si="0"/>
        <v>20000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IF(ROWS($1:9)&gt;COUNT(Dong7),"",OFFSET(TH!C$1,SMALL(Dong7,ROWS($1:9)),))</f>
        <v>42502</v>
      </c>
      <c r="B24" s="683" t="str">
        <f ca="1">IF(ROWS($1:9)&gt;COUNT(Dong7),"",OFFSET(TH!D$1,SMALL(Dong7,ROWS($1:9)),))</f>
        <v>GBN</v>
      </c>
      <c r="C24" s="683">
        <f ca="1">IF(ROWS($1:9)&gt;COUNT(Dong7),"",OFFSET(TH!E$1,SMALL(Dong7,ROWS($1:9)),))</f>
        <v>42502</v>
      </c>
      <c r="D24" s="684" t="str">
        <f ca="1">IF(ROWS($1:9)&gt;COUNT(Dong7),"",OFFSET(TH!F$1,SMALL(Dong7,ROWS($1:9)),))</f>
        <v>Thuế môn bài 2016 phải nộp</v>
      </c>
      <c r="E24" s="683" t="str">
        <f ca="1">IF(ROWS($1:9)&gt;COUNT(Dong7),"",OFFSET(TH!M$1,SMALL(Dong7,ROWS($1:9)),))</f>
        <v>33382</v>
      </c>
      <c r="F24" s="685">
        <f ca="1">IF(ROWS($1:9)&gt;COUNT(Dong7),"",OFFSET(TH!K$1,SMALL(Dong7,ROWS($1:9)),))</f>
        <v>1500000</v>
      </c>
      <c r="G24" s="685">
        <f t="shared" ca="1" si="0"/>
        <v>0</v>
      </c>
      <c r="H24" s="685">
        <f t="shared" ca="1" si="0"/>
        <v>0</v>
      </c>
      <c r="I24" s="685">
        <f t="shared" ca="1" si="0"/>
        <v>1500000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IF(ROWS($1:10)&gt;COUNT(Dong7),"",OFFSET(TH!C$1,SMALL(Dong7,ROWS($1:10)),))</f>
        <v>42515</v>
      </c>
      <c r="B25" s="683" t="str">
        <f ca="1">IF(ROWS($1:10)&gt;COUNT(Dong7),"",OFFSET(TH!D$1,SMALL(Dong7,ROWS($1:10)),))</f>
        <v>GBN</v>
      </c>
      <c r="C25" s="683">
        <f ca="1">IF(ROWS($1:10)&gt;COUNT(Dong7),"",OFFSET(TH!E$1,SMALL(Dong7,ROWS($1:10)),))</f>
        <v>42515</v>
      </c>
      <c r="D25" s="684" t="str">
        <f ca="1">IF(ROWS($1:10)&gt;COUNT(Dong7),"",OFFSET(TH!F$1,SMALL(Dong7,ROWS($1:10)),))</f>
        <v>Phí quản lý tài khoản</v>
      </c>
      <c r="E25" s="683" t="str">
        <f ca="1">IF(ROWS($1:10)&gt;COUNT(Dong7),"",OFFSET(TH!M$1,SMALL(Dong7,ROWS($1:10)),))</f>
        <v>1121</v>
      </c>
      <c r="F25" s="685">
        <f ca="1">IF(ROWS($1:10)&gt;COUNT(Dong7),"",OFFSET(TH!K$1,SMALL(Dong7,ROWS($1:10)),))</f>
        <v>10000</v>
      </c>
      <c r="G25" s="685">
        <f t="shared" ca="1" si="0"/>
        <v>0</v>
      </c>
      <c r="H25" s="685">
        <f t="shared" ca="1" si="0"/>
        <v>10000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>
        <f ca="1">IF(ROWS($1:11)&gt;COUNT(Dong7),"",OFFSET(TH!C$1,SMALL(Dong7,ROWS($1:11)),))</f>
        <v>42521</v>
      </c>
      <c r="B26" s="683" t="str">
        <f ca="1">IF(ROWS($1:11)&gt;COUNT(Dong7),"",OFFSET(TH!D$1,SMALL(Dong7,ROWS($1:11)),))</f>
        <v>GBN</v>
      </c>
      <c r="C26" s="683">
        <f ca="1">IF(ROWS($1:11)&gt;COUNT(Dong7),"",OFFSET(TH!E$1,SMALL(Dong7,ROWS($1:11)),))</f>
        <v>42521</v>
      </c>
      <c r="D26" s="684" t="str">
        <f ca="1">IF(ROWS($1:11)&gt;COUNT(Dong7),"",OFFSET(TH!F$1,SMALL(Dong7,ROWS($1:11)),))</f>
        <v>Phí chuyển tiền</v>
      </c>
      <c r="E26" s="683" t="str">
        <f ca="1">IF(ROWS($1:11)&gt;COUNT(Dong7),"",OFFSET(TH!M$1,SMALL(Dong7,ROWS($1:11)),))</f>
        <v>1121</v>
      </c>
      <c r="F26" s="685">
        <f ca="1">IF(ROWS($1:11)&gt;COUNT(Dong7),"",OFFSET(TH!K$1,SMALL(Dong7,ROWS($1:11)),))</f>
        <v>11000</v>
      </c>
      <c r="G26" s="685">
        <f t="shared" ca="1" si="0"/>
        <v>0</v>
      </c>
      <c r="H26" s="685">
        <f t="shared" ca="1" si="0"/>
        <v>11000</v>
      </c>
      <c r="I26" s="685">
        <f t="shared" ca="1" si="0"/>
        <v>0</v>
      </c>
      <c r="J26" s="685">
        <f t="shared" ca="1" si="0"/>
        <v>0</v>
      </c>
      <c r="K26" s="685">
        <f t="shared" ca="1" si="1"/>
        <v>0</v>
      </c>
      <c r="L26" s="685">
        <f t="shared" ca="1" si="1"/>
        <v>0</v>
      </c>
    </row>
    <row r="27" spans="1:12" ht="21.75" customHeight="1">
      <c r="A27" s="683">
        <f ca="1">IF(ROWS($1:12)&gt;COUNT(Dong7),"",OFFSET(TH!C$1,SMALL(Dong7,ROWS($1:12)),))</f>
        <v>42524</v>
      </c>
      <c r="B27" s="683" t="str">
        <f ca="1">IF(ROWS($1:12)&gt;COUNT(Dong7),"",OFFSET(TH!D$1,SMALL(Dong7,ROWS($1:12)),))</f>
        <v>GBN</v>
      </c>
      <c r="C27" s="683">
        <f ca="1">IF(ROWS($1:12)&gt;COUNT(Dong7),"",OFFSET(TH!E$1,SMALL(Dong7,ROWS($1:12)),))</f>
        <v>42524</v>
      </c>
      <c r="D27" s="684" t="str">
        <f ca="1">IF(ROWS($1:12)&gt;COUNT(Dong7),"",OFFSET(TH!F$1,SMALL(Dong7,ROWS($1:12)),))</f>
        <v>Phí chuyển tiền</v>
      </c>
      <c r="E27" s="683" t="str">
        <f ca="1">IF(ROWS($1:12)&gt;COUNT(Dong7),"",OFFSET(TH!M$1,SMALL(Dong7,ROWS($1:12)),))</f>
        <v>1121</v>
      </c>
      <c r="F27" s="685">
        <f ca="1">IF(ROWS($1:12)&gt;COUNT(Dong7),"",OFFSET(TH!K$1,SMALL(Dong7,ROWS($1:12)),))</f>
        <v>11000</v>
      </c>
      <c r="G27" s="685">
        <f t="shared" ca="1" si="0"/>
        <v>0</v>
      </c>
      <c r="H27" s="685">
        <f t="shared" ca="1" si="0"/>
        <v>11000</v>
      </c>
      <c r="I27" s="685">
        <f t="shared" ca="1" si="0"/>
        <v>0</v>
      </c>
      <c r="J27" s="685">
        <f t="shared" ca="1" si="0"/>
        <v>0</v>
      </c>
      <c r="K27" s="685">
        <f t="shared" ca="1" si="1"/>
        <v>0</v>
      </c>
      <c r="L27" s="685">
        <f t="shared" ca="1" si="1"/>
        <v>0</v>
      </c>
    </row>
    <row r="28" spans="1:12" ht="21.75" customHeight="1">
      <c r="A28" s="683">
        <f ca="1">IF(ROWS($1:13)&gt;COUNT(Dong7),"",OFFSET(TH!C$1,SMALL(Dong7,ROWS($1:13)),))</f>
        <v>42532</v>
      </c>
      <c r="B28" s="683" t="str">
        <f ca="1">IF(ROWS($1:13)&gt;COUNT(Dong7),"",OFFSET(TH!D$1,SMALL(Dong7,ROWS($1:13)),))</f>
        <v>GBN</v>
      </c>
      <c r="C28" s="683">
        <f ca="1">IF(ROWS($1:13)&gt;COUNT(Dong7),"",OFFSET(TH!E$1,SMALL(Dong7,ROWS($1:13)),))</f>
        <v>42532</v>
      </c>
      <c r="D28" s="684" t="str">
        <f ca="1">IF(ROWS($1:13)&gt;COUNT(Dong7),"",OFFSET(TH!F$1,SMALL(Dong7,ROWS($1:13)),))</f>
        <v>Thu phí dịch vụ SMS</v>
      </c>
      <c r="E28" s="683" t="str">
        <f ca="1">IF(ROWS($1:13)&gt;COUNT(Dong7),"",OFFSET(TH!M$1,SMALL(Dong7,ROWS($1:13)),))</f>
        <v>1121</v>
      </c>
      <c r="F28" s="685">
        <f ca="1">IF(ROWS($1:13)&gt;COUNT(Dong7),"",OFFSET(TH!K$1,SMALL(Dong7,ROWS($1:13)),))</f>
        <v>50000</v>
      </c>
      <c r="G28" s="685">
        <f t="shared" ca="1" si="0"/>
        <v>0</v>
      </c>
      <c r="H28" s="685">
        <f t="shared" ca="1" si="0"/>
        <v>50000</v>
      </c>
      <c r="I28" s="685">
        <f t="shared" ca="1" si="0"/>
        <v>0</v>
      </c>
      <c r="J28" s="685">
        <f t="shared" ca="1" si="0"/>
        <v>0</v>
      </c>
      <c r="K28" s="685">
        <f t="shared" ca="1" si="1"/>
        <v>0</v>
      </c>
      <c r="L28" s="685">
        <f t="shared" ca="1" si="1"/>
        <v>0</v>
      </c>
    </row>
    <row r="29" spans="1:12" ht="21.75" customHeight="1">
      <c r="A29" s="683">
        <f ca="1">IF(ROWS($1:14)&gt;COUNT(Dong7),"",OFFSET(TH!C$1,SMALL(Dong7,ROWS($1:14)),))</f>
        <v>42536</v>
      </c>
      <c r="B29" s="683" t="str">
        <f ca="1">IF(ROWS($1:14)&gt;COUNT(Dong7),"",OFFSET(TH!D$1,SMALL(Dong7,ROWS($1:14)),))</f>
        <v>GBN</v>
      </c>
      <c r="C29" s="683">
        <f ca="1">IF(ROWS($1:14)&gt;COUNT(Dong7),"",OFFSET(TH!E$1,SMALL(Dong7,ROWS($1:14)),))</f>
        <v>42536</v>
      </c>
      <c r="D29" s="684" t="str">
        <f ca="1">IF(ROWS($1:14)&gt;COUNT(Dong7),"",OFFSET(TH!F$1,SMALL(Dong7,ROWS($1:14)),))</f>
        <v>Phí chuyển tiền</v>
      </c>
      <c r="E29" s="683" t="str">
        <f ca="1">IF(ROWS($1:14)&gt;COUNT(Dong7),"",OFFSET(TH!M$1,SMALL(Dong7,ROWS($1:14)),))</f>
        <v>1121</v>
      </c>
      <c r="F29" s="685">
        <f ca="1">IF(ROWS($1:14)&gt;COUNT(Dong7),"",OFFSET(TH!K$1,SMALL(Dong7,ROWS($1:14)),))</f>
        <v>11999</v>
      </c>
      <c r="G29" s="685">
        <f t="shared" ca="1" si="0"/>
        <v>0</v>
      </c>
      <c r="H29" s="685">
        <f t="shared" ca="1" si="0"/>
        <v>11999</v>
      </c>
      <c r="I29" s="685">
        <f t="shared" ca="1" si="0"/>
        <v>0</v>
      </c>
      <c r="J29" s="685">
        <f t="shared" ca="1" si="0"/>
        <v>0</v>
      </c>
      <c r="K29" s="685">
        <f t="shared" ca="1" si="1"/>
        <v>0</v>
      </c>
      <c r="L29" s="685">
        <f t="shared" ca="1" si="1"/>
        <v>0</v>
      </c>
    </row>
    <row r="30" spans="1:12" ht="21.75" customHeight="1">
      <c r="A30" s="683">
        <f ca="1">IF(ROWS($1:15)&gt;COUNT(Dong7),"",OFFSET(TH!C$1,SMALL(Dong7,ROWS($1:15)),))</f>
        <v>42536</v>
      </c>
      <c r="B30" s="683" t="str">
        <f ca="1">IF(ROWS($1:15)&gt;COUNT(Dong7),"",OFFSET(TH!D$1,SMALL(Dong7,ROWS($1:15)),))</f>
        <v>GBN</v>
      </c>
      <c r="C30" s="683">
        <f ca="1">IF(ROWS($1:15)&gt;COUNT(Dong7),"",OFFSET(TH!E$1,SMALL(Dong7,ROWS($1:15)),))</f>
        <v>42536</v>
      </c>
      <c r="D30" s="684" t="str">
        <f ca="1">IF(ROWS($1:15)&gt;COUNT(Dong7),"",OFFSET(TH!F$1,SMALL(Dong7,ROWS($1:15)),))</f>
        <v>Phí ngân hàng</v>
      </c>
      <c r="E30" s="683" t="str">
        <f ca="1">IF(ROWS($1:15)&gt;COUNT(Dong7),"",OFFSET(TH!M$1,SMALL(Dong7,ROWS($1:15)),))</f>
        <v>1121</v>
      </c>
      <c r="F30" s="685">
        <f ca="1">IF(ROWS($1:15)&gt;COUNT(Dong7),"",OFFSET(TH!K$1,SMALL(Dong7,ROWS($1:15)),))</f>
        <v>20000</v>
      </c>
      <c r="G30" s="685">
        <f t="shared" ca="1" si="0"/>
        <v>0</v>
      </c>
      <c r="H30" s="685">
        <f t="shared" ca="1" si="0"/>
        <v>20000</v>
      </c>
      <c r="I30" s="685">
        <f t="shared" ca="1" si="0"/>
        <v>0</v>
      </c>
      <c r="J30" s="685">
        <f t="shared" ca="1" si="0"/>
        <v>0</v>
      </c>
      <c r="K30" s="685">
        <f t="shared" ca="1" si="1"/>
        <v>0</v>
      </c>
      <c r="L30" s="685">
        <f t="shared" ca="1" si="1"/>
        <v>0</v>
      </c>
    </row>
    <row r="31" spans="1:12" ht="21.75" customHeight="1">
      <c r="A31" s="683"/>
      <c r="B31" s="686"/>
      <c r="C31" s="683"/>
      <c r="D31" s="687"/>
      <c r="E31" s="688"/>
      <c r="F31" s="689"/>
      <c r="G31" s="689"/>
      <c r="H31" s="689"/>
      <c r="I31" s="689"/>
      <c r="J31" s="689"/>
      <c r="K31" s="689"/>
      <c r="L31" s="689"/>
    </row>
    <row r="32" spans="1:12" ht="21.75" customHeight="1">
      <c r="A32" s="683"/>
      <c r="B32" s="686"/>
      <c r="C32" s="683"/>
      <c r="D32" s="681" t="s">
        <v>133</v>
      </c>
      <c r="E32" s="680" t="s">
        <v>19</v>
      </c>
      <c r="F32" s="682">
        <f ca="1">SUM(F15:F31)</f>
        <v>1814999</v>
      </c>
      <c r="G32" s="682">
        <f t="shared" ref="G32:L32" ca="1" si="2">SUM(G15:G31)</f>
        <v>0</v>
      </c>
      <c r="H32" s="682">
        <f t="shared" ca="1" si="2"/>
        <v>314999</v>
      </c>
      <c r="I32" s="682">
        <f t="shared" ca="1" si="2"/>
        <v>1500000</v>
      </c>
      <c r="J32" s="682">
        <f t="shared" ca="1" si="2"/>
        <v>0</v>
      </c>
      <c r="K32" s="682">
        <f t="shared" ca="1" si="2"/>
        <v>0</v>
      </c>
      <c r="L32" s="682">
        <f t="shared" ca="1" si="2"/>
        <v>0</v>
      </c>
    </row>
    <row r="33" spans="1:12" ht="21.75" customHeight="1">
      <c r="A33" s="690"/>
      <c r="B33" s="688"/>
      <c r="C33" s="690"/>
      <c r="D33" s="691" t="s">
        <v>387</v>
      </c>
      <c r="E33" s="686"/>
      <c r="F33" s="692">
        <f ca="1">SUM(G33:L33)</f>
        <v>1814999</v>
      </c>
      <c r="G33" s="692">
        <f t="shared" ref="G33:L33" ca="1" si="3">G32</f>
        <v>0</v>
      </c>
      <c r="H33" s="692">
        <f t="shared" ca="1" si="3"/>
        <v>314999</v>
      </c>
      <c r="I33" s="692">
        <f t="shared" ca="1" si="3"/>
        <v>1500000</v>
      </c>
      <c r="J33" s="692">
        <f t="shared" ca="1" si="3"/>
        <v>0</v>
      </c>
      <c r="K33" s="692">
        <f t="shared" ca="1" si="3"/>
        <v>0</v>
      </c>
      <c r="L33" s="692">
        <f t="shared" ca="1" si="3"/>
        <v>0</v>
      </c>
    </row>
    <row r="34" spans="1:12" ht="21.75" customHeight="1">
      <c r="A34" s="693"/>
      <c r="B34" s="693"/>
      <c r="C34" s="693"/>
      <c r="D34" s="694" t="s">
        <v>10</v>
      </c>
      <c r="E34" s="693" t="s">
        <v>19</v>
      </c>
      <c r="F34" s="695">
        <f t="shared" ref="F34:L34" ca="1" si="4">F15+F32-F33</f>
        <v>0</v>
      </c>
      <c r="G34" s="695">
        <f t="shared" ca="1" si="4"/>
        <v>0</v>
      </c>
      <c r="H34" s="695">
        <f t="shared" ca="1" si="4"/>
        <v>0</v>
      </c>
      <c r="I34" s="695">
        <f t="shared" ca="1" si="4"/>
        <v>0</v>
      </c>
      <c r="J34" s="695">
        <f t="shared" ca="1" si="4"/>
        <v>0</v>
      </c>
      <c r="K34" s="695">
        <f t="shared" ca="1" si="4"/>
        <v>0</v>
      </c>
      <c r="L34" s="695">
        <f t="shared" ca="1" si="4"/>
        <v>0</v>
      </c>
    </row>
    <row r="36" spans="1:12">
      <c r="B36" s="696"/>
      <c r="C36" s="676" t="s">
        <v>380</v>
      </c>
    </row>
    <row r="37" spans="1:12">
      <c r="C37" s="676" t="str">
        <f ca="1">"- Ngày mở sổ: "&amp;"01/"&amp;MONTH(A16)&amp;"/"&amp;YEAR(A16)</f>
        <v>- Ngày mở sổ: 01/4/2016</v>
      </c>
    </row>
    <row r="38" spans="1:12">
      <c r="E38" s="675"/>
      <c r="F38" s="675"/>
      <c r="G38" s="675"/>
      <c r="H38" s="675"/>
      <c r="I38" s="675"/>
      <c r="J38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4"/>
      <c r="L38" s="1084"/>
    </row>
    <row r="39" spans="1:12">
      <c r="B39" s="675"/>
      <c r="C39" s="672" t="s">
        <v>11</v>
      </c>
      <c r="D39" s="675"/>
      <c r="E39" s="675"/>
      <c r="F39" s="675"/>
      <c r="G39" s="675"/>
      <c r="H39" s="675"/>
      <c r="I39" s="675"/>
      <c r="J39" s="1084" t="s">
        <v>12</v>
      </c>
      <c r="K39" s="1084"/>
      <c r="L39" s="1084"/>
    </row>
    <row r="40" spans="1:12">
      <c r="B40" s="675"/>
      <c r="C40" s="672" t="s">
        <v>13</v>
      </c>
      <c r="D40" s="675"/>
      <c r="E40" s="675"/>
      <c r="F40" s="675"/>
      <c r="G40" s="675"/>
      <c r="H40" s="675"/>
      <c r="I40" s="675"/>
      <c r="J40" s="1131" t="s">
        <v>13</v>
      </c>
      <c r="K40" s="1131"/>
      <c r="L40" s="1131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671" t="str">
        <f>'632'!A2</f>
        <v>Đơn vị: CÔNG TY TNHH MỘT THÀNH VIÊN KHỞI NGUYÊN AN</v>
      </c>
      <c r="F2" s="753"/>
      <c r="G2" s="753"/>
      <c r="H2" s="1129" t="s">
        <v>367</v>
      </c>
      <c r="I2" s="1129"/>
      <c r="J2" s="1129"/>
      <c r="K2" s="1129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3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2"/>
      <c r="J3" s="1132"/>
      <c r="K3" s="1132"/>
      <c r="L3" s="675"/>
    </row>
    <row r="4" spans="1:15">
      <c r="H4" s="1132"/>
      <c r="I4" s="1132"/>
      <c r="J4" s="1132"/>
      <c r="K4" s="1132"/>
      <c r="L4" s="675"/>
    </row>
    <row r="5" spans="1:15" ht="19.5" customHeight="1">
      <c r="A5" s="1130" t="s">
        <v>368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674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31" t="s">
        <v>369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675"/>
      <c r="C7" s="675"/>
      <c r="D7" s="675"/>
      <c r="E7" s="676" t="s">
        <v>395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204</v>
      </c>
      <c r="F11" s="1126" t="s">
        <v>394</v>
      </c>
      <c r="G11" s="1126"/>
      <c r="H11" s="1126"/>
      <c r="I11" s="1126"/>
      <c r="J11" s="1126"/>
      <c r="K11" s="1126"/>
      <c r="L11" s="1126"/>
    </row>
    <row r="12" spans="1:15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374</v>
      </c>
      <c r="G12" s="1127" t="s">
        <v>375</v>
      </c>
      <c r="H12" s="1127"/>
      <c r="I12" s="1127"/>
      <c r="J12" s="1127"/>
      <c r="K12" s="1127"/>
      <c r="L12" s="1127"/>
    </row>
    <row r="13" spans="1:15" ht="29.25" customHeight="1" thickBot="1">
      <c r="A13" s="1125"/>
      <c r="B13" s="1127"/>
      <c r="C13" s="1127"/>
      <c r="D13" s="1125"/>
      <c r="E13" s="1125"/>
      <c r="F13" s="1127"/>
      <c r="G13" s="698" t="s">
        <v>47</v>
      </c>
      <c r="H13" s="698" t="s">
        <v>24</v>
      </c>
      <c r="I13" s="698"/>
      <c r="J13" s="698"/>
      <c r="K13" s="698"/>
      <c r="L13" s="698"/>
      <c r="N13" s="700" t="s">
        <v>397</v>
      </c>
    </row>
    <row r="14" spans="1:15">
      <c r="A14" s="755" t="s">
        <v>2</v>
      </c>
      <c r="B14" s="755" t="s">
        <v>3</v>
      </c>
      <c r="C14" s="755" t="s">
        <v>4</v>
      </c>
      <c r="D14" s="755" t="s">
        <v>5</v>
      </c>
      <c r="E14" s="755" t="s">
        <v>6</v>
      </c>
      <c r="F14" s="755">
        <v>1</v>
      </c>
      <c r="G14" s="755">
        <v>2</v>
      </c>
      <c r="H14" s="755">
        <v>3</v>
      </c>
      <c r="I14" s="755">
        <v>4</v>
      </c>
      <c r="J14" s="755">
        <v>5</v>
      </c>
      <c r="K14" s="755">
        <v>6</v>
      </c>
      <c r="L14" s="755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IF(ROWS($1:1)&gt;COUNT(Dong13),"",OFFSET(TH!C$1,SMALL(Dong13,ROWS($1:1)),))</f>
        <v>42582</v>
      </c>
      <c r="B16" s="683" t="str">
        <f ca="1">IF(ROWS($1:1)&gt;COUNT(Dong13),"",OFFSET(TH!D$1,SMALL(Dong13,ROWS($1:1)),))</f>
        <v>CTGS</v>
      </c>
      <c r="C16" s="683">
        <f ca="1">IF(ROWS($1:1)&gt;COUNT(Dong13),"",OFFSET(TH!E$1,SMALL(Dong13,ROWS($1:1)),))</f>
        <v>42582</v>
      </c>
      <c r="D16" s="684" t="str">
        <f ca="1">IF(ROWS($1:1)&gt;COUNT(Dong13),"",OFFSET(TH!F$1,SMALL(Dong13,ROWS($1:1)),))</f>
        <v>BHXH phải trả cho Văn Phòng</v>
      </c>
      <c r="E16" s="683" t="str">
        <f ca="1">IF(ROWS($1:1)&gt;COUNT(Dong13),"",OFFSET(TH!M$1,SMALL(Dong13,ROWS($1:1)),))</f>
        <v>3383</v>
      </c>
      <c r="F16" s="759">
        <f ca="1">IF(ROWS($1:1)&gt;COUNT(Dong13),"",OFFSET(TH!K$1,SMALL(Dong13,ROWS($1:1)),))</f>
        <v>1980000</v>
      </c>
      <c r="G16" s="685">
        <f t="shared" ref="G16:J25" ca="1" si="0">IF($E16=G$13,$F16,0)</f>
        <v>0</v>
      </c>
      <c r="H16" s="685">
        <f t="shared" ca="1" si="0"/>
        <v>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IF(ROWS($1:2)&gt;COUNT(Dong13),"",OFFSET(TH!C$1,SMALL(Dong13,ROWS($1:2)),))</f>
        <v>42582</v>
      </c>
      <c r="B17" s="683" t="str">
        <f ca="1">IF(ROWS($1:2)&gt;COUNT(Dong13),"",OFFSET(TH!D$1,SMALL(Dong13,ROWS($1:2)),))</f>
        <v>CTGS</v>
      </c>
      <c r="C17" s="683">
        <f ca="1">IF(ROWS($1:2)&gt;COUNT(Dong13),"",OFFSET(TH!E$1,SMALL(Dong13,ROWS($1:2)),))</f>
        <v>42582</v>
      </c>
      <c r="D17" s="684" t="str">
        <f ca="1">IF(ROWS($1:2)&gt;COUNT(Dong13),"",OFFSET(TH!F$1,SMALL(Dong13,ROWS($1:2)),))</f>
        <v>BHYT phải trả cho Văn Phòng</v>
      </c>
      <c r="E17" s="683" t="str">
        <f ca="1">IF(ROWS($1:2)&gt;COUNT(Dong13),"",OFFSET(TH!M$1,SMALL(Dong13,ROWS($1:2)),))</f>
        <v>3384</v>
      </c>
      <c r="F17" s="759">
        <f ca="1">IF(ROWS($1:2)&gt;COUNT(Dong13),"",OFFSET(TH!K$1,SMALL(Dong13,ROWS($1:2)),))</f>
        <v>330000</v>
      </c>
      <c r="G17" s="685">
        <f t="shared" ca="1" si="0"/>
        <v>0</v>
      </c>
      <c r="H17" s="685">
        <f t="shared" ca="1" si="0"/>
        <v>0</v>
      </c>
      <c r="I17" s="685">
        <f t="shared" ca="1" si="0"/>
        <v>0</v>
      </c>
      <c r="J17" s="685">
        <f t="shared" ca="1" si="0"/>
        <v>0</v>
      </c>
      <c r="K17" s="685">
        <f t="shared" ref="K17:L25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IF(ROWS($1:3)&gt;COUNT(Dong13),"",OFFSET(TH!C$1,SMALL(Dong13,ROWS($1:3)),))</f>
        <v>42582</v>
      </c>
      <c r="B18" s="683" t="str">
        <f ca="1">IF(ROWS($1:3)&gt;COUNT(Dong13),"",OFFSET(TH!D$1,SMALL(Dong13,ROWS($1:3)),))</f>
        <v>CTGS</v>
      </c>
      <c r="C18" s="683">
        <f ca="1">IF(ROWS($1:3)&gt;COUNT(Dong13),"",OFFSET(TH!E$1,SMALL(Dong13,ROWS($1:3)),))</f>
        <v>42582</v>
      </c>
      <c r="D18" s="684" t="str">
        <f ca="1">IF(ROWS($1:3)&gt;COUNT(Dong13),"",OFFSET(TH!F$1,SMALL(Dong13,ROWS($1:3)),))</f>
        <v>BHTN phải trả cho Văn Phòng</v>
      </c>
      <c r="E18" s="683" t="str">
        <f ca="1">IF(ROWS($1:3)&gt;COUNT(Dong13),"",OFFSET(TH!M$1,SMALL(Dong13,ROWS($1:3)),))</f>
        <v>3386</v>
      </c>
      <c r="F18" s="759">
        <f ca="1">IF(ROWS($1:3)&gt;COUNT(Dong13),"",OFFSET(TH!K$1,SMALL(Dong13,ROWS($1:3)),))</f>
        <v>110000</v>
      </c>
      <c r="G18" s="685">
        <f t="shared" ca="1" si="0"/>
        <v>0</v>
      </c>
      <c r="H18" s="685">
        <f t="shared" ca="1" si="0"/>
        <v>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IF(ROWS($1:4)&gt;COUNT(Dong13),"",OFFSET(TH!C$1,SMALL(Dong13,ROWS($1:4)),))</f>
        <v>42613</v>
      </c>
      <c r="B19" s="683" t="str">
        <f ca="1">IF(ROWS($1:4)&gt;COUNT(Dong13),"",OFFSET(TH!D$1,SMALL(Dong13,ROWS($1:4)),))</f>
        <v>CTGS</v>
      </c>
      <c r="C19" s="683">
        <f ca="1">IF(ROWS($1:4)&gt;COUNT(Dong13),"",OFFSET(TH!E$1,SMALL(Dong13,ROWS($1:4)),))</f>
        <v>42613</v>
      </c>
      <c r="D19" s="684" t="str">
        <f ca="1">IF(ROWS($1:4)&gt;COUNT(Dong13),"",OFFSET(TH!F$1,SMALL(Dong13,ROWS($1:4)),))</f>
        <v>BHXH phải trả cho Văn Phòng</v>
      </c>
      <c r="E19" s="683" t="str">
        <f ca="1">IF(ROWS($1:4)&gt;COUNT(Dong13),"",OFFSET(TH!M$1,SMALL(Dong13,ROWS($1:4)),))</f>
        <v>3383</v>
      </c>
      <c r="F19" s="759">
        <f ca="1">IF(ROWS($1:4)&gt;COUNT(Dong13),"",OFFSET(TH!K$1,SMALL(Dong13,ROWS($1:4)),))</f>
        <v>1980000</v>
      </c>
      <c r="G19" s="685">
        <f t="shared" ca="1" si="0"/>
        <v>0</v>
      </c>
      <c r="H19" s="685">
        <f t="shared" ca="1" si="0"/>
        <v>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IF(ROWS($1:5)&gt;COUNT(Dong13),"",OFFSET(TH!C$1,SMALL(Dong13,ROWS($1:5)),))</f>
        <v>42613</v>
      </c>
      <c r="B20" s="683" t="str">
        <f ca="1">IF(ROWS($1:5)&gt;COUNT(Dong13),"",OFFSET(TH!D$1,SMALL(Dong13,ROWS($1:5)),))</f>
        <v>CTGS</v>
      </c>
      <c r="C20" s="683">
        <f ca="1">IF(ROWS($1:5)&gt;COUNT(Dong13),"",OFFSET(TH!E$1,SMALL(Dong13,ROWS($1:5)),))</f>
        <v>42613</v>
      </c>
      <c r="D20" s="684" t="str">
        <f ca="1">IF(ROWS($1:5)&gt;COUNT(Dong13),"",OFFSET(TH!F$1,SMALL(Dong13,ROWS($1:5)),))</f>
        <v>BHYT phải trả cho Văn Phòng</v>
      </c>
      <c r="E20" s="683" t="str">
        <f ca="1">IF(ROWS($1:5)&gt;COUNT(Dong13),"",OFFSET(TH!M$1,SMALL(Dong13,ROWS($1:5)),))</f>
        <v>3384</v>
      </c>
      <c r="F20" s="759">
        <f ca="1">IF(ROWS($1:5)&gt;COUNT(Dong13),"",OFFSET(TH!K$1,SMALL(Dong13,ROWS($1:5)),))</f>
        <v>330000</v>
      </c>
      <c r="G20" s="685">
        <f t="shared" ca="1" si="0"/>
        <v>0</v>
      </c>
      <c r="H20" s="685">
        <f t="shared" ca="1" si="0"/>
        <v>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IF(ROWS($1:6)&gt;COUNT(Dong13),"",OFFSET(TH!C$1,SMALL(Dong13,ROWS($1:6)),))</f>
        <v>42613</v>
      </c>
      <c r="B21" s="683" t="str">
        <f ca="1">IF(ROWS($1:6)&gt;COUNT(Dong13),"",OFFSET(TH!D$1,SMALL(Dong13,ROWS($1:6)),))</f>
        <v>CTGS</v>
      </c>
      <c r="C21" s="683">
        <f ca="1">IF(ROWS($1:6)&gt;COUNT(Dong13),"",OFFSET(TH!E$1,SMALL(Dong13,ROWS($1:6)),))</f>
        <v>42613</v>
      </c>
      <c r="D21" s="684" t="str">
        <f ca="1">IF(ROWS($1:6)&gt;COUNT(Dong13),"",OFFSET(TH!F$1,SMALL(Dong13,ROWS($1:6)),))</f>
        <v>BHTN phải trả cho Văn Phòng</v>
      </c>
      <c r="E21" s="683" t="str">
        <f ca="1">IF(ROWS($1:6)&gt;COUNT(Dong13),"",OFFSET(TH!M$1,SMALL(Dong13,ROWS($1:6)),))</f>
        <v>3386</v>
      </c>
      <c r="F21" s="759">
        <f ca="1">IF(ROWS($1:6)&gt;COUNT(Dong13),"",OFFSET(TH!K$1,SMALL(Dong13,ROWS($1:6)),))</f>
        <v>110000</v>
      </c>
      <c r="G21" s="685">
        <f t="shared" ca="1" si="0"/>
        <v>0</v>
      </c>
      <c r="H21" s="685">
        <f t="shared" ca="1" si="0"/>
        <v>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IF(ROWS($1:7)&gt;COUNT(Dong13),"",OFFSET(TH!C$1,SMALL(Dong13,ROWS($1:7)),))</f>
        <v>42643</v>
      </c>
      <c r="B22" s="683" t="str">
        <f ca="1">IF(ROWS($1:7)&gt;COUNT(Dong13),"",OFFSET(TH!D$1,SMALL(Dong13,ROWS($1:7)),))</f>
        <v>CTGS</v>
      </c>
      <c r="C22" s="683">
        <f ca="1">IF(ROWS($1:7)&gt;COUNT(Dong13),"",OFFSET(TH!E$1,SMALL(Dong13,ROWS($1:7)),))</f>
        <v>42643</v>
      </c>
      <c r="D22" s="684" t="str">
        <f ca="1">IF(ROWS($1:7)&gt;COUNT(Dong13),"",OFFSET(TH!F$1,SMALL(Dong13,ROWS($1:7)),))</f>
        <v>BHXH phải trả cho Văn Phòng</v>
      </c>
      <c r="E22" s="683" t="str">
        <f ca="1">IF(ROWS($1:7)&gt;COUNT(Dong13),"",OFFSET(TH!M$1,SMALL(Dong13,ROWS($1:7)),))</f>
        <v>3383</v>
      </c>
      <c r="F22" s="759">
        <f ca="1">IF(ROWS($1:7)&gt;COUNT(Dong13),"",OFFSET(TH!K$1,SMALL(Dong13,ROWS($1:7)),))</f>
        <v>1980000</v>
      </c>
      <c r="G22" s="685">
        <f t="shared" ca="1" si="0"/>
        <v>0</v>
      </c>
      <c r="H22" s="685">
        <f t="shared" ca="1" si="0"/>
        <v>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IF(ROWS($1:8)&gt;COUNT(Dong13),"",OFFSET(TH!C$1,SMALL(Dong13,ROWS($1:8)),))</f>
        <v>42643</v>
      </c>
      <c r="B23" s="683" t="str">
        <f ca="1">IF(ROWS($1:8)&gt;COUNT(Dong13),"",OFFSET(TH!D$1,SMALL(Dong13,ROWS($1:8)),))</f>
        <v>CTGS</v>
      </c>
      <c r="C23" s="683">
        <f ca="1">IF(ROWS($1:8)&gt;COUNT(Dong13),"",OFFSET(TH!E$1,SMALL(Dong13,ROWS($1:8)),))</f>
        <v>42643</v>
      </c>
      <c r="D23" s="684" t="str">
        <f ca="1">IF(ROWS($1:8)&gt;COUNT(Dong13),"",OFFSET(TH!F$1,SMALL(Dong13,ROWS($1:8)),))</f>
        <v>BHYT phải trả cho Văn Phòng</v>
      </c>
      <c r="E23" s="683" t="str">
        <f ca="1">IF(ROWS($1:8)&gt;COUNT(Dong13),"",OFFSET(TH!M$1,SMALL(Dong13,ROWS($1:8)),))</f>
        <v>3384</v>
      </c>
      <c r="F23" s="759">
        <f ca="1">IF(ROWS($1:8)&gt;COUNT(Dong13),"",OFFSET(TH!K$1,SMALL(Dong13,ROWS($1:8)),))</f>
        <v>330000</v>
      </c>
      <c r="G23" s="685">
        <f t="shared" ca="1" si="0"/>
        <v>0</v>
      </c>
      <c r="H23" s="685">
        <f t="shared" ca="1" si="0"/>
        <v>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IF(ROWS($1:9)&gt;COUNT(Dong13),"",OFFSET(TH!C$1,SMALL(Dong13,ROWS($1:9)),))</f>
        <v>42643</v>
      </c>
      <c r="B24" s="683" t="str">
        <f ca="1">IF(ROWS($1:9)&gt;COUNT(Dong13),"",OFFSET(TH!D$1,SMALL(Dong13,ROWS($1:9)),))</f>
        <v>CTGS</v>
      </c>
      <c r="C24" s="683">
        <f ca="1">IF(ROWS($1:9)&gt;COUNT(Dong13),"",OFFSET(TH!E$1,SMALL(Dong13,ROWS($1:9)),))</f>
        <v>42643</v>
      </c>
      <c r="D24" s="684" t="str">
        <f ca="1">IF(ROWS($1:9)&gt;COUNT(Dong13),"",OFFSET(TH!F$1,SMALL(Dong13,ROWS($1:9)),))</f>
        <v>BHTN phải trả cho Văn Phòng</v>
      </c>
      <c r="E24" s="683" t="str">
        <f ca="1">IF(ROWS($1:9)&gt;COUNT(Dong13),"",OFFSET(TH!M$1,SMALL(Dong13,ROWS($1:9)),))</f>
        <v>3386</v>
      </c>
      <c r="F24" s="759">
        <f ca="1">IF(ROWS($1:9)&gt;COUNT(Dong13),"",OFFSET(TH!K$1,SMALL(Dong13,ROWS($1:9)),))</f>
        <v>110000</v>
      </c>
      <c r="G24" s="685">
        <f t="shared" ca="1" si="0"/>
        <v>0</v>
      </c>
      <c r="H24" s="685">
        <f t="shared" ca="1" si="0"/>
        <v>0</v>
      </c>
      <c r="I24" s="685">
        <f t="shared" ca="1" si="0"/>
        <v>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IF(ROWS($1:10)&gt;COUNT(Dong13),"",OFFSET(TH!C$1,SMALL(Dong13,ROWS($1:10)),))</f>
        <v>42557</v>
      </c>
      <c r="B25" s="683">
        <f ca="1">IF(ROWS($1:10)&gt;COUNT(Dong13),"",OFFSET(TH!D$1,SMALL(Dong13,ROWS($1:10)),))</f>
        <v>0</v>
      </c>
      <c r="C25" s="683">
        <f ca="1">IF(ROWS($1:10)&gt;COUNT(Dong13),"",OFFSET(TH!E$1,SMALL(Dong13,ROWS($1:10)),))</f>
        <v>42557</v>
      </c>
      <c r="D25" s="684" t="str">
        <f ca="1">IF(ROWS($1:10)&gt;COUNT(Dong13),"",OFFSET(TH!F$1,SMALL(Dong13,ROWS($1:10)),))</f>
        <v>Cước dịch vụ viễn thông T6/2016</v>
      </c>
      <c r="E25" s="683" t="str">
        <f ca="1">IF(ROWS($1:10)&gt;COUNT(Dong13),"",OFFSET(TH!M$1,SMALL(Dong13,ROWS($1:10)),))</f>
        <v>1111</v>
      </c>
      <c r="F25" s="759">
        <f ca="1">IF(ROWS($1:10)&gt;COUNT(Dong13),"",OFFSET(TH!K$1,SMALL(Dong13,ROWS($1:10)),))</f>
        <v>833683</v>
      </c>
      <c r="G25" s="685">
        <f t="shared" ca="1" si="0"/>
        <v>833683</v>
      </c>
      <c r="H25" s="685">
        <f t="shared" ca="1" si="0"/>
        <v>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/>
      <c r="B26" s="686"/>
      <c r="C26" s="683"/>
      <c r="D26" s="687"/>
      <c r="E26" s="688"/>
      <c r="F26" s="689"/>
      <c r="G26" s="689"/>
      <c r="H26" s="689"/>
      <c r="I26" s="689"/>
      <c r="J26" s="689"/>
      <c r="K26" s="689"/>
      <c r="L26" s="689"/>
    </row>
    <row r="27" spans="1:12" ht="21.75" customHeight="1">
      <c r="A27" s="683"/>
      <c r="B27" s="686"/>
      <c r="C27" s="683"/>
      <c r="D27" s="681" t="s">
        <v>133</v>
      </c>
      <c r="E27" s="680" t="s">
        <v>19</v>
      </c>
      <c r="F27" s="682">
        <f t="shared" ref="F27:L27" ca="1" si="2">SUM(F15:F26)</f>
        <v>8093683</v>
      </c>
      <c r="G27" s="682">
        <f t="shared" ca="1" si="2"/>
        <v>833683</v>
      </c>
      <c r="H27" s="682">
        <f t="shared" ca="1" si="2"/>
        <v>0</v>
      </c>
      <c r="I27" s="682">
        <f t="shared" ca="1" si="2"/>
        <v>0</v>
      </c>
      <c r="J27" s="682">
        <f t="shared" ca="1" si="2"/>
        <v>0</v>
      </c>
      <c r="K27" s="682">
        <f t="shared" ca="1" si="2"/>
        <v>0</v>
      </c>
      <c r="L27" s="682">
        <f t="shared" ca="1" si="2"/>
        <v>0</v>
      </c>
    </row>
    <row r="28" spans="1:12" ht="21.75" customHeight="1">
      <c r="A28" s="690"/>
      <c r="B28" s="688"/>
      <c r="C28" s="690"/>
      <c r="D28" s="691" t="s">
        <v>396</v>
      </c>
      <c r="E28" s="686"/>
      <c r="F28" s="682">
        <f ca="1">SUM(G28:L28)</f>
        <v>833683</v>
      </c>
      <c r="G28" s="692">
        <f t="shared" ref="G28:L28" ca="1" si="3">G27</f>
        <v>833683</v>
      </c>
      <c r="H28" s="692">
        <f t="shared" ca="1" si="3"/>
        <v>0</v>
      </c>
      <c r="I28" s="692">
        <f t="shared" ca="1" si="3"/>
        <v>0</v>
      </c>
      <c r="J28" s="692">
        <f t="shared" ca="1" si="3"/>
        <v>0</v>
      </c>
      <c r="K28" s="692">
        <f t="shared" ca="1" si="3"/>
        <v>0</v>
      </c>
      <c r="L28" s="692">
        <f t="shared" ca="1" si="3"/>
        <v>0</v>
      </c>
    </row>
    <row r="29" spans="1:12" ht="21.75" customHeight="1">
      <c r="A29" s="693"/>
      <c r="B29" s="693"/>
      <c r="C29" s="693"/>
      <c r="D29" s="694" t="s">
        <v>10</v>
      </c>
      <c r="E29" s="693" t="s">
        <v>19</v>
      </c>
      <c r="F29" s="695">
        <f t="shared" ref="F29:L29" ca="1" si="4">F15+F27-F28</f>
        <v>7260000</v>
      </c>
      <c r="G29" s="695">
        <f t="shared" ca="1" si="4"/>
        <v>0</v>
      </c>
      <c r="H29" s="695">
        <f t="shared" ca="1" si="4"/>
        <v>0</v>
      </c>
      <c r="I29" s="695">
        <f t="shared" ca="1" si="4"/>
        <v>0</v>
      </c>
      <c r="J29" s="695">
        <f t="shared" ca="1" si="4"/>
        <v>0</v>
      </c>
      <c r="K29" s="695">
        <f t="shared" ca="1" si="4"/>
        <v>0</v>
      </c>
      <c r="L29" s="695">
        <f t="shared" ca="1" si="4"/>
        <v>0</v>
      </c>
    </row>
    <row r="31" spans="1:12">
      <c r="B31" s="696"/>
      <c r="C31" s="676" t="s">
        <v>380</v>
      </c>
    </row>
    <row r="32" spans="1:12">
      <c r="C32" s="676" t="str">
        <f ca="1">"- Ngày mở sổ: "&amp;"01/"&amp;MONTH(A16)&amp;"/"&amp;YEAR(A16)</f>
        <v>- Ngày mở sổ: 01/7/2016</v>
      </c>
    </row>
    <row r="33" spans="2:12">
      <c r="E33" s="675"/>
      <c r="F33" s="675"/>
      <c r="G33" s="675"/>
      <c r="H33" s="675"/>
      <c r="I33" s="675"/>
      <c r="J33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4"/>
      <c r="L33" s="1084"/>
    </row>
    <row r="34" spans="2:12">
      <c r="B34" s="675"/>
      <c r="C34" s="754" t="s">
        <v>11</v>
      </c>
      <c r="D34" s="675"/>
      <c r="E34" s="675"/>
      <c r="F34" s="675"/>
      <c r="G34" s="675"/>
      <c r="H34" s="675"/>
      <c r="I34" s="675"/>
      <c r="J34" s="1084" t="s">
        <v>12</v>
      </c>
      <c r="K34" s="1084"/>
      <c r="L34" s="1084"/>
    </row>
    <row r="35" spans="2:12">
      <c r="B35" s="675"/>
      <c r="C35" s="754" t="s">
        <v>13</v>
      </c>
      <c r="D35" s="675"/>
      <c r="E35" s="675"/>
      <c r="F35" s="675"/>
      <c r="G35" s="675"/>
      <c r="H35" s="675"/>
      <c r="I35" s="675"/>
      <c r="J35" s="1131" t="s">
        <v>13</v>
      </c>
      <c r="K35" s="1131"/>
      <c r="L35" s="1131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2016-10-22T04:29:32Z</dcterms:modified>
</cp:coreProperties>
</file>