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120" yWindow="450" windowWidth="15150" windowHeight="8340" tabRatio="897" activeTab="2"/>
  </bookViews>
  <sheets>
    <sheet name="TH" sheetId="15" r:id="rId1"/>
    <sheet name="CC -1" sheetId="47" r:id="rId2"/>
    <sheet name="L - 1" sheetId="48" r:id="rId3"/>
    <sheet name="CC -2" sheetId="49" r:id="rId4"/>
    <sheet name="L - 2" sheetId="50" r:id="rId5"/>
    <sheet name="CC -3" sheetId="51" r:id="rId6"/>
    <sheet name="L - 3" sheetId="52" r:id="rId7"/>
    <sheet name="CC -4" sheetId="53" r:id="rId8"/>
    <sheet name="L - 4" sheetId="54" r:id="rId9"/>
    <sheet name="CC -5" sheetId="14" r:id="rId10"/>
    <sheet name="L - 5" sheetId="16" r:id="rId11"/>
    <sheet name="CC -6" sheetId="33" r:id="rId12"/>
    <sheet name="L - 6" sheetId="34" r:id="rId13"/>
    <sheet name="CC -7" sheetId="35" r:id="rId14"/>
    <sheet name="L - 7" sheetId="36" r:id="rId15"/>
    <sheet name="CC - 8" sheetId="37" r:id="rId16"/>
    <sheet name="L - 8" sheetId="38" r:id="rId17"/>
    <sheet name="CC -9" sheetId="39" r:id="rId18"/>
    <sheet name="L - 9" sheetId="40" r:id="rId19"/>
    <sheet name="CC -10" sheetId="41" r:id="rId20"/>
    <sheet name="L - 10" sheetId="42" r:id="rId21"/>
    <sheet name="CC -11" sheetId="43" r:id="rId22"/>
    <sheet name="L - 11" sheetId="44" r:id="rId23"/>
    <sheet name="CC -12" sheetId="45" r:id="rId24"/>
    <sheet name="L - 12" sheetId="46" r:id="rId25"/>
  </sheets>
  <definedNames>
    <definedName name="____a1" hidden="1">{"'Sheet1'!$L$16"}</definedName>
    <definedName name="_a1" localSheetId="15" hidden="1">{"'Sheet1'!$L$16"}</definedName>
    <definedName name="_a1" localSheetId="1" hidden="1">{"'Sheet1'!$L$16"}</definedName>
    <definedName name="_a1" localSheetId="19" hidden="1">{"'Sheet1'!$L$16"}</definedName>
    <definedName name="_a1" localSheetId="21" hidden="1">{"'Sheet1'!$L$16"}</definedName>
    <definedName name="_a1" localSheetId="23" hidden="1">{"'Sheet1'!$L$16"}</definedName>
    <definedName name="_a1" localSheetId="3" hidden="1">{"'Sheet1'!$L$16"}</definedName>
    <definedName name="_a1" localSheetId="5" hidden="1">{"'Sheet1'!$L$16"}</definedName>
    <definedName name="_a1" localSheetId="7" hidden="1">{"'Sheet1'!$L$16"}</definedName>
    <definedName name="_a1" localSheetId="9" hidden="1">{"'Sheet1'!$L$16"}</definedName>
    <definedName name="_a1" localSheetId="11" hidden="1">{"'Sheet1'!$L$16"}</definedName>
    <definedName name="_a1" localSheetId="13" hidden="1">{"'Sheet1'!$L$16"}</definedName>
    <definedName name="_a1" localSheetId="17" hidden="1">{"'Sheet1'!$L$16"}</definedName>
    <definedName name="_a1" localSheetId="2" hidden="1">{"'Sheet1'!$L$16"}</definedName>
    <definedName name="_a1" localSheetId="20" hidden="1">{"'Sheet1'!$L$16"}</definedName>
    <definedName name="_a1" localSheetId="22" hidden="1">{"'Sheet1'!$L$16"}</definedName>
    <definedName name="_a1" localSheetId="24" hidden="1">{"'Sheet1'!$L$16"}</definedName>
    <definedName name="_a1" localSheetId="4" hidden="1">{"'Sheet1'!$L$16"}</definedName>
    <definedName name="_a1" localSheetId="6" hidden="1">{"'Sheet1'!$L$16"}</definedName>
    <definedName name="_a1" localSheetId="8" hidden="1">{"'Sheet1'!$L$16"}</definedName>
    <definedName name="_a1" localSheetId="10" hidden="1">{"'Sheet1'!$L$16"}</definedName>
    <definedName name="_a1" localSheetId="12" hidden="1">{"'Sheet1'!$L$16"}</definedName>
    <definedName name="_a1" localSheetId="14" hidden="1">{"'Sheet1'!$L$16"}</definedName>
    <definedName name="_a1" localSheetId="16" hidden="1">{"'Sheet1'!$L$16"}</definedName>
    <definedName name="_a1" localSheetId="18" hidden="1">{"'Sheet1'!$L$16"}</definedName>
    <definedName name="_a1" localSheetId="0" hidden="1">{"'Sheet1'!$L$16"}</definedName>
    <definedName name="_a1" hidden="1">{"'Sheet1'!$L$16"}</definedName>
    <definedName name="_Fill" hidden="1">#REF!</definedName>
    <definedName name="_xlnm._FilterDatabase" localSheetId="15" hidden="1">'CC - 8'!$A$7:$AS$7</definedName>
    <definedName name="_xlnm._FilterDatabase" localSheetId="1" hidden="1">'CC -1'!$A$7:$AS$7</definedName>
    <definedName name="_xlnm._FilterDatabase" localSheetId="19" hidden="1">'CC -10'!$A$7:$AS$7</definedName>
    <definedName name="_xlnm._FilterDatabase" localSheetId="21" hidden="1">'CC -11'!$A$7:$AS$7</definedName>
    <definedName name="_xlnm._FilterDatabase" localSheetId="23" hidden="1">'CC -12'!$A$7:$AS$7</definedName>
    <definedName name="_xlnm._FilterDatabase" localSheetId="3" hidden="1">'CC -2'!$A$7:$AQ$7</definedName>
    <definedName name="_xlnm._FilterDatabase" localSheetId="5" hidden="1">'CC -3'!$A$7:$AS$7</definedName>
    <definedName name="_xlnm._FilterDatabase" localSheetId="7" hidden="1">'CC -4'!$A$7:$AR$7</definedName>
    <definedName name="_xlnm._FilterDatabase" localSheetId="9" hidden="1">'CC -5'!$A$7:$AS$7</definedName>
    <definedName name="_xlnm._FilterDatabase" localSheetId="11" hidden="1">'CC -6'!$A$7:$AS$7</definedName>
    <definedName name="_xlnm._FilterDatabase" localSheetId="13" hidden="1">'CC -7'!$A$7:$AS$7</definedName>
    <definedName name="_xlnm._FilterDatabase" localSheetId="17" hidden="1">'CC -9'!$A$7:$AS$7</definedName>
    <definedName name="_xlnm._FilterDatabase" localSheetId="2" hidden="1">'L - 1'!$A$7:$AE$9</definedName>
    <definedName name="_xlnm._FilterDatabase" localSheetId="20" hidden="1">'L - 10'!$A$7:$AE$10</definedName>
    <definedName name="_xlnm._FilterDatabase" localSheetId="22" hidden="1">'L - 11'!$A$7:$AE$10</definedName>
    <definedName name="_xlnm._FilterDatabase" localSheetId="24" hidden="1">'L - 12'!$A$7:$AE$10</definedName>
    <definedName name="_xlnm._FilterDatabase" localSheetId="4" hidden="1">'L - 2'!$A$7:$AE$10</definedName>
    <definedName name="_xlnm._FilterDatabase" localSheetId="6" hidden="1">'L - 3'!$A$7:$AE$10</definedName>
    <definedName name="_xlnm._FilterDatabase" localSheetId="8" hidden="1">'L - 4'!$A$7:$AE$10</definedName>
    <definedName name="_xlnm._FilterDatabase" localSheetId="10" hidden="1">'L - 5'!$A$7:$AE$10</definedName>
    <definedName name="_xlnm._FilterDatabase" localSheetId="12" hidden="1">'L - 6'!$A$7:$AE$10</definedName>
    <definedName name="_xlnm._FilterDatabase" localSheetId="14" hidden="1">'L - 7'!$A$7:$AE$10</definedName>
    <definedName name="_xlnm._FilterDatabase" localSheetId="16" hidden="1">'L - 8'!$A$7:$AE$10</definedName>
    <definedName name="_xlnm._FilterDatabase" localSheetId="18" hidden="1">'L - 9'!$A$7:$AE$10</definedName>
    <definedName name="_xlnm._FilterDatabase" localSheetId="0" hidden="1">TH!$A$10:$Z$16</definedName>
    <definedName name="_Key1" hidden="1">#REF!</definedName>
    <definedName name="_Key2" hidden="1">#REF!</definedName>
    <definedName name="_Order1" hidden="1">255</definedName>
    <definedName name="_Order2" hidden="1">255</definedName>
    <definedName name="_Sort" hidden="1">#REF!</definedName>
    <definedName name="CP" hidden="1">#REF!</definedName>
    <definedName name="dh" localSheetId="15" hidden="1">{#N/A,#N/A,FALSE,"Chi tiÆt"}</definedName>
    <definedName name="dh" localSheetId="1" hidden="1">{#N/A,#N/A,FALSE,"Chi tiÆt"}</definedName>
    <definedName name="dh" localSheetId="19" hidden="1">{#N/A,#N/A,FALSE,"Chi tiÆt"}</definedName>
    <definedName name="dh" localSheetId="21" hidden="1">{#N/A,#N/A,FALSE,"Chi tiÆt"}</definedName>
    <definedName name="dh" localSheetId="23" hidden="1">{#N/A,#N/A,FALSE,"Chi tiÆt"}</definedName>
    <definedName name="dh" localSheetId="3" hidden="1">{#N/A,#N/A,FALSE,"Chi tiÆt"}</definedName>
    <definedName name="dh" localSheetId="5" hidden="1">{#N/A,#N/A,FALSE,"Chi tiÆt"}</definedName>
    <definedName name="dh" localSheetId="7" hidden="1">{#N/A,#N/A,FALSE,"Chi tiÆt"}</definedName>
    <definedName name="dh" localSheetId="9" hidden="1">{#N/A,#N/A,FALSE,"Chi tiÆt"}</definedName>
    <definedName name="dh" localSheetId="11" hidden="1">{#N/A,#N/A,FALSE,"Chi tiÆt"}</definedName>
    <definedName name="dh" localSheetId="13" hidden="1">{#N/A,#N/A,FALSE,"Chi tiÆt"}</definedName>
    <definedName name="dh" localSheetId="17" hidden="1">{#N/A,#N/A,FALSE,"Chi tiÆt"}</definedName>
    <definedName name="dh" localSheetId="2" hidden="1">{#N/A,#N/A,FALSE,"Chi tiÆt"}</definedName>
    <definedName name="dh" localSheetId="20" hidden="1">{#N/A,#N/A,FALSE,"Chi tiÆt"}</definedName>
    <definedName name="dh" localSheetId="22" hidden="1">{#N/A,#N/A,FALSE,"Chi tiÆt"}</definedName>
    <definedName name="dh" localSheetId="24" hidden="1">{#N/A,#N/A,FALSE,"Chi tiÆt"}</definedName>
    <definedName name="dh" localSheetId="4" hidden="1">{#N/A,#N/A,FALSE,"Chi tiÆt"}</definedName>
    <definedName name="dh" localSheetId="6" hidden="1">{#N/A,#N/A,FALSE,"Chi tiÆt"}</definedName>
    <definedName name="dh" localSheetId="8" hidden="1">{#N/A,#N/A,FALSE,"Chi tiÆt"}</definedName>
    <definedName name="dh" localSheetId="10" hidden="1">{#N/A,#N/A,FALSE,"Chi tiÆt"}</definedName>
    <definedName name="dh" localSheetId="12" hidden="1">{#N/A,#N/A,FALSE,"Chi tiÆt"}</definedName>
    <definedName name="dh" localSheetId="14" hidden="1">{#N/A,#N/A,FALSE,"Chi tiÆt"}</definedName>
    <definedName name="dh" localSheetId="16" hidden="1">{#N/A,#N/A,FALSE,"Chi tiÆt"}</definedName>
    <definedName name="dh" localSheetId="18" hidden="1">{#N/A,#N/A,FALSE,"Chi tiÆt"}</definedName>
    <definedName name="dh" localSheetId="0" hidden="1">{#N/A,#N/A,FALSE,"Chi tiÆt"}</definedName>
    <definedName name="dh" hidden="1">{#N/A,#N/A,FALSE,"Chi tiÆt"}</definedName>
    <definedName name="DS">TH!$B$11:$X$21</definedName>
    <definedName name="GFSAH" localSheetId="15" hidden="1">{"'Sheet1'!$L$16"}</definedName>
    <definedName name="GFSAH" localSheetId="1" hidden="1">{"'Sheet1'!$L$16"}</definedName>
    <definedName name="GFSAH" localSheetId="19" hidden="1">{"'Sheet1'!$L$16"}</definedName>
    <definedName name="GFSAH" localSheetId="21" hidden="1">{"'Sheet1'!$L$16"}</definedName>
    <definedName name="GFSAH" localSheetId="23" hidden="1">{"'Sheet1'!$L$16"}</definedName>
    <definedName name="GFSAH" localSheetId="3" hidden="1">{"'Sheet1'!$L$16"}</definedName>
    <definedName name="GFSAH" localSheetId="5" hidden="1">{"'Sheet1'!$L$16"}</definedName>
    <definedName name="GFSAH" localSheetId="7" hidden="1">{"'Sheet1'!$L$16"}</definedName>
    <definedName name="GFSAH" localSheetId="9" hidden="1">{"'Sheet1'!$L$16"}</definedName>
    <definedName name="GFSAH" localSheetId="11" hidden="1">{"'Sheet1'!$L$16"}</definedName>
    <definedName name="GFSAH" localSheetId="13" hidden="1">{"'Sheet1'!$L$16"}</definedName>
    <definedName name="GFSAH" localSheetId="17" hidden="1">{"'Sheet1'!$L$16"}</definedName>
    <definedName name="GFSAH" localSheetId="2" hidden="1">{"'Sheet1'!$L$16"}</definedName>
    <definedName name="GFSAH" localSheetId="20" hidden="1">{"'Sheet1'!$L$16"}</definedName>
    <definedName name="GFSAH" localSheetId="22" hidden="1">{"'Sheet1'!$L$16"}</definedName>
    <definedName name="GFSAH" localSheetId="24" hidden="1">{"'Sheet1'!$L$16"}</definedName>
    <definedName name="GFSAH" localSheetId="4" hidden="1">{"'Sheet1'!$L$16"}</definedName>
    <definedName name="GFSAH" localSheetId="6" hidden="1">{"'Sheet1'!$L$16"}</definedName>
    <definedName name="GFSAH" localSheetId="8" hidden="1">{"'Sheet1'!$L$16"}</definedName>
    <definedName name="GFSAH" localSheetId="10" hidden="1">{"'Sheet1'!$L$16"}</definedName>
    <definedName name="GFSAH" localSheetId="12" hidden="1">{"'Sheet1'!$L$16"}</definedName>
    <definedName name="GFSAH" localSheetId="14" hidden="1">{"'Sheet1'!$L$16"}</definedName>
    <definedName name="GFSAH" localSheetId="16" hidden="1">{"'Sheet1'!$L$16"}</definedName>
    <definedName name="GFSAH" localSheetId="18" hidden="1">{"'Sheet1'!$L$16"}</definedName>
    <definedName name="GFSAH" localSheetId="0" hidden="1">{"'Sheet1'!$L$16"}</definedName>
    <definedName name="GFSAH" hidden="1">{"'Sheet1'!$L$16"}</definedName>
    <definedName name="GJFXJXJ" localSheetId="15" hidden="1">{#N/A,#N/A,FALSE,"Chi tiÆt"}</definedName>
    <definedName name="GJFXJXJ" localSheetId="1" hidden="1">{#N/A,#N/A,FALSE,"Chi tiÆt"}</definedName>
    <definedName name="GJFXJXJ" localSheetId="19" hidden="1">{#N/A,#N/A,FALSE,"Chi tiÆt"}</definedName>
    <definedName name="GJFXJXJ" localSheetId="21" hidden="1">{#N/A,#N/A,FALSE,"Chi tiÆt"}</definedName>
    <definedName name="GJFXJXJ" localSheetId="23" hidden="1">{#N/A,#N/A,FALSE,"Chi tiÆt"}</definedName>
    <definedName name="GJFXJXJ" localSheetId="3" hidden="1">{#N/A,#N/A,FALSE,"Chi tiÆt"}</definedName>
    <definedName name="GJFXJXJ" localSheetId="5" hidden="1">{#N/A,#N/A,FALSE,"Chi tiÆt"}</definedName>
    <definedName name="GJFXJXJ" localSheetId="7" hidden="1">{#N/A,#N/A,FALSE,"Chi tiÆt"}</definedName>
    <definedName name="GJFXJXJ" localSheetId="9" hidden="1">{#N/A,#N/A,FALSE,"Chi tiÆt"}</definedName>
    <definedName name="GJFXJXJ" localSheetId="11" hidden="1">{#N/A,#N/A,FALSE,"Chi tiÆt"}</definedName>
    <definedName name="GJFXJXJ" localSheetId="13" hidden="1">{#N/A,#N/A,FALSE,"Chi tiÆt"}</definedName>
    <definedName name="GJFXJXJ" localSheetId="17" hidden="1">{#N/A,#N/A,FALSE,"Chi tiÆt"}</definedName>
    <definedName name="GJFXJXJ" localSheetId="2" hidden="1">{#N/A,#N/A,FALSE,"Chi tiÆt"}</definedName>
    <definedName name="GJFXJXJ" localSheetId="20" hidden="1">{#N/A,#N/A,FALSE,"Chi tiÆt"}</definedName>
    <definedName name="GJFXJXJ" localSheetId="22" hidden="1">{#N/A,#N/A,FALSE,"Chi tiÆt"}</definedName>
    <definedName name="GJFXJXJ" localSheetId="24" hidden="1">{#N/A,#N/A,FALSE,"Chi tiÆt"}</definedName>
    <definedName name="GJFXJXJ" localSheetId="4" hidden="1">{#N/A,#N/A,FALSE,"Chi tiÆt"}</definedName>
    <definedName name="GJFXJXJ" localSheetId="6" hidden="1">{#N/A,#N/A,FALSE,"Chi tiÆt"}</definedName>
    <definedName name="GJFXJXJ" localSheetId="8" hidden="1">{#N/A,#N/A,FALSE,"Chi tiÆt"}</definedName>
    <definedName name="GJFXJXJ" localSheetId="10" hidden="1">{#N/A,#N/A,FALSE,"Chi tiÆt"}</definedName>
    <definedName name="GJFXJXJ" localSheetId="12" hidden="1">{#N/A,#N/A,FALSE,"Chi tiÆt"}</definedName>
    <definedName name="GJFXJXJ" localSheetId="14" hidden="1">{#N/A,#N/A,FALSE,"Chi tiÆt"}</definedName>
    <definedName name="GJFXJXJ" localSheetId="16" hidden="1">{#N/A,#N/A,FALSE,"Chi tiÆt"}</definedName>
    <definedName name="GJFXJXJ" localSheetId="18" hidden="1">{#N/A,#N/A,FALSE,"Chi tiÆt"}</definedName>
    <definedName name="GJFXJXJ" localSheetId="0" hidden="1">{#N/A,#N/A,FALSE,"Chi tiÆt"}</definedName>
    <definedName name="GJFXJXJ" hidden="1">{#N/A,#N/A,FALSE,"Chi tiÆt"}</definedName>
    <definedName name="h" localSheetId="15" hidden="1">{"'Sheet1'!$L$16"}</definedName>
    <definedName name="h" localSheetId="1" hidden="1">{"'Sheet1'!$L$16"}</definedName>
    <definedName name="h" localSheetId="19" hidden="1">{"'Sheet1'!$L$16"}</definedName>
    <definedName name="h" localSheetId="21" hidden="1">{"'Sheet1'!$L$16"}</definedName>
    <definedName name="h" localSheetId="23" hidden="1">{"'Sheet1'!$L$16"}</definedName>
    <definedName name="h" localSheetId="3" hidden="1">{"'Sheet1'!$L$16"}</definedName>
    <definedName name="h" localSheetId="5" hidden="1">{"'Sheet1'!$L$16"}</definedName>
    <definedName name="h" localSheetId="7" hidden="1">{"'Sheet1'!$L$16"}</definedName>
    <definedName name="h" localSheetId="9" hidden="1">{"'Sheet1'!$L$16"}</definedName>
    <definedName name="h" localSheetId="11" hidden="1">{"'Sheet1'!$L$16"}</definedName>
    <definedName name="h" localSheetId="13" hidden="1">{"'Sheet1'!$L$16"}</definedName>
    <definedName name="h" localSheetId="17" hidden="1">{"'Sheet1'!$L$16"}</definedName>
    <definedName name="h" localSheetId="2" hidden="1">{"'Sheet1'!$L$16"}</definedName>
    <definedName name="h" localSheetId="20" hidden="1">{"'Sheet1'!$L$16"}</definedName>
    <definedName name="h" localSheetId="22" hidden="1">{"'Sheet1'!$L$16"}</definedName>
    <definedName name="h" localSheetId="24" hidden="1">{"'Sheet1'!$L$16"}</definedName>
    <definedName name="h" localSheetId="4" hidden="1">{"'Sheet1'!$L$16"}</definedName>
    <definedName name="h" localSheetId="6" hidden="1">{"'Sheet1'!$L$16"}</definedName>
    <definedName name="h" localSheetId="8" hidden="1">{"'Sheet1'!$L$16"}</definedName>
    <definedName name="h" localSheetId="10" hidden="1">{"'Sheet1'!$L$16"}</definedName>
    <definedName name="h" localSheetId="12" hidden="1">{"'Sheet1'!$L$16"}</definedName>
    <definedName name="h" localSheetId="14" hidden="1">{"'Sheet1'!$L$16"}</definedName>
    <definedName name="h" localSheetId="16" hidden="1">{"'Sheet1'!$L$16"}</definedName>
    <definedName name="h" localSheetId="18" hidden="1">{"'Sheet1'!$L$16"}</definedName>
    <definedName name="h" localSheetId="0" hidden="1">{"'Sheet1'!$L$16"}</definedName>
    <definedName name="h" hidden="1">{"'Sheet1'!$L$16"}</definedName>
    <definedName name="hsgdkhog" localSheetId="15" hidden="1">{#N/A,#N/A,FALSE,"Chi tiÆt"}</definedName>
    <definedName name="hsgdkhog" localSheetId="1" hidden="1">{#N/A,#N/A,FALSE,"Chi tiÆt"}</definedName>
    <definedName name="hsgdkhog" localSheetId="19" hidden="1">{#N/A,#N/A,FALSE,"Chi tiÆt"}</definedName>
    <definedName name="hsgdkhog" localSheetId="21" hidden="1">{#N/A,#N/A,FALSE,"Chi tiÆt"}</definedName>
    <definedName name="hsgdkhog" localSheetId="23" hidden="1">{#N/A,#N/A,FALSE,"Chi tiÆt"}</definedName>
    <definedName name="hsgdkhog" localSheetId="3" hidden="1">{#N/A,#N/A,FALSE,"Chi tiÆt"}</definedName>
    <definedName name="hsgdkhog" localSheetId="5" hidden="1">{#N/A,#N/A,FALSE,"Chi tiÆt"}</definedName>
    <definedName name="hsgdkhog" localSheetId="7" hidden="1">{#N/A,#N/A,FALSE,"Chi tiÆt"}</definedName>
    <definedName name="hsgdkhog" localSheetId="9" hidden="1">{#N/A,#N/A,FALSE,"Chi tiÆt"}</definedName>
    <definedName name="hsgdkhog" localSheetId="11" hidden="1">{#N/A,#N/A,FALSE,"Chi tiÆt"}</definedName>
    <definedName name="hsgdkhog" localSheetId="13" hidden="1">{#N/A,#N/A,FALSE,"Chi tiÆt"}</definedName>
    <definedName name="hsgdkhog" localSheetId="17" hidden="1">{#N/A,#N/A,FALSE,"Chi tiÆt"}</definedName>
    <definedName name="hsgdkhog" localSheetId="2" hidden="1">{#N/A,#N/A,FALSE,"Chi tiÆt"}</definedName>
    <definedName name="hsgdkhog" localSheetId="20" hidden="1">{#N/A,#N/A,FALSE,"Chi tiÆt"}</definedName>
    <definedName name="hsgdkhog" localSheetId="22" hidden="1">{#N/A,#N/A,FALSE,"Chi tiÆt"}</definedName>
    <definedName name="hsgdkhog" localSheetId="24" hidden="1">{#N/A,#N/A,FALSE,"Chi tiÆt"}</definedName>
    <definedName name="hsgdkhog" localSheetId="4" hidden="1">{#N/A,#N/A,FALSE,"Chi tiÆt"}</definedName>
    <definedName name="hsgdkhog" localSheetId="6" hidden="1">{#N/A,#N/A,FALSE,"Chi tiÆt"}</definedName>
    <definedName name="hsgdkhog" localSheetId="8" hidden="1">{#N/A,#N/A,FALSE,"Chi tiÆt"}</definedName>
    <definedName name="hsgdkhog" localSheetId="10" hidden="1">{#N/A,#N/A,FALSE,"Chi tiÆt"}</definedName>
    <definedName name="hsgdkhog" localSheetId="12" hidden="1">{#N/A,#N/A,FALSE,"Chi tiÆt"}</definedName>
    <definedName name="hsgdkhog" localSheetId="14" hidden="1">{#N/A,#N/A,FALSE,"Chi tiÆt"}</definedName>
    <definedName name="hsgdkhog" localSheetId="16" hidden="1">{#N/A,#N/A,FALSE,"Chi tiÆt"}</definedName>
    <definedName name="hsgdkhog" localSheetId="18" hidden="1">{#N/A,#N/A,FALSE,"Chi tiÆt"}</definedName>
    <definedName name="hsgdkhog" localSheetId="0" hidden="1">{#N/A,#N/A,FALSE,"Chi tiÆt"}</definedName>
    <definedName name="hsgdkhog" hidden="1">{#N/A,#N/A,FALSE,"Chi tiÆt"}</definedName>
    <definedName name="HTML_CodePage" hidden="1">950</definedName>
    <definedName name="HTML_Control" localSheetId="15" hidden="1">{"'Sheet1'!$L$16"}</definedName>
    <definedName name="HTML_Control" localSheetId="1" hidden="1">{"'Sheet1'!$L$16"}</definedName>
    <definedName name="HTML_Control" localSheetId="19" hidden="1">{"'Sheet1'!$L$16"}</definedName>
    <definedName name="HTML_Control" localSheetId="21" hidden="1">{"'Sheet1'!$L$16"}</definedName>
    <definedName name="HTML_Control" localSheetId="23" hidden="1">{"'Sheet1'!$L$16"}</definedName>
    <definedName name="HTML_Control" localSheetId="3" hidden="1">{"'Sheet1'!$L$16"}</definedName>
    <definedName name="HTML_Control" localSheetId="5" hidden="1">{"'Sheet1'!$L$16"}</definedName>
    <definedName name="HTML_Control" localSheetId="7" hidden="1">{"'Sheet1'!$L$16"}</definedName>
    <definedName name="HTML_Control" localSheetId="9" hidden="1">{"'Sheet1'!$L$16"}</definedName>
    <definedName name="HTML_Control" localSheetId="11" hidden="1">{"'Sheet1'!$L$16"}</definedName>
    <definedName name="HTML_Control" localSheetId="13" hidden="1">{"'Sheet1'!$L$16"}</definedName>
    <definedName name="HTML_Control" localSheetId="17" hidden="1">{"'Sheet1'!$L$16"}</definedName>
    <definedName name="HTML_Control" localSheetId="2" hidden="1">{"'Sheet1'!$L$16"}</definedName>
    <definedName name="HTML_Control" localSheetId="20" hidden="1">{"'Sheet1'!$L$16"}</definedName>
    <definedName name="HTML_Control" localSheetId="22" hidden="1">{"'Sheet1'!$L$16"}</definedName>
    <definedName name="HTML_Control" localSheetId="24" hidden="1">{"'Sheet1'!$L$16"}</definedName>
    <definedName name="HTML_Control" localSheetId="4" hidden="1">{"'Sheet1'!$L$16"}</definedName>
    <definedName name="HTML_Control" localSheetId="6" hidden="1">{"'Sheet1'!$L$16"}</definedName>
    <definedName name="HTML_Control" localSheetId="8" hidden="1">{"'Sheet1'!$L$16"}</definedName>
    <definedName name="HTML_Control" localSheetId="10" hidden="1">{"'Sheet1'!$L$16"}</definedName>
    <definedName name="HTML_Control" localSheetId="12" hidden="1">{"'Sheet1'!$L$16"}</definedName>
    <definedName name="HTML_Control" localSheetId="14" hidden="1">{"'Sheet1'!$L$16"}</definedName>
    <definedName name="HTML_Control" localSheetId="16" hidden="1">{"'Sheet1'!$L$16"}</definedName>
    <definedName name="HTML_Control" localSheetId="18" hidden="1">{"'Sheet1'!$L$16"}</definedName>
    <definedName name="HTML_Control" localSheetId="0" hidden="1">{"'Sheet1'!$L$16"}</definedName>
    <definedName name="HTML_Control" hidden="1">{"'Sheet1'!$L$16"}</definedName>
    <definedName name="HTML_Description" hidden="1">""</definedName>
    <definedName name="HTML_Email" hidden="1">""</definedName>
    <definedName name="HTML_Header" hidden="1">"Sheet1"</definedName>
    <definedName name="HTML_LastUpdate" hidden="1">"2000/9/14"</definedName>
    <definedName name="HTML_LineAfter" hidden="1">FALSE</definedName>
    <definedName name="HTML_LineBefore" hidden="1">FALSE</definedName>
    <definedName name="HTML_Name" hidden="1">"J.C.WONG"</definedName>
    <definedName name="HTML_OBDlg2" hidden="1">TRUE</definedName>
    <definedName name="HTML_OBDlg4" hidden="1">TRUE</definedName>
    <definedName name="HTML_OS" hidden="1">0</definedName>
    <definedName name="HTML_PathFile" hidden="1">"C:\2689\Q\國內\00q3961台化龍德PTA3建造\MyHTML.htm"</definedName>
    <definedName name="HTML_Title" hidden="1">"00Q3961-SUM"</definedName>
    <definedName name="huy" localSheetId="15" hidden="1">{"'Sheet1'!$L$16"}</definedName>
    <definedName name="huy" localSheetId="1" hidden="1">{"'Sheet1'!$L$16"}</definedName>
    <definedName name="huy" localSheetId="19" hidden="1">{"'Sheet1'!$L$16"}</definedName>
    <definedName name="huy" localSheetId="21" hidden="1">{"'Sheet1'!$L$16"}</definedName>
    <definedName name="huy" localSheetId="23" hidden="1">{"'Sheet1'!$L$16"}</definedName>
    <definedName name="huy" localSheetId="3" hidden="1">{"'Sheet1'!$L$16"}</definedName>
    <definedName name="huy" localSheetId="5" hidden="1">{"'Sheet1'!$L$16"}</definedName>
    <definedName name="huy" localSheetId="7" hidden="1">{"'Sheet1'!$L$16"}</definedName>
    <definedName name="huy" localSheetId="9" hidden="1">{"'Sheet1'!$L$16"}</definedName>
    <definedName name="huy" localSheetId="11" hidden="1">{"'Sheet1'!$L$16"}</definedName>
    <definedName name="huy" localSheetId="13" hidden="1">{"'Sheet1'!$L$16"}</definedName>
    <definedName name="huy" localSheetId="17" hidden="1">{"'Sheet1'!$L$16"}</definedName>
    <definedName name="huy" localSheetId="2" hidden="1">{"'Sheet1'!$L$16"}</definedName>
    <definedName name="huy" localSheetId="20" hidden="1">{"'Sheet1'!$L$16"}</definedName>
    <definedName name="huy" localSheetId="22" hidden="1">{"'Sheet1'!$L$16"}</definedName>
    <definedName name="huy" localSheetId="24" hidden="1">{"'Sheet1'!$L$16"}</definedName>
    <definedName name="huy" localSheetId="4" hidden="1">{"'Sheet1'!$L$16"}</definedName>
    <definedName name="huy" localSheetId="6" hidden="1">{"'Sheet1'!$L$16"}</definedName>
    <definedName name="huy" localSheetId="8" hidden="1">{"'Sheet1'!$L$16"}</definedName>
    <definedName name="huy" localSheetId="10" hidden="1">{"'Sheet1'!$L$16"}</definedName>
    <definedName name="huy" localSheetId="12" hidden="1">{"'Sheet1'!$L$16"}</definedName>
    <definedName name="huy" localSheetId="14" hidden="1">{"'Sheet1'!$L$16"}</definedName>
    <definedName name="huy" localSheetId="16" hidden="1">{"'Sheet1'!$L$16"}</definedName>
    <definedName name="huy" localSheetId="18" hidden="1">{"'Sheet1'!$L$16"}</definedName>
    <definedName name="huy" localSheetId="0" hidden="1">{"'Sheet1'!$L$16"}</definedName>
    <definedName name="huy" hidden="1">{"'Sheet1'!$L$16"}</definedName>
    <definedName name="khkl" localSheetId="15" hidden="1">{"'Sheet1'!$L$16"}</definedName>
    <definedName name="khkl" localSheetId="1" hidden="1">{"'Sheet1'!$L$16"}</definedName>
    <definedName name="khkl" localSheetId="19" hidden="1">{"'Sheet1'!$L$16"}</definedName>
    <definedName name="khkl" localSheetId="21" hidden="1">{"'Sheet1'!$L$16"}</definedName>
    <definedName name="khkl" localSheetId="23" hidden="1">{"'Sheet1'!$L$16"}</definedName>
    <definedName name="khkl" localSheetId="3" hidden="1">{"'Sheet1'!$L$16"}</definedName>
    <definedName name="khkl" localSheetId="5" hidden="1">{"'Sheet1'!$L$16"}</definedName>
    <definedName name="khkl" localSheetId="7" hidden="1">{"'Sheet1'!$L$16"}</definedName>
    <definedName name="khkl" localSheetId="9" hidden="1">{"'Sheet1'!$L$16"}</definedName>
    <definedName name="khkl" localSheetId="11" hidden="1">{"'Sheet1'!$L$16"}</definedName>
    <definedName name="khkl" localSheetId="13" hidden="1">{"'Sheet1'!$L$16"}</definedName>
    <definedName name="khkl" localSheetId="17" hidden="1">{"'Sheet1'!$L$16"}</definedName>
    <definedName name="khkl" localSheetId="2" hidden="1">{"'Sheet1'!$L$16"}</definedName>
    <definedName name="khkl" localSheetId="20" hidden="1">{"'Sheet1'!$L$16"}</definedName>
    <definedName name="khkl" localSheetId="22" hidden="1">{"'Sheet1'!$L$16"}</definedName>
    <definedName name="khkl" localSheetId="24" hidden="1">{"'Sheet1'!$L$16"}</definedName>
    <definedName name="khkl" localSheetId="4" hidden="1">{"'Sheet1'!$L$16"}</definedName>
    <definedName name="khkl" localSheetId="6" hidden="1">{"'Sheet1'!$L$16"}</definedName>
    <definedName name="khkl" localSheetId="8" hidden="1">{"'Sheet1'!$L$16"}</definedName>
    <definedName name="khkl" localSheetId="10" hidden="1">{"'Sheet1'!$L$16"}</definedName>
    <definedName name="khkl" localSheetId="12" hidden="1">{"'Sheet1'!$L$16"}</definedName>
    <definedName name="khkl" localSheetId="14" hidden="1">{"'Sheet1'!$L$16"}</definedName>
    <definedName name="khkl" localSheetId="16" hidden="1">{"'Sheet1'!$L$16"}</definedName>
    <definedName name="khkl" localSheetId="18" hidden="1">{"'Sheet1'!$L$16"}</definedName>
    <definedName name="khkl" localSheetId="0" hidden="1">{"'Sheet1'!$L$16"}</definedName>
    <definedName name="khkl" hidden="1">{"'Sheet1'!$L$16"}</definedName>
    <definedName name="kjjh" localSheetId="15" hidden="1">{"'Sheet1'!$L$16"}</definedName>
    <definedName name="kjjh" localSheetId="1" hidden="1">{"'Sheet1'!$L$16"}</definedName>
    <definedName name="kjjh" localSheetId="19" hidden="1">{"'Sheet1'!$L$16"}</definedName>
    <definedName name="kjjh" localSheetId="21" hidden="1">{"'Sheet1'!$L$16"}</definedName>
    <definedName name="kjjh" localSheetId="23" hidden="1">{"'Sheet1'!$L$16"}</definedName>
    <definedName name="kjjh" localSheetId="3" hidden="1">{"'Sheet1'!$L$16"}</definedName>
    <definedName name="kjjh" localSheetId="5" hidden="1">{"'Sheet1'!$L$16"}</definedName>
    <definedName name="kjjh" localSheetId="7" hidden="1">{"'Sheet1'!$L$16"}</definedName>
    <definedName name="kjjh" localSheetId="9" hidden="1">{"'Sheet1'!$L$16"}</definedName>
    <definedName name="kjjh" localSheetId="11" hidden="1">{"'Sheet1'!$L$16"}</definedName>
    <definedName name="kjjh" localSheetId="13" hidden="1">{"'Sheet1'!$L$16"}</definedName>
    <definedName name="kjjh" localSheetId="17" hidden="1">{"'Sheet1'!$L$16"}</definedName>
    <definedName name="kjjh" localSheetId="2" hidden="1">{"'Sheet1'!$L$16"}</definedName>
    <definedName name="kjjh" localSheetId="20" hidden="1">{"'Sheet1'!$L$16"}</definedName>
    <definedName name="kjjh" localSheetId="22" hidden="1">{"'Sheet1'!$L$16"}</definedName>
    <definedName name="kjjh" localSheetId="24" hidden="1">{"'Sheet1'!$L$16"}</definedName>
    <definedName name="kjjh" localSheetId="4" hidden="1">{"'Sheet1'!$L$16"}</definedName>
    <definedName name="kjjh" localSheetId="6" hidden="1">{"'Sheet1'!$L$16"}</definedName>
    <definedName name="kjjh" localSheetId="8" hidden="1">{"'Sheet1'!$L$16"}</definedName>
    <definedName name="kjjh" localSheetId="10" hidden="1">{"'Sheet1'!$L$16"}</definedName>
    <definedName name="kjjh" localSheetId="12" hidden="1">{"'Sheet1'!$L$16"}</definedName>
    <definedName name="kjjh" localSheetId="14" hidden="1">{"'Sheet1'!$L$16"}</definedName>
    <definedName name="kjjh" localSheetId="16" hidden="1">{"'Sheet1'!$L$16"}</definedName>
    <definedName name="kjjh" localSheetId="18" hidden="1">{"'Sheet1'!$L$16"}</definedName>
    <definedName name="kjjh" localSheetId="0" hidden="1">{"'Sheet1'!$L$16"}</definedName>
    <definedName name="kjjh" hidden="1">{"'Sheet1'!$L$16"}</definedName>
    <definedName name="KTLDLAN3" localSheetId="15" hidden="1">{"'Sheet1'!$L$16"}</definedName>
    <definedName name="KTLDLAN3" localSheetId="1" hidden="1">{"'Sheet1'!$L$16"}</definedName>
    <definedName name="KTLDLAN3" localSheetId="19" hidden="1">{"'Sheet1'!$L$16"}</definedName>
    <definedName name="KTLDLAN3" localSheetId="21" hidden="1">{"'Sheet1'!$L$16"}</definedName>
    <definedName name="KTLDLAN3" localSheetId="23" hidden="1">{"'Sheet1'!$L$16"}</definedName>
    <definedName name="KTLDLAN3" localSheetId="3" hidden="1">{"'Sheet1'!$L$16"}</definedName>
    <definedName name="KTLDLAN3" localSheetId="5" hidden="1">{"'Sheet1'!$L$16"}</definedName>
    <definedName name="KTLDLAN3" localSheetId="7" hidden="1">{"'Sheet1'!$L$16"}</definedName>
    <definedName name="KTLDLAN3" localSheetId="9" hidden="1">{"'Sheet1'!$L$16"}</definedName>
    <definedName name="KTLDLAN3" localSheetId="11" hidden="1">{"'Sheet1'!$L$16"}</definedName>
    <definedName name="KTLDLAN3" localSheetId="13" hidden="1">{"'Sheet1'!$L$16"}</definedName>
    <definedName name="KTLDLAN3" localSheetId="17" hidden="1">{"'Sheet1'!$L$16"}</definedName>
    <definedName name="KTLDLAN3" localSheetId="2" hidden="1">{"'Sheet1'!$L$16"}</definedName>
    <definedName name="KTLDLAN3" localSheetId="20" hidden="1">{"'Sheet1'!$L$16"}</definedName>
    <definedName name="KTLDLAN3" localSheetId="22" hidden="1">{"'Sheet1'!$L$16"}</definedName>
    <definedName name="KTLDLAN3" localSheetId="24" hidden="1">{"'Sheet1'!$L$16"}</definedName>
    <definedName name="KTLDLAN3" localSheetId="4" hidden="1">{"'Sheet1'!$L$16"}</definedName>
    <definedName name="KTLDLAN3" localSheetId="6" hidden="1">{"'Sheet1'!$L$16"}</definedName>
    <definedName name="KTLDLAN3" localSheetId="8" hidden="1">{"'Sheet1'!$L$16"}</definedName>
    <definedName name="KTLDLAN3" localSheetId="10" hidden="1">{"'Sheet1'!$L$16"}</definedName>
    <definedName name="KTLDLAN3" localSheetId="12" hidden="1">{"'Sheet1'!$L$16"}</definedName>
    <definedName name="KTLDLAN3" localSheetId="14" hidden="1">{"'Sheet1'!$L$16"}</definedName>
    <definedName name="KTLDLAN3" localSheetId="16" hidden="1">{"'Sheet1'!$L$16"}</definedName>
    <definedName name="KTLDLAN3" localSheetId="18" hidden="1">{"'Sheet1'!$L$16"}</definedName>
    <definedName name="KTLDLAN3" localSheetId="0" hidden="1">{"'Sheet1'!$L$16"}</definedName>
    <definedName name="KTLDLAN3" hidden="1">{"'Sheet1'!$L$16"}</definedName>
    <definedName name="_xlnm.Print_Area" localSheetId="15">'CC - 8'!$A$1:$AS$41</definedName>
    <definedName name="_xlnm.Print_Area" localSheetId="1">'CC -1'!$A$1:$AS$41</definedName>
    <definedName name="_xlnm.Print_Area" localSheetId="19">'CC -10'!$A$1:$AS$41</definedName>
    <definedName name="_xlnm.Print_Area" localSheetId="21">'CC -11'!$A$1:$AS$41</definedName>
    <definedName name="_xlnm.Print_Area" localSheetId="23">'CC -12'!$A$1:$AS$41</definedName>
    <definedName name="_xlnm.Print_Area" localSheetId="3">'CC -2'!$A$1:$AQ$41</definedName>
    <definedName name="_xlnm.Print_Area" localSheetId="5">'CC -3'!$A$1:$AS$41</definedName>
    <definedName name="_xlnm.Print_Area" localSheetId="7">'CC -4'!$A$1:$AR$41</definedName>
    <definedName name="_xlnm.Print_Area" localSheetId="9">'CC -5'!$A$1:$AS$41</definedName>
    <definedName name="_xlnm.Print_Area" localSheetId="11">'CC -6'!$A$1:$AS$41</definedName>
    <definedName name="_xlnm.Print_Area" localSheetId="13">'CC -7'!$A$1:$AS$41</definedName>
    <definedName name="_xlnm.Print_Area" localSheetId="17">'CC -9'!$A$1:$AS$41</definedName>
    <definedName name="ưer" localSheetId="15" hidden="1">{"'Sheet1'!$L$16"}</definedName>
    <definedName name="ưer" localSheetId="1" hidden="1">{"'Sheet1'!$L$16"}</definedName>
    <definedName name="ưer" localSheetId="19" hidden="1">{"'Sheet1'!$L$16"}</definedName>
    <definedName name="ưer" localSheetId="21" hidden="1">{"'Sheet1'!$L$16"}</definedName>
    <definedName name="ưer" localSheetId="23" hidden="1">{"'Sheet1'!$L$16"}</definedName>
    <definedName name="ưer" localSheetId="3" hidden="1">{"'Sheet1'!$L$16"}</definedName>
    <definedName name="ưer" localSheetId="5" hidden="1">{"'Sheet1'!$L$16"}</definedName>
    <definedName name="ưer" localSheetId="7" hidden="1">{"'Sheet1'!$L$16"}</definedName>
    <definedName name="ưer" localSheetId="9" hidden="1">{"'Sheet1'!$L$16"}</definedName>
    <definedName name="ưer" localSheetId="11" hidden="1">{"'Sheet1'!$L$16"}</definedName>
    <definedName name="ưer" localSheetId="13" hidden="1">{"'Sheet1'!$L$16"}</definedName>
    <definedName name="ưer" localSheetId="17" hidden="1">{"'Sheet1'!$L$16"}</definedName>
    <definedName name="ưer" localSheetId="2" hidden="1">{"'Sheet1'!$L$16"}</definedName>
    <definedName name="ưer" localSheetId="20" hidden="1">{"'Sheet1'!$L$16"}</definedName>
    <definedName name="ưer" localSheetId="22" hidden="1">{"'Sheet1'!$L$16"}</definedName>
    <definedName name="ưer" localSheetId="24" hidden="1">{"'Sheet1'!$L$16"}</definedName>
    <definedName name="ưer" localSheetId="4" hidden="1">{"'Sheet1'!$L$16"}</definedName>
    <definedName name="ưer" localSheetId="6" hidden="1">{"'Sheet1'!$L$16"}</definedName>
    <definedName name="ưer" localSheetId="8" hidden="1">{"'Sheet1'!$L$16"}</definedName>
    <definedName name="ưer" localSheetId="10" hidden="1">{"'Sheet1'!$L$16"}</definedName>
    <definedName name="ưer" localSheetId="12" hidden="1">{"'Sheet1'!$L$16"}</definedName>
    <definedName name="ưer" localSheetId="14" hidden="1">{"'Sheet1'!$L$16"}</definedName>
    <definedName name="ưer" localSheetId="16" hidden="1">{"'Sheet1'!$L$16"}</definedName>
    <definedName name="ưer" localSheetId="18" hidden="1">{"'Sheet1'!$L$16"}</definedName>
    <definedName name="ưer" localSheetId="0" hidden="1">{"'Sheet1'!$L$16"}</definedName>
    <definedName name="ưer" hidden="1">{"'Sheet1'!$L$16"}</definedName>
    <definedName name="UU" localSheetId="15" hidden="1">{"'Sheet1'!$L$16"}</definedName>
    <definedName name="UU" localSheetId="1" hidden="1">{"'Sheet1'!$L$16"}</definedName>
    <definedName name="UU" localSheetId="19" hidden="1">{"'Sheet1'!$L$16"}</definedName>
    <definedName name="UU" localSheetId="21" hidden="1">{"'Sheet1'!$L$16"}</definedName>
    <definedName name="UU" localSheetId="23" hidden="1">{"'Sheet1'!$L$16"}</definedName>
    <definedName name="UU" localSheetId="3" hidden="1">{"'Sheet1'!$L$16"}</definedName>
    <definedName name="UU" localSheetId="5" hidden="1">{"'Sheet1'!$L$16"}</definedName>
    <definedName name="UU" localSheetId="7" hidden="1">{"'Sheet1'!$L$16"}</definedName>
    <definedName name="UU" localSheetId="9" hidden="1">{"'Sheet1'!$L$16"}</definedName>
    <definedName name="UU" localSheetId="11" hidden="1">{"'Sheet1'!$L$16"}</definedName>
    <definedName name="UU" localSheetId="13" hidden="1">{"'Sheet1'!$L$16"}</definedName>
    <definedName name="UU" localSheetId="17" hidden="1">{"'Sheet1'!$L$16"}</definedName>
    <definedName name="UU" localSheetId="2" hidden="1">{"'Sheet1'!$L$16"}</definedName>
    <definedName name="UU" localSheetId="20" hidden="1">{"'Sheet1'!$L$16"}</definedName>
    <definedName name="UU" localSheetId="22" hidden="1">{"'Sheet1'!$L$16"}</definedName>
    <definedName name="UU" localSheetId="24" hidden="1">{"'Sheet1'!$L$16"}</definedName>
    <definedName name="UU" localSheetId="4" hidden="1">{"'Sheet1'!$L$16"}</definedName>
    <definedName name="UU" localSheetId="6" hidden="1">{"'Sheet1'!$L$16"}</definedName>
    <definedName name="UU" localSheetId="8" hidden="1">{"'Sheet1'!$L$16"}</definedName>
    <definedName name="UU" localSheetId="10" hidden="1">{"'Sheet1'!$L$16"}</definedName>
    <definedName name="UU" localSheetId="12" hidden="1">{"'Sheet1'!$L$16"}</definedName>
    <definedName name="UU" localSheetId="14" hidden="1">{"'Sheet1'!$L$16"}</definedName>
    <definedName name="UU" localSheetId="16" hidden="1">{"'Sheet1'!$L$16"}</definedName>
    <definedName name="UU" localSheetId="18" hidden="1">{"'Sheet1'!$L$16"}</definedName>
    <definedName name="UU" localSheetId="0" hidden="1">{"'Sheet1'!$L$16"}</definedName>
    <definedName name="UU" hidden="1">{"'Sheet1'!$L$16"}</definedName>
    <definedName name="wrn.chi._.tiÆt." localSheetId="15" hidden="1">{#N/A,#N/A,FALSE,"Chi tiÆt"}</definedName>
    <definedName name="wrn.chi._.tiÆt." localSheetId="1" hidden="1">{#N/A,#N/A,FALSE,"Chi tiÆt"}</definedName>
    <definedName name="wrn.chi._.tiÆt." localSheetId="19" hidden="1">{#N/A,#N/A,FALSE,"Chi tiÆt"}</definedName>
    <definedName name="wrn.chi._.tiÆt." localSheetId="21" hidden="1">{#N/A,#N/A,FALSE,"Chi tiÆt"}</definedName>
    <definedName name="wrn.chi._.tiÆt." localSheetId="23" hidden="1">{#N/A,#N/A,FALSE,"Chi tiÆt"}</definedName>
    <definedName name="wrn.chi._.tiÆt." localSheetId="3" hidden="1">{#N/A,#N/A,FALSE,"Chi tiÆt"}</definedName>
    <definedName name="wrn.chi._.tiÆt." localSheetId="5" hidden="1">{#N/A,#N/A,FALSE,"Chi tiÆt"}</definedName>
    <definedName name="wrn.chi._.tiÆt." localSheetId="7" hidden="1">{#N/A,#N/A,FALSE,"Chi tiÆt"}</definedName>
    <definedName name="wrn.chi._.tiÆt." localSheetId="9" hidden="1">{#N/A,#N/A,FALSE,"Chi tiÆt"}</definedName>
    <definedName name="wrn.chi._.tiÆt." localSheetId="11" hidden="1">{#N/A,#N/A,FALSE,"Chi tiÆt"}</definedName>
    <definedName name="wrn.chi._.tiÆt." localSheetId="13" hidden="1">{#N/A,#N/A,FALSE,"Chi tiÆt"}</definedName>
    <definedName name="wrn.chi._.tiÆt." localSheetId="17" hidden="1">{#N/A,#N/A,FALSE,"Chi tiÆt"}</definedName>
    <definedName name="wrn.chi._.tiÆt." localSheetId="2" hidden="1">{#N/A,#N/A,FALSE,"Chi tiÆt"}</definedName>
    <definedName name="wrn.chi._.tiÆt." localSheetId="20" hidden="1">{#N/A,#N/A,FALSE,"Chi tiÆt"}</definedName>
    <definedName name="wrn.chi._.tiÆt." localSheetId="22" hidden="1">{#N/A,#N/A,FALSE,"Chi tiÆt"}</definedName>
    <definedName name="wrn.chi._.tiÆt." localSheetId="24" hidden="1">{#N/A,#N/A,FALSE,"Chi tiÆt"}</definedName>
    <definedName name="wrn.chi._.tiÆt." localSheetId="4" hidden="1">{#N/A,#N/A,FALSE,"Chi tiÆt"}</definedName>
    <definedName name="wrn.chi._.tiÆt." localSheetId="6" hidden="1">{#N/A,#N/A,FALSE,"Chi tiÆt"}</definedName>
    <definedName name="wrn.chi._.tiÆt." localSheetId="8" hidden="1">{#N/A,#N/A,FALSE,"Chi tiÆt"}</definedName>
    <definedName name="wrn.chi._.tiÆt." localSheetId="10" hidden="1">{#N/A,#N/A,FALSE,"Chi tiÆt"}</definedName>
    <definedName name="wrn.chi._.tiÆt." localSheetId="12" hidden="1">{#N/A,#N/A,FALSE,"Chi tiÆt"}</definedName>
    <definedName name="wrn.chi._.tiÆt." localSheetId="14" hidden="1">{#N/A,#N/A,FALSE,"Chi tiÆt"}</definedName>
    <definedName name="wrn.chi._.tiÆt." localSheetId="16" hidden="1">{#N/A,#N/A,FALSE,"Chi tiÆt"}</definedName>
    <definedName name="wrn.chi._.tiÆt." localSheetId="18" hidden="1">{#N/A,#N/A,FALSE,"Chi tiÆt"}</definedName>
    <definedName name="wrn.chi._.tiÆt." localSheetId="0" hidden="1">{#N/A,#N/A,FALSE,"Chi tiÆt"}</definedName>
    <definedName name="wrn.chi._.tiÆt." hidden="1">{#N/A,#N/A,FALSE,"Chi tiÆt"}</definedName>
  </definedNames>
  <calcPr calcId="144525"/>
</workbook>
</file>

<file path=xl/calcChain.xml><?xml version="1.0" encoding="utf-8"?>
<calcChain xmlns="http://schemas.openxmlformats.org/spreadsheetml/2006/main">
  <c r="C16" i="46" l="1"/>
  <c r="D16" i="46"/>
  <c r="E16" i="46"/>
  <c r="N16" i="46"/>
  <c r="O16" i="46"/>
  <c r="P16" i="46"/>
  <c r="R16" i="46"/>
  <c r="C17" i="46"/>
  <c r="D17" i="46"/>
  <c r="E17" i="46"/>
  <c r="N17" i="46"/>
  <c r="O17" i="46"/>
  <c r="P17" i="46"/>
  <c r="R17" i="46"/>
  <c r="AL18" i="45"/>
  <c r="D18" i="45"/>
  <c r="C18" i="45"/>
  <c r="AL16" i="45"/>
  <c r="D16" i="45"/>
  <c r="C16" i="45"/>
  <c r="AL14" i="45"/>
  <c r="D14" i="45"/>
  <c r="C14" i="45"/>
  <c r="C16" i="44"/>
  <c r="D16" i="44"/>
  <c r="E16" i="44"/>
  <c r="N16" i="44"/>
  <c r="O16" i="44"/>
  <c r="P16" i="44"/>
  <c r="R16" i="44"/>
  <c r="C17" i="44"/>
  <c r="D17" i="44"/>
  <c r="E17" i="44"/>
  <c r="N17" i="44"/>
  <c r="O17" i="44"/>
  <c r="P17" i="44"/>
  <c r="R17" i="44"/>
  <c r="AL18" i="43"/>
  <c r="D18" i="43"/>
  <c r="C18" i="43"/>
  <c r="AL16" i="43"/>
  <c r="D16" i="43"/>
  <c r="C16" i="43"/>
  <c r="AL14" i="43"/>
  <c r="D14" i="43"/>
  <c r="C14" i="43"/>
  <c r="C16" i="42"/>
  <c r="D16" i="42"/>
  <c r="E16" i="42"/>
  <c r="N16" i="42"/>
  <c r="O16" i="42"/>
  <c r="P16" i="42"/>
  <c r="R16" i="42"/>
  <c r="C17" i="42"/>
  <c r="D17" i="42"/>
  <c r="E17" i="42"/>
  <c r="N17" i="42"/>
  <c r="O17" i="42"/>
  <c r="P17" i="42"/>
  <c r="R17" i="42"/>
  <c r="AL18" i="41"/>
  <c r="D18" i="41"/>
  <c r="C18" i="41"/>
  <c r="AL16" i="41"/>
  <c r="D16" i="41"/>
  <c r="C16" i="41"/>
  <c r="AL14" i="41"/>
  <c r="D14" i="41"/>
  <c r="C14" i="41"/>
  <c r="C16" i="40"/>
  <c r="D16" i="40"/>
  <c r="E16" i="40"/>
  <c r="N16" i="40"/>
  <c r="O16" i="40"/>
  <c r="P16" i="40"/>
  <c r="R16" i="40"/>
  <c r="C17" i="40"/>
  <c r="D17" i="40"/>
  <c r="E17" i="40"/>
  <c r="N17" i="40"/>
  <c r="O17" i="40"/>
  <c r="P17" i="40"/>
  <c r="R17" i="40"/>
  <c r="AL18" i="39"/>
  <c r="D18" i="39"/>
  <c r="C18" i="39"/>
  <c r="AL16" i="39"/>
  <c r="D16" i="39"/>
  <c r="C16" i="39"/>
  <c r="AL14" i="39"/>
  <c r="D14" i="39"/>
  <c r="C14" i="39"/>
  <c r="C16" i="38"/>
  <c r="D16" i="38"/>
  <c r="E16" i="38"/>
  <c r="N16" i="38"/>
  <c r="O16" i="38"/>
  <c r="P16" i="38"/>
  <c r="R16" i="38"/>
  <c r="C17" i="38"/>
  <c r="D17" i="38"/>
  <c r="E17" i="38"/>
  <c r="N17" i="38"/>
  <c r="O17" i="38"/>
  <c r="P17" i="38"/>
  <c r="R17" i="38"/>
  <c r="AL18" i="37"/>
  <c r="D18" i="37"/>
  <c r="C18" i="37"/>
  <c r="AL16" i="37"/>
  <c r="D16" i="37"/>
  <c r="C16" i="37"/>
  <c r="AL14" i="37"/>
  <c r="D14" i="37"/>
  <c r="C14" i="37"/>
  <c r="C16" i="36"/>
  <c r="D16" i="36"/>
  <c r="E16" i="36"/>
  <c r="N16" i="36"/>
  <c r="O16" i="36"/>
  <c r="P16" i="36"/>
  <c r="R16" i="36"/>
  <c r="C17" i="36"/>
  <c r="D17" i="36"/>
  <c r="E17" i="36"/>
  <c r="N17" i="36"/>
  <c r="O17" i="36"/>
  <c r="P17" i="36"/>
  <c r="R17" i="36"/>
  <c r="AL18" i="35"/>
  <c r="D18" i="35"/>
  <c r="C18" i="35"/>
  <c r="AL16" i="35"/>
  <c r="D16" i="35"/>
  <c r="C16" i="35"/>
  <c r="AL14" i="35"/>
  <c r="D14" i="35"/>
  <c r="C14" i="35"/>
  <c r="C16" i="34"/>
  <c r="D16" i="34"/>
  <c r="E16" i="34"/>
  <c r="N16" i="34"/>
  <c r="O16" i="34"/>
  <c r="P16" i="34"/>
  <c r="R16" i="34"/>
  <c r="C17" i="34"/>
  <c r="D17" i="34"/>
  <c r="E17" i="34"/>
  <c r="N17" i="34"/>
  <c r="O17" i="34"/>
  <c r="P17" i="34"/>
  <c r="R17" i="34"/>
  <c r="AL18" i="33"/>
  <c r="D18" i="33"/>
  <c r="C18" i="33"/>
  <c r="AL16" i="33"/>
  <c r="D16" i="33"/>
  <c r="C16" i="33"/>
  <c r="AL14" i="33"/>
  <c r="D14" i="33"/>
  <c r="C14" i="33"/>
  <c r="C16" i="16"/>
  <c r="D16" i="16"/>
  <c r="E16" i="16"/>
  <c r="N16" i="16"/>
  <c r="O16" i="16"/>
  <c r="P16" i="16"/>
  <c r="R16" i="16"/>
  <c r="C17" i="16"/>
  <c r="D17" i="16"/>
  <c r="E17" i="16"/>
  <c r="N17" i="16"/>
  <c r="O17" i="16"/>
  <c r="P17" i="16"/>
  <c r="R17" i="16"/>
  <c r="AL18" i="14"/>
  <c r="D18" i="14"/>
  <c r="C18" i="14"/>
  <c r="AL16" i="14"/>
  <c r="D16" i="14"/>
  <c r="C16" i="14"/>
  <c r="AL14" i="14"/>
  <c r="D14" i="14"/>
  <c r="C14" i="14"/>
  <c r="C16" i="54"/>
  <c r="D16" i="54"/>
  <c r="E16" i="54"/>
  <c r="N16" i="54"/>
  <c r="O16" i="54"/>
  <c r="P16" i="54"/>
  <c r="R16" i="54"/>
  <c r="C17" i="54"/>
  <c r="D17" i="54"/>
  <c r="E17" i="54"/>
  <c r="N17" i="54"/>
  <c r="O17" i="54"/>
  <c r="P17" i="54"/>
  <c r="R17" i="54"/>
  <c r="C16" i="53"/>
  <c r="C18" i="53"/>
  <c r="AK18" i="53"/>
  <c r="D18" i="53"/>
  <c r="AK16" i="53"/>
  <c r="D16" i="53"/>
  <c r="A16" i="53"/>
  <c r="A18" i="53" s="1"/>
  <c r="AK14" i="53"/>
  <c r="D14" i="53"/>
  <c r="C14" i="53"/>
  <c r="C16" i="52"/>
  <c r="D16" i="52"/>
  <c r="E16" i="52"/>
  <c r="N16" i="52"/>
  <c r="O16" i="52"/>
  <c r="P16" i="52"/>
  <c r="R16" i="52"/>
  <c r="C17" i="52"/>
  <c r="D17" i="52"/>
  <c r="E17" i="52"/>
  <c r="N17" i="52"/>
  <c r="O17" i="52"/>
  <c r="P17" i="52"/>
  <c r="R17" i="52"/>
  <c r="C16" i="51"/>
  <c r="C18" i="51"/>
  <c r="AL18" i="51"/>
  <c r="D18" i="51"/>
  <c r="AL16" i="51"/>
  <c r="D16" i="51"/>
  <c r="A16" i="51"/>
  <c r="A18" i="51" s="1"/>
  <c r="AL14" i="51"/>
  <c r="D14" i="51"/>
  <c r="C14" i="51"/>
  <c r="C16" i="50"/>
  <c r="D16" i="50"/>
  <c r="E16" i="50"/>
  <c r="N16" i="50"/>
  <c r="O16" i="50"/>
  <c r="P16" i="50"/>
  <c r="R16" i="50"/>
  <c r="C17" i="50"/>
  <c r="D17" i="50"/>
  <c r="E17" i="50"/>
  <c r="N17" i="50"/>
  <c r="O17" i="50"/>
  <c r="P17" i="50"/>
  <c r="R17" i="50"/>
  <c r="AJ18" i="49"/>
  <c r="D18" i="49"/>
  <c r="C18" i="49"/>
  <c r="R15" i="54"/>
  <c r="P15" i="54"/>
  <c r="O15" i="54"/>
  <c r="O19" i="54" s="1"/>
  <c r="N15" i="54"/>
  <c r="E15" i="54"/>
  <c r="D15" i="54"/>
  <c r="C15" i="54"/>
  <c r="R11" i="54"/>
  <c r="P11" i="54"/>
  <c r="O11" i="54"/>
  <c r="N11" i="54"/>
  <c r="E11" i="54"/>
  <c r="D11" i="54"/>
  <c r="C11" i="54"/>
  <c r="R10" i="54"/>
  <c r="P10" i="54"/>
  <c r="O10" i="54"/>
  <c r="N10" i="54"/>
  <c r="E10" i="54"/>
  <c r="D10" i="54"/>
  <c r="C10" i="54"/>
  <c r="E4" i="54"/>
  <c r="S21" i="54" s="1"/>
  <c r="AK11" i="53"/>
  <c r="D11" i="53"/>
  <c r="C11" i="53"/>
  <c r="AK9" i="53"/>
  <c r="D9" i="53"/>
  <c r="C9" i="53"/>
  <c r="F5" i="53"/>
  <c r="F6" i="53" s="1"/>
  <c r="S1" i="53"/>
  <c r="R15" i="52"/>
  <c r="R19" i="52" s="1"/>
  <c r="P15" i="52"/>
  <c r="P19" i="52" s="1"/>
  <c r="O15" i="52"/>
  <c r="N15" i="52"/>
  <c r="E15" i="52"/>
  <c r="E19" i="52" s="1"/>
  <c r="D15" i="52"/>
  <c r="C15" i="52"/>
  <c r="R11" i="52"/>
  <c r="P11" i="52"/>
  <c r="O11" i="52"/>
  <c r="N11" i="52"/>
  <c r="E11" i="52"/>
  <c r="D11" i="52"/>
  <c r="C11" i="52"/>
  <c r="R10" i="52"/>
  <c r="P10" i="52"/>
  <c r="O10" i="52"/>
  <c r="N10" i="52"/>
  <c r="E10" i="52"/>
  <c r="D10" i="52"/>
  <c r="C10" i="52"/>
  <c r="E4" i="52"/>
  <c r="S21" i="52" s="1"/>
  <c r="AL11" i="51"/>
  <c r="D11" i="51"/>
  <c r="C11" i="51"/>
  <c r="AL9" i="51"/>
  <c r="D9" i="51"/>
  <c r="C9" i="51"/>
  <c r="F5" i="51"/>
  <c r="F6" i="51" s="1"/>
  <c r="S1" i="51"/>
  <c r="R15" i="50"/>
  <c r="P15" i="50"/>
  <c r="O15" i="50"/>
  <c r="N15" i="50"/>
  <c r="E15" i="50"/>
  <c r="D15" i="50"/>
  <c r="C15" i="50"/>
  <c r="R11" i="50"/>
  <c r="P11" i="50"/>
  <c r="O11" i="50"/>
  <c r="N11" i="50"/>
  <c r="E11" i="50"/>
  <c r="D11" i="50"/>
  <c r="C11" i="50"/>
  <c r="R10" i="50"/>
  <c r="P10" i="50"/>
  <c r="O10" i="50"/>
  <c r="N10" i="50"/>
  <c r="E10" i="50"/>
  <c r="D10" i="50"/>
  <c r="C10" i="50"/>
  <c r="E4" i="50"/>
  <c r="S21" i="50" s="1"/>
  <c r="AJ16" i="49"/>
  <c r="D16" i="49"/>
  <c r="C16" i="49"/>
  <c r="AJ14" i="49"/>
  <c r="D14" i="49"/>
  <c r="C14" i="49"/>
  <c r="AJ11" i="49"/>
  <c r="D11" i="49"/>
  <c r="C11" i="49"/>
  <c r="AJ9" i="49"/>
  <c r="D9" i="49"/>
  <c r="C9" i="49"/>
  <c r="F5" i="49"/>
  <c r="F6" i="49" s="1"/>
  <c r="S1" i="49"/>
  <c r="R17" i="48"/>
  <c r="P17" i="48"/>
  <c r="O17" i="48"/>
  <c r="N17" i="48"/>
  <c r="E17" i="48"/>
  <c r="D17" i="48"/>
  <c r="C17" i="48"/>
  <c r="R16" i="48"/>
  <c r="P16" i="48"/>
  <c r="O16" i="48"/>
  <c r="N16" i="48"/>
  <c r="E16" i="48"/>
  <c r="D16" i="48"/>
  <c r="C16" i="48"/>
  <c r="R15" i="48"/>
  <c r="P15" i="48"/>
  <c r="O15" i="48"/>
  <c r="N15" i="48"/>
  <c r="E15" i="48"/>
  <c r="D15" i="48"/>
  <c r="C15" i="48"/>
  <c r="R11" i="48"/>
  <c r="P11" i="48"/>
  <c r="O11" i="48"/>
  <c r="N11" i="48"/>
  <c r="E11" i="48"/>
  <c r="D11" i="48"/>
  <c r="C11" i="48"/>
  <c r="R10" i="48"/>
  <c r="P10" i="48"/>
  <c r="O10" i="48"/>
  <c r="N10" i="48"/>
  <c r="E10" i="48"/>
  <c r="D10" i="48"/>
  <c r="C10" i="48"/>
  <c r="E4" i="48"/>
  <c r="S21" i="48" s="1"/>
  <c r="AL18" i="47"/>
  <c r="D18" i="47"/>
  <c r="C18" i="47"/>
  <c r="AL16" i="47"/>
  <c r="D16" i="47"/>
  <c r="C16" i="47"/>
  <c r="A16" i="47"/>
  <c r="A18" i="47" s="1"/>
  <c r="AL14" i="47"/>
  <c r="D14" i="47"/>
  <c r="C14" i="47"/>
  <c r="AL11" i="47"/>
  <c r="D11" i="47"/>
  <c r="C11" i="47"/>
  <c r="AL9" i="47"/>
  <c r="D9" i="47"/>
  <c r="C9" i="47"/>
  <c r="F5" i="47"/>
  <c r="F6" i="47" s="1"/>
  <c r="S1" i="47"/>
  <c r="E19" i="50" l="1"/>
  <c r="R19" i="50"/>
  <c r="E19" i="54"/>
  <c r="R19" i="54"/>
  <c r="N19" i="54"/>
  <c r="D1" i="50"/>
  <c r="R13" i="52"/>
  <c r="E19" i="48"/>
  <c r="N13" i="50"/>
  <c r="P13" i="54"/>
  <c r="N13" i="52"/>
  <c r="O13" i="54"/>
  <c r="N13" i="54"/>
  <c r="R13" i="54"/>
  <c r="P19" i="54"/>
  <c r="D1" i="52"/>
  <c r="D1" i="48"/>
  <c r="D1" i="54"/>
  <c r="R13" i="48"/>
  <c r="O13" i="52"/>
  <c r="N19" i="52"/>
  <c r="G5" i="53"/>
  <c r="E13" i="54"/>
  <c r="N13" i="48"/>
  <c r="R19" i="48"/>
  <c r="R13" i="50"/>
  <c r="P19" i="50"/>
  <c r="P13" i="52"/>
  <c r="O19" i="52"/>
  <c r="O13" i="50"/>
  <c r="N19" i="50"/>
  <c r="G5" i="51"/>
  <c r="E13" i="52"/>
  <c r="P19" i="48"/>
  <c r="P13" i="50"/>
  <c r="O19" i="50"/>
  <c r="O13" i="48"/>
  <c r="N19" i="48"/>
  <c r="G5" i="49"/>
  <c r="E13" i="50"/>
  <c r="P13" i="48"/>
  <c r="O19" i="48"/>
  <c r="G5" i="47"/>
  <c r="E13" i="48"/>
  <c r="K24" i="15"/>
  <c r="G6" i="53" l="1"/>
  <c r="H5" i="53"/>
  <c r="G6" i="51"/>
  <c r="H5" i="51"/>
  <c r="G6" i="49"/>
  <c r="H5" i="49"/>
  <c r="H5" i="47"/>
  <c r="G6" i="47"/>
  <c r="K25" i="15"/>
  <c r="I5" i="53" l="1"/>
  <c r="H6" i="53"/>
  <c r="I5" i="51"/>
  <c r="H6" i="51"/>
  <c r="I5" i="49"/>
  <c r="H6" i="49"/>
  <c r="I5" i="47"/>
  <c r="H6" i="47"/>
  <c r="R15" i="46"/>
  <c r="P15" i="46"/>
  <c r="O15" i="46"/>
  <c r="N15" i="46"/>
  <c r="E15" i="46"/>
  <c r="D15" i="46"/>
  <c r="C15" i="46"/>
  <c r="R11" i="46"/>
  <c r="P11" i="46"/>
  <c r="O11" i="46"/>
  <c r="N11" i="46"/>
  <c r="E11" i="46"/>
  <c r="D11" i="46"/>
  <c r="C11" i="46"/>
  <c r="R10" i="46"/>
  <c r="P10" i="46"/>
  <c r="O10" i="46"/>
  <c r="N10" i="46"/>
  <c r="E10" i="46"/>
  <c r="D10" i="46"/>
  <c r="C10" i="46"/>
  <c r="E4" i="46"/>
  <c r="S21" i="46" s="1"/>
  <c r="AL11" i="45"/>
  <c r="D11" i="45"/>
  <c r="C11" i="45"/>
  <c r="AL9" i="45"/>
  <c r="D9" i="45"/>
  <c r="C9" i="45"/>
  <c r="F5" i="45"/>
  <c r="G5" i="45" s="1"/>
  <c r="S1" i="45"/>
  <c r="R15" i="44"/>
  <c r="P15" i="44"/>
  <c r="O15" i="44"/>
  <c r="N15" i="44"/>
  <c r="E15" i="44"/>
  <c r="D15" i="44"/>
  <c r="C15" i="44"/>
  <c r="R11" i="44"/>
  <c r="P11" i="44"/>
  <c r="O11" i="44"/>
  <c r="N11" i="44"/>
  <c r="E11" i="44"/>
  <c r="D11" i="44"/>
  <c r="C11" i="44"/>
  <c r="R10" i="44"/>
  <c r="P10" i="44"/>
  <c r="O10" i="44"/>
  <c r="N10" i="44"/>
  <c r="E10" i="44"/>
  <c r="D10" i="44"/>
  <c r="C10" i="44"/>
  <c r="E4" i="44"/>
  <c r="S21" i="44" s="1"/>
  <c r="AL11" i="43"/>
  <c r="D11" i="43"/>
  <c r="C11" i="43"/>
  <c r="A11" i="43"/>
  <c r="AL9" i="43"/>
  <c r="D9" i="43"/>
  <c r="C9" i="43"/>
  <c r="F5" i="43"/>
  <c r="G5" i="43" s="1"/>
  <c r="S1" i="43"/>
  <c r="R15" i="42"/>
  <c r="P15" i="42"/>
  <c r="O15" i="42"/>
  <c r="N15" i="42"/>
  <c r="E15" i="42"/>
  <c r="D15" i="42"/>
  <c r="C15" i="42"/>
  <c r="R11" i="42"/>
  <c r="P11" i="42"/>
  <c r="O11" i="42"/>
  <c r="N11" i="42"/>
  <c r="E11" i="42"/>
  <c r="D11" i="42"/>
  <c r="C11" i="42"/>
  <c r="R10" i="42"/>
  <c r="P10" i="42"/>
  <c r="O10" i="42"/>
  <c r="N10" i="42"/>
  <c r="E10" i="42"/>
  <c r="D10" i="42"/>
  <c r="C10" i="42"/>
  <c r="E4" i="42"/>
  <c r="S21" i="42" s="1"/>
  <c r="AL11" i="41"/>
  <c r="D11" i="41"/>
  <c r="C11" i="41"/>
  <c r="A11" i="41"/>
  <c r="AL9" i="41"/>
  <c r="D9" i="41"/>
  <c r="C9" i="41"/>
  <c r="F5" i="41"/>
  <c r="G5" i="41" s="1"/>
  <c r="S1" i="41"/>
  <c r="E13" i="46" l="1"/>
  <c r="R13" i="46"/>
  <c r="J5" i="53"/>
  <c r="I6" i="53"/>
  <c r="J5" i="51"/>
  <c r="I6" i="51"/>
  <c r="E13" i="44"/>
  <c r="R13" i="44"/>
  <c r="N13" i="46"/>
  <c r="P13" i="44"/>
  <c r="J5" i="49"/>
  <c r="I6" i="49"/>
  <c r="O13" i="44"/>
  <c r="P13" i="46"/>
  <c r="N13" i="44"/>
  <c r="O13" i="46"/>
  <c r="I6" i="47"/>
  <c r="J5" i="47"/>
  <c r="F6" i="43"/>
  <c r="E19" i="42"/>
  <c r="R19" i="42"/>
  <c r="E19" i="44"/>
  <c r="R19" i="44"/>
  <c r="F6" i="45"/>
  <c r="F6" i="41"/>
  <c r="N13" i="42"/>
  <c r="E19" i="46"/>
  <c r="P19" i="42"/>
  <c r="D1" i="42"/>
  <c r="P19" i="44"/>
  <c r="D1" i="44"/>
  <c r="O19" i="46"/>
  <c r="P19" i="46"/>
  <c r="N19" i="46"/>
  <c r="R19" i="46"/>
  <c r="D1" i="46"/>
  <c r="G6" i="45"/>
  <c r="H5" i="45"/>
  <c r="N19" i="44"/>
  <c r="O19" i="44"/>
  <c r="G6" i="43"/>
  <c r="H5" i="43"/>
  <c r="N19" i="42"/>
  <c r="O13" i="42"/>
  <c r="P13" i="42"/>
  <c r="R13" i="42"/>
  <c r="O19" i="42"/>
  <c r="G6" i="41"/>
  <c r="H5" i="41"/>
  <c r="E13" i="42"/>
  <c r="R15" i="40"/>
  <c r="P15" i="40"/>
  <c r="O15" i="40"/>
  <c r="N15" i="40"/>
  <c r="E15" i="40"/>
  <c r="D15" i="40"/>
  <c r="C15" i="40"/>
  <c r="R11" i="40"/>
  <c r="P11" i="40"/>
  <c r="O11" i="40"/>
  <c r="N11" i="40"/>
  <c r="E11" i="40"/>
  <c r="D11" i="40"/>
  <c r="C11" i="40"/>
  <c r="R10" i="40"/>
  <c r="P10" i="40"/>
  <c r="O10" i="40"/>
  <c r="N10" i="40"/>
  <c r="E10" i="40"/>
  <c r="D10" i="40"/>
  <c r="C10" i="40"/>
  <c r="E4" i="40"/>
  <c r="S21" i="40" s="1"/>
  <c r="AL11" i="39"/>
  <c r="D11" i="39"/>
  <c r="C11" i="39"/>
  <c r="A11" i="39"/>
  <c r="AL9" i="39"/>
  <c r="D9" i="39"/>
  <c r="C9" i="39"/>
  <c r="F5" i="39"/>
  <c r="G5" i="39" s="1"/>
  <c r="S1" i="39"/>
  <c r="R15" i="38"/>
  <c r="P15" i="38"/>
  <c r="O15" i="38"/>
  <c r="N15" i="38"/>
  <c r="E15" i="38"/>
  <c r="D15" i="38"/>
  <c r="C15" i="38"/>
  <c r="R11" i="38"/>
  <c r="P11" i="38"/>
  <c r="O11" i="38"/>
  <c r="N11" i="38"/>
  <c r="E11" i="38"/>
  <c r="D11" i="38"/>
  <c r="C11" i="38"/>
  <c r="R10" i="38"/>
  <c r="P10" i="38"/>
  <c r="O10" i="38"/>
  <c r="N10" i="38"/>
  <c r="E10" i="38"/>
  <c r="D10" i="38"/>
  <c r="C10" i="38"/>
  <c r="E4" i="38"/>
  <c r="S21" i="38" s="1"/>
  <c r="AL11" i="37"/>
  <c r="D11" i="37"/>
  <c r="C11" i="37"/>
  <c r="A11" i="37"/>
  <c r="AL9" i="37"/>
  <c r="D9" i="37"/>
  <c r="C9" i="37"/>
  <c r="F5" i="37"/>
  <c r="F6" i="37" s="1"/>
  <c r="S1" i="37"/>
  <c r="R15" i="36"/>
  <c r="P15" i="36"/>
  <c r="O15" i="36"/>
  <c r="N15" i="36"/>
  <c r="E15" i="36"/>
  <c r="D15" i="36"/>
  <c r="C15" i="36"/>
  <c r="R11" i="36"/>
  <c r="P11" i="36"/>
  <c r="O11" i="36"/>
  <c r="N11" i="36"/>
  <c r="E11" i="36"/>
  <c r="D11" i="36"/>
  <c r="C11" i="36"/>
  <c r="R10" i="36"/>
  <c r="P10" i="36"/>
  <c r="O10" i="36"/>
  <c r="N10" i="36"/>
  <c r="E10" i="36"/>
  <c r="D10" i="36"/>
  <c r="C10" i="36"/>
  <c r="E4" i="36"/>
  <c r="S21" i="36" s="1"/>
  <c r="AL11" i="35"/>
  <c r="D11" i="35"/>
  <c r="C11" i="35"/>
  <c r="A11" i="35"/>
  <c r="AL9" i="35"/>
  <c r="D9" i="35"/>
  <c r="C9" i="35"/>
  <c r="F5" i="35"/>
  <c r="F6" i="35" s="1"/>
  <c r="S1" i="35"/>
  <c r="D1" i="36" l="1"/>
  <c r="J6" i="53"/>
  <c r="K5" i="53"/>
  <c r="J6" i="51"/>
  <c r="K5" i="51"/>
  <c r="J6" i="49"/>
  <c r="K5" i="49"/>
  <c r="J6" i="47"/>
  <c r="K5" i="47"/>
  <c r="D1" i="38"/>
  <c r="N13" i="40"/>
  <c r="P19" i="40"/>
  <c r="I5" i="45"/>
  <c r="H6" i="45"/>
  <c r="R13" i="38"/>
  <c r="P19" i="38"/>
  <c r="O13" i="40"/>
  <c r="N19" i="40"/>
  <c r="I5" i="43"/>
  <c r="H6" i="43"/>
  <c r="E19" i="40"/>
  <c r="R19" i="40"/>
  <c r="I5" i="41"/>
  <c r="H6" i="41"/>
  <c r="R13" i="36"/>
  <c r="P19" i="36"/>
  <c r="N13" i="38"/>
  <c r="E19" i="38"/>
  <c r="R19" i="38"/>
  <c r="P13" i="40"/>
  <c r="R13" i="40"/>
  <c r="O19" i="40"/>
  <c r="F6" i="39"/>
  <c r="D1" i="40"/>
  <c r="G6" i="39"/>
  <c r="H5" i="39"/>
  <c r="E13" i="40"/>
  <c r="N13" i="36"/>
  <c r="E19" i="36"/>
  <c r="R19" i="36"/>
  <c r="O13" i="38"/>
  <c r="N19" i="38"/>
  <c r="O13" i="36"/>
  <c r="P13" i="38"/>
  <c r="O19" i="38"/>
  <c r="G5" i="37"/>
  <c r="E13" i="38"/>
  <c r="N19" i="36"/>
  <c r="P13" i="36"/>
  <c r="O19" i="36"/>
  <c r="G5" i="35"/>
  <c r="E13" i="36"/>
  <c r="C11" i="34"/>
  <c r="D11" i="34"/>
  <c r="E11" i="34"/>
  <c r="N11" i="34"/>
  <c r="O11" i="34"/>
  <c r="P11" i="34"/>
  <c r="R11" i="34"/>
  <c r="AL11" i="33"/>
  <c r="D11" i="33"/>
  <c r="C11" i="33"/>
  <c r="A11" i="33"/>
  <c r="C15" i="16"/>
  <c r="D15" i="16"/>
  <c r="E15" i="16"/>
  <c r="N15" i="16"/>
  <c r="O15" i="16"/>
  <c r="P15" i="16"/>
  <c r="R15" i="16"/>
  <c r="C10" i="16"/>
  <c r="D10" i="16"/>
  <c r="E10" i="16"/>
  <c r="N10" i="16"/>
  <c r="O10" i="16"/>
  <c r="P10" i="16"/>
  <c r="R10" i="16"/>
  <c r="C11" i="16"/>
  <c r="D11" i="16"/>
  <c r="E11" i="16"/>
  <c r="N11" i="16"/>
  <c r="O11" i="16"/>
  <c r="P11" i="16"/>
  <c r="R11" i="16"/>
  <c r="K6" i="53" l="1"/>
  <c r="L5" i="53"/>
  <c r="K6" i="51"/>
  <c r="L5" i="51"/>
  <c r="K6" i="49"/>
  <c r="L5" i="49"/>
  <c r="L5" i="47"/>
  <c r="K6" i="47"/>
  <c r="J5" i="45"/>
  <c r="I6" i="45"/>
  <c r="J5" i="43"/>
  <c r="I6" i="43"/>
  <c r="J5" i="41"/>
  <c r="I6" i="41"/>
  <c r="I5" i="39"/>
  <c r="H6" i="39"/>
  <c r="E13" i="16"/>
  <c r="G6" i="37"/>
  <c r="H5" i="37"/>
  <c r="P19" i="16"/>
  <c r="P13" i="16"/>
  <c r="O19" i="16"/>
  <c r="E19" i="16"/>
  <c r="R19" i="16"/>
  <c r="N19" i="16"/>
  <c r="N13" i="16"/>
  <c r="R13" i="16"/>
  <c r="G6" i="35"/>
  <c r="H5" i="35"/>
  <c r="O13" i="16"/>
  <c r="AL11" i="14"/>
  <c r="D11" i="14"/>
  <c r="C11" i="14"/>
  <c r="A12" i="15"/>
  <c r="A13" i="15"/>
  <c r="A14" i="15"/>
  <c r="A15" i="15"/>
  <c r="A16" i="15"/>
  <c r="A17" i="15"/>
  <c r="A18" i="15"/>
  <c r="A11" i="15"/>
  <c r="M5" i="53" l="1"/>
  <c r="L6" i="53"/>
  <c r="M5" i="51"/>
  <c r="L6" i="51"/>
  <c r="M5" i="49"/>
  <c r="L6" i="49"/>
  <c r="M5" i="47"/>
  <c r="L6" i="47"/>
  <c r="J6" i="45"/>
  <c r="K5" i="45"/>
  <c r="J6" i="43"/>
  <c r="K5" i="43"/>
  <c r="J6" i="41"/>
  <c r="K5" i="41"/>
  <c r="J5" i="39"/>
  <c r="I6" i="39"/>
  <c r="I5" i="37"/>
  <c r="H6" i="37"/>
  <c r="I5" i="35"/>
  <c r="H6" i="35"/>
  <c r="R15" i="34"/>
  <c r="P15" i="34"/>
  <c r="O15" i="34"/>
  <c r="N15" i="34"/>
  <c r="E15" i="34"/>
  <c r="D15" i="34"/>
  <c r="C15" i="34"/>
  <c r="R10" i="34"/>
  <c r="R13" i="34" s="1"/>
  <c r="P10" i="34"/>
  <c r="P13" i="34" s="1"/>
  <c r="O10" i="34"/>
  <c r="O13" i="34" s="1"/>
  <c r="N10" i="34"/>
  <c r="N13" i="34" s="1"/>
  <c r="E10" i="34"/>
  <c r="E13" i="34" s="1"/>
  <c r="D10" i="34"/>
  <c r="C10" i="34"/>
  <c r="E4" i="34"/>
  <c r="AL9" i="33"/>
  <c r="D9" i="33"/>
  <c r="C9" i="33"/>
  <c r="F5" i="33"/>
  <c r="G5" i="33" s="1"/>
  <c r="S1" i="33"/>
  <c r="N5" i="53" l="1"/>
  <c r="M6" i="53"/>
  <c r="N5" i="51"/>
  <c r="M6" i="51"/>
  <c r="M6" i="49"/>
  <c r="N5" i="49"/>
  <c r="N5" i="47"/>
  <c r="M6" i="47"/>
  <c r="K6" i="45"/>
  <c r="L5" i="45"/>
  <c r="K6" i="43"/>
  <c r="L5" i="43"/>
  <c r="N19" i="34"/>
  <c r="K6" i="41"/>
  <c r="L5" i="41"/>
  <c r="J6" i="39"/>
  <c r="K5" i="39"/>
  <c r="O19" i="34"/>
  <c r="J5" i="37"/>
  <c r="I6" i="37"/>
  <c r="P19" i="34"/>
  <c r="E19" i="34"/>
  <c r="R19" i="34"/>
  <c r="J5" i="35"/>
  <c r="I6" i="35"/>
  <c r="S21" i="34"/>
  <c r="F6" i="33"/>
  <c r="G6" i="33"/>
  <c r="H5" i="33"/>
  <c r="D1" i="34"/>
  <c r="N6" i="53" l="1"/>
  <c r="O5" i="53"/>
  <c r="N6" i="51"/>
  <c r="O5" i="51"/>
  <c r="N6" i="49"/>
  <c r="O5" i="49"/>
  <c r="N6" i="47"/>
  <c r="O5" i="47"/>
  <c r="M5" i="45"/>
  <c r="L6" i="45"/>
  <c r="M5" i="43"/>
  <c r="L6" i="43"/>
  <c r="M5" i="41"/>
  <c r="L6" i="41"/>
  <c r="K6" i="39"/>
  <c r="L5" i="39"/>
  <c r="J6" i="37"/>
  <c r="K5" i="37"/>
  <c r="J6" i="35"/>
  <c r="K5" i="35"/>
  <c r="I5" i="33"/>
  <c r="H6" i="33"/>
  <c r="J19" i="15"/>
  <c r="F19" i="15"/>
  <c r="O6" i="53" l="1"/>
  <c r="P5" i="53"/>
  <c r="O6" i="51"/>
  <c r="P5" i="51"/>
  <c r="O6" i="49"/>
  <c r="P5" i="49"/>
  <c r="P5" i="47"/>
  <c r="O6" i="47"/>
  <c r="N5" i="45"/>
  <c r="M6" i="45"/>
  <c r="N5" i="43"/>
  <c r="M6" i="43"/>
  <c r="N5" i="41"/>
  <c r="M6" i="41"/>
  <c r="M5" i="39"/>
  <c r="L6" i="39"/>
  <c r="K6" i="37"/>
  <c r="L5" i="37"/>
  <c r="K6" i="35"/>
  <c r="L5" i="35"/>
  <c r="J5" i="33"/>
  <c r="I6" i="33"/>
  <c r="E4" i="16"/>
  <c r="Q5" i="53" l="1"/>
  <c r="P6" i="53"/>
  <c r="Q5" i="51"/>
  <c r="P6" i="51"/>
  <c r="Q5" i="49"/>
  <c r="P6" i="49"/>
  <c r="Q5" i="47"/>
  <c r="P6" i="47"/>
  <c r="N6" i="45"/>
  <c r="O5" i="45"/>
  <c r="N6" i="43"/>
  <c r="O5" i="43"/>
  <c r="N6" i="41"/>
  <c r="O5" i="41"/>
  <c r="N5" i="39"/>
  <c r="M6" i="39"/>
  <c r="M5" i="37"/>
  <c r="L6" i="37"/>
  <c r="M5" i="35"/>
  <c r="L6" i="35"/>
  <c r="D1" i="16"/>
  <c r="J6" i="33"/>
  <c r="K5" i="33"/>
  <c r="S21" i="16"/>
  <c r="R5" i="53" l="1"/>
  <c r="Q6" i="53"/>
  <c r="R5" i="51"/>
  <c r="Q6" i="51"/>
  <c r="R5" i="49"/>
  <c r="Q6" i="49"/>
  <c r="R5" i="47"/>
  <c r="Q6" i="47"/>
  <c r="O6" i="45"/>
  <c r="P5" i="45"/>
  <c r="O6" i="43"/>
  <c r="P5" i="43"/>
  <c r="O6" i="41"/>
  <c r="P5" i="41"/>
  <c r="N6" i="39"/>
  <c r="O5" i="39"/>
  <c r="N5" i="37"/>
  <c r="M6" i="37"/>
  <c r="N5" i="35"/>
  <c r="M6" i="35"/>
  <c r="K6" i="33"/>
  <c r="L5" i="33"/>
  <c r="M74" i="15"/>
  <c r="N102" i="15" s="1"/>
  <c r="M75" i="15"/>
  <c r="N104" i="15" s="1"/>
  <c r="M76" i="15"/>
  <c r="N106" i="15" s="1"/>
  <c r="M47" i="15"/>
  <c r="M48" i="15"/>
  <c r="M49" i="15"/>
  <c r="M50" i="15"/>
  <c r="M51" i="15"/>
  <c r="M52" i="15"/>
  <c r="M53" i="15"/>
  <c r="M54" i="15"/>
  <c r="M55" i="15"/>
  <c r="M56" i="15"/>
  <c r="M57" i="15"/>
  <c r="M58" i="15"/>
  <c r="M59" i="15"/>
  <c r="M60" i="15"/>
  <c r="M61" i="15"/>
  <c r="M62" i="15"/>
  <c r="M63" i="15"/>
  <c r="M64" i="15"/>
  <c r="M65" i="15"/>
  <c r="M66" i="15"/>
  <c r="M67" i="15"/>
  <c r="M68" i="15"/>
  <c r="M69" i="15"/>
  <c r="M70" i="15"/>
  <c r="M71" i="15"/>
  <c r="M72" i="15"/>
  <c r="M73" i="15"/>
  <c r="M46" i="15"/>
  <c r="J20" i="15" a="1"/>
  <c r="J20" i="15" s="1"/>
  <c r="R6" i="53" l="1"/>
  <c r="S5" i="53"/>
  <c r="R6" i="51"/>
  <c r="S5" i="51"/>
  <c r="R6" i="49"/>
  <c r="S5" i="49"/>
  <c r="R6" i="47"/>
  <c r="S5" i="47"/>
  <c r="Q5" i="45"/>
  <c r="P6" i="45"/>
  <c r="Q5" i="43"/>
  <c r="P6" i="43"/>
  <c r="Q5" i="41"/>
  <c r="P6" i="41"/>
  <c r="O6" i="39"/>
  <c r="P5" i="39"/>
  <c r="N6" i="37"/>
  <c r="O5" i="37"/>
  <c r="N6" i="35"/>
  <c r="O5" i="35"/>
  <c r="M5" i="33"/>
  <c r="L6" i="33"/>
  <c r="AL9" i="14"/>
  <c r="S6" i="53" l="1"/>
  <c r="T5" i="53"/>
  <c r="S6" i="51"/>
  <c r="T5" i="51"/>
  <c r="S6" i="49"/>
  <c r="T5" i="49"/>
  <c r="S6" i="47"/>
  <c r="T5" i="47"/>
  <c r="R5" i="45"/>
  <c r="Q6" i="45"/>
  <c r="R5" i="43"/>
  <c r="Q6" i="43"/>
  <c r="R5" i="41"/>
  <c r="Q6" i="41"/>
  <c r="Q5" i="39"/>
  <c r="P6" i="39"/>
  <c r="O6" i="37"/>
  <c r="P5" i="37"/>
  <c r="O6" i="35"/>
  <c r="P5" i="35"/>
  <c r="N5" i="33"/>
  <c r="M6" i="33"/>
  <c r="N48" i="15"/>
  <c r="N50" i="15"/>
  <c r="N52" i="15"/>
  <c r="N54" i="15"/>
  <c r="N56" i="15"/>
  <c r="N58" i="15"/>
  <c r="N60" i="15"/>
  <c r="N62" i="15"/>
  <c r="N64" i="15"/>
  <c r="N66" i="15"/>
  <c r="N68" i="15"/>
  <c r="N70" i="15"/>
  <c r="N72" i="15"/>
  <c r="N74" i="15"/>
  <c r="N76" i="15"/>
  <c r="N78" i="15"/>
  <c r="N80" i="15"/>
  <c r="N82" i="15"/>
  <c r="N84" i="15"/>
  <c r="N86" i="15"/>
  <c r="N88" i="15"/>
  <c r="N90" i="15"/>
  <c r="N92" i="15"/>
  <c r="N94" i="15"/>
  <c r="N96" i="15"/>
  <c r="N98" i="15"/>
  <c r="N100" i="15"/>
  <c r="N46" i="15"/>
  <c r="U5" i="53" l="1"/>
  <c r="T6" i="53"/>
  <c r="U5" i="51"/>
  <c r="T6" i="51"/>
  <c r="U5" i="49"/>
  <c r="T6" i="49"/>
  <c r="U5" i="47"/>
  <c r="T6" i="47"/>
  <c r="R6" i="45"/>
  <c r="S5" i="45"/>
  <c r="R6" i="43"/>
  <c r="S5" i="43"/>
  <c r="R6" i="41"/>
  <c r="S5" i="41"/>
  <c r="R5" i="39"/>
  <c r="Q6" i="39"/>
  <c r="Q5" i="37"/>
  <c r="P6" i="37"/>
  <c r="Q5" i="35"/>
  <c r="P6" i="35"/>
  <c r="N6" i="33"/>
  <c r="O5" i="33"/>
  <c r="S1" i="14"/>
  <c r="E19" i="15"/>
  <c r="V5" i="53" l="1"/>
  <c r="U6" i="53"/>
  <c r="V5" i="51"/>
  <c r="U6" i="51"/>
  <c r="V5" i="49"/>
  <c r="U6" i="49"/>
  <c r="U6" i="47"/>
  <c r="V5" i="47"/>
  <c r="S6" i="45"/>
  <c r="T5" i="45"/>
  <c r="S6" i="43"/>
  <c r="T5" i="43"/>
  <c r="S6" i="41"/>
  <c r="T5" i="41"/>
  <c r="R6" i="39"/>
  <c r="S5" i="39"/>
  <c r="R5" i="37"/>
  <c r="Q6" i="37"/>
  <c r="R5" i="35"/>
  <c r="Q6" i="35"/>
  <c r="O6" i="33"/>
  <c r="P5" i="33"/>
  <c r="K20" i="15" a="1"/>
  <c r="K20" i="15" s="1"/>
  <c r="L20" i="15" a="1"/>
  <c r="L20" i="15" s="1"/>
  <c r="M20" i="15" a="1"/>
  <c r="M20" i="15" s="1"/>
  <c r="N20" i="15" a="1"/>
  <c r="N20" i="15" s="1"/>
  <c r="O20" i="15" a="1"/>
  <c r="O20" i="15" s="1"/>
  <c r="P20" i="15" a="1"/>
  <c r="P20" i="15" s="1"/>
  <c r="Q20" i="15" a="1"/>
  <c r="Q20" i="15" s="1"/>
  <c r="R20" i="15" a="1"/>
  <c r="R20" i="15" s="1"/>
  <c r="S20" i="15" a="1"/>
  <c r="S20" i="15" s="1"/>
  <c r="T20" i="15" a="1"/>
  <c r="T20" i="15" s="1"/>
  <c r="U20" i="15" a="1"/>
  <c r="U20" i="15" s="1"/>
  <c r="U19" i="15"/>
  <c r="K19" i="15"/>
  <c r="L19" i="15"/>
  <c r="M19" i="15"/>
  <c r="N19" i="15"/>
  <c r="O19" i="15"/>
  <c r="P19" i="15"/>
  <c r="Q19" i="15"/>
  <c r="R19" i="15"/>
  <c r="S19" i="15"/>
  <c r="T19" i="15"/>
  <c r="G19" i="15"/>
  <c r="H19" i="15"/>
  <c r="A6" i="15"/>
  <c r="V6" i="53" l="1"/>
  <c r="W5" i="53"/>
  <c r="V6" i="51"/>
  <c r="W5" i="51"/>
  <c r="V6" i="49"/>
  <c r="W5" i="49"/>
  <c r="V6" i="47"/>
  <c r="W5" i="47"/>
  <c r="U5" i="45"/>
  <c r="T6" i="45"/>
  <c r="U5" i="43"/>
  <c r="T6" i="43"/>
  <c r="U5" i="41"/>
  <c r="T6" i="41"/>
  <c r="S6" i="39"/>
  <c r="T5" i="39"/>
  <c r="R6" i="37"/>
  <c r="S5" i="37"/>
  <c r="R6" i="35"/>
  <c r="S5" i="35"/>
  <c r="Q5" i="33"/>
  <c r="P6" i="33"/>
  <c r="D9" i="14"/>
  <c r="C9" i="14"/>
  <c r="F5" i="14"/>
  <c r="W6" i="53" l="1"/>
  <c r="X5" i="53"/>
  <c r="W6" i="51"/>
  <c r="X5" i="51"/>
  <c r="W6" i="49"/>
  <c r="X5" i="49"/>
  <c r="X5" i="47"/>
  <c r="W6" i="47"/>
  <c r="V5" i="45"/>
  <c r="U6" i="45"/>
  <c r="V5" i="43"/>
  <c r="U6" i="43"/>
  <c r="V5" i="41"/>
  <c r="U6" i="41"/>
  <c r="U5" i="39"/>
  <c r="T6" i="39"/>
  <c r="S6" i="37"/>
  <c r="T5" i="37"/>
  <c r="S6" i="35"/>
  <c r="T5" i="35"/>
  <c r="R5" i="33"/>
  <c r="Q6" i="33"/>
  <c r="F6" i="14"/>
  <c r="G5" i="14"/>
  <c r="Y5" i="53" l="1"/>
  <c r="X6" i="53"/>
  <c r="Y5" i="51"/>
  <c r="X6" i="51"/>
  <c r="Y5" i="49"/>
  <c r="X6" i="49"/>
  <c r="Y5" i="47"/>
  <c r="X6" i="47"/>
  <c r="V6" i="45"/>
  <c r="W5" i="45"/>
  <c r="V6" i="43"/>
  <c r="W5" i="43"/>
  <c r="V6" i="41"/>
  <c r="W5" i="41"/>
  <c r="V5" i="39"/>
  <c r="U6" i="39"/>
  <c r="U5" i="37"/>
  <c r="T6" i="37"/>
  <c r="U5" i="35"/>
  <c r="T6" i="35"/>
  <c r="R6" i="33"/>
  <c r="S5" i="33"/>
  <c r="H5" i="14"/>
  <c r="G6" i="14"/>
  <c r="Z5" i="53" l="1"/>
  <c r="Y6" i="53"/>
  <c r="Z5" i="51"/>
  <c r="Y6" i="51"/>
  <c r="Z5" i="49"/>
  <c r="Y6" i="49"/>
  <c r="Y6" i="47"/>
  <c r="Z5" i="47"/>
  <c r="W6" i="45"/>
  <c r="X5" i="45"/>
  <c r="W6" i="43"/>
  <c r="X5" i="43"/>
  <c r="W6" i="41"/>
  <c r="X5" i="41"/>
  <c r="V6" i="39"/>
  <c r="W5" i="39"/>
  <c r="V5" i="37"/>
  <c r="U6" i="37"/>
  <c r="V5" i="35"/>
  <c r="U6" i="35"/>
  <c r="S6" i="33"/>
  <c r="T5" i="33"/>
  <c r="H6" i="14"/>
  <c r="I5" i="14"/>
  <c r="Z6" i="53" l="1"/>
  <c r="AA5" i="53"/>
  <c r="Z6" i="51"/>
  <c r="AA5" i="51"/>
  <c r="Z6" i="49"/>
  <c r="AA5" i="49"/>
  <c r="Z6" i="47"/>
  <c r="AA5" i="47"/>
  <c r="Y5" i="45"/>
  <c r="X6" i="45"/>
  <c r="Y5" i="43"/>
  <c r="X6" i="43"/>
  <c r="Y5" i="41"/>
  <c r="X6" i="41"/>
  <c r="W6" i="39"/>
  <c r="X5" i="39"/>
  <c r="V6" i="37"/>
  <c r="W5" i="37"/>
  <c r="V6" i="35"/>
  <c r="W5" i="35"/>
  <c r="U5" i="33"/>
  <c r="T6" i="33"/>
  <c r="I6" i="14"/>
  <c r="J5" i="14"/>
  <c r="AA6" i="53" l="1"/>
  <c r="AB5" i="53"/>
  <c r="AA6" i="51"/>
  <c r="AB5" i="51"/>
  <c r="AA6" i="49"/>
  <c r="AB5" i="49"/>
  <c r="AB5" i="47"/>
  <c r="AA6" i="47"/>
  <c r="Z5" i="45"/>
  <c r="Y6" i="45"/>
  <c r="Z5" i="43"/>
  <c r="Y6" i="43"/>
  <c r="Z5" i="41"/>
  <c r="Y6" i="41"/>
  <c r="Y5" i="39"/>
  <c r="X6" i="39"/>
  <c r="W6" i="37"/>
  <c r="X5" i="37"/>
  <c r="W6" i="35"/>
  <c r="X5" i="35"/>
  <c r="V5" i="33"/>
  <c r="U6" i="33"/>
  <c r="K5" i="14"/>
  <c r="J6" i="14"/>
  <c r="AC5" i="53" l="1"/>
  <c r="AB6" i="53"/>
  <c r="AC5" i="51"/>
  <c r="AB6" i="51"/>
  <c r="AC5" i="49"/>
  <c r="AB6" i="49"/>
  <c r="AC5" i="47"/>
  <c r="AB6" i="47"/>
  <c r="Z6" i="45"/>
  <c r="AA5" i="45"/>
  <c r="Z6" i="43"/>
  <c r="AA5" i="43"/>
  <c r="Z6" i="41"/>
  <c r="AA5" i="41"/>
  <c r="Z5" i="39"/>
  <c r="Y6" i="39"/>
  <c r="Y5" i="37"/>
  <c r="X6" i="37"/>
  <c r="Y5" i="35"/>
  <c r="X6" i="35"/>
  <c r="V6" i="33"/>
  <c r="W5" i="33"/>
  <c r="K6" i="14"/>
  <c r="L5" i="14"/>
  <c r="AD5" i="53" l="1"/>
  <c r="AC6" i="53"/>
  <c r="AD5" i="51"/>
  <c r="AC6" i="51"/>
  <c r="AD5" i="49"/>
  <c r="AC6" i="49"/>
  <c r="AD5" i="47"/>
  <c r="AC6" i="47"/>
  <c r="AA6" i="45"/>
  <c r="AB5" i="45"/>
  <c r="AA6" i="43"/>
  <c r="AB5" i="43"/>
  <c r="AA6" i="41"/>
  <c r="AB5" i="41"/>
  <c r="Z6" i="39"/>
  <c r="AA5" i="39"/>
  <c r="Z5" i="37"/>
  <c r="Y6" i="37"/>
  <c r="Z5" i="35"/>
  <c r="Y6" i="35"/>
  <c r="W6" i="33"/>
  <c r="X5" i="33"/>
  <c r="M5" i="14"/>
  <c r="L6" i="14"/>
  <c r="AD6" i="53" l="1"/>
  <c r="AE5" i="53"/>
  <c r="AD6" i="51"/>
  <c r="AE5" i="51"/>
  <c r="AD6" i="49"/>
  <c r="AE5" i="49"/>
  <c r="AD6" i="47"/>
  <c r="AE5" i="47"/>
  <c r="AC5" i="45"/>
  <c r="AB6" i="45"/>
  <c r="AC5" i="43"/>
  <c r="AB6" i="43"/>
  <c r="AC5" i="41"/>
  <c r="AB6" i="41"/>
  <c r="AA6" i="39"/>
  <c r="AB5" i="39"/>
  <c r="Z6" i="37"/>
  <c r="AA5" i="37"/>
  <c r="Z6" i="35"/>
  <c r="AA5" i="35"/>
  <c r="Y5" i="33"/>
  <c r="X6" i="33"/>
  <c r="N5" i="14"/>
  <c r="M6" i="14"/>
  <c r="AE6" i="53" l="1"/>
  <c r="AF5" i="53"/>
  <c r="AE6" i="51"/>
  <c r="AF5" i="51"/>
  <c r="AE6" i="49"/>
  <c r="AF5" i="49"/>
  <c r="AF5" i="47"/>
  <c r="AE6" i="47"/>
  <c r="AD5" i="45"/>
  <c r="AC6" i="45"/>
  <c r="AD5" i="43"/>
  <c r="AC6" i="43"/>
  <c r="AD5" i="41"/>
  <c r="AC6" i="41"/>
  <c r="AC5" i="39"/>
  <c r="AB6" i="39"/>
  <c r="AA6" i="37"/>
  <c r="AB5" i="37"/>
  <c r="AA6" i="35"/>
  <c r="AB5" i="35"/>
  <c r="Z5" i="33"/>
  <c r="Y6" i="33"/>
  <c r="O5" i="14"/>
  <c r="N6" i="14"/>
  <c r="AG5" i="53" l="1"/>
  <c r="AF6" i="53"/>
  <c r="AG5" i="51"/>
  <c r="AF6" i="51"/>
  <c r="AG5" i="49"/>
  <c r="AF6" i="49"/>
  <c r="AG5" i="47"/>
  <c r="AF6" i="47"/>
  <c r="AD6" i="45"/>
  <c r="AE5" i="45"/>
  <c r="AD6" i="43"/>
  <c r="AE5" i="43"/>
  <c r="AD6" i="41"/>
  <c r="AE5" i="41"/>
  <c r="AD5" i="39"/>
  <c r="AC6" i="39"/>
  <c r="AC5" i="37"/>
  <c r="AB6" i="37"/>
  <c r="AC5" i="35"/>
  <c r="AB6" i="35"/>
  <c r="Z6" i="33"/>
  <c r="AA5" i="33"/>
  <c r="P5" i="14"/>
  <c r="O6" i="14"/>
  <c r="AH5" i="53" l="1"/>
  <c r="AG6" i="53"/>
  <c r="AH5" i="51"/>
  <c r="AG6" i="51"/>
  <c r="AH5" i="49"/>
  <c r="AG6" i="49"/>
  <c r="AH5" i="47"/>
  <c r="AG6" i="47"/>
  <c r="AE6" i="45"/>
  <c r="AF5" i="45"/>
  <c r="AE6" i="43"/>
  <c r="AF5" i="43"/>
  <c r="AE6" i="41"/>
  <c r="AF5" i="41"/>
  <c r="AD6" i="39"/>
  <c r="AE5" i="39"/>
  <c r="AD5" i="37"/>
  <c r="AC6" i="37"/>
  <c r="AD5" i="35"/>
  <c r="AC6" i="35"/>
  <c r="AA6" i="33"/>
  <c r="AB5" i="33"/>
  <c r="P6" i="14"/>
  <c r="Q5" i="14"/>
  <c r="AH6" i="53" l="1"/>
  <c r="AI5" i="53"/>
  <c r="AH6" i="51"/>
  <c r="AI5" i="51"/>
  <c r="AH6" i="49"/>
  <c r="AH6" i="47"/>
  <c r="AI5" i="47"/>
  <c r="AG5" i="45"/>
  <c r="AF6" i="45"/>
  <c r="AG5" i="43"/>
  <c r="AF6" i="43"/>
  <c r="AG5" i="41"/>
  <c r="AF6" i="41"/>
  <c r="AE6" i="39"/>
  <c r="AF5" i="39"/>
  <c r="AD6" i="37"/>
  <c r="AE5" i="37"/>
  <c r="AD6" i="35"/>
  <c r="AE5" i="35"/>
  <c r="AC5" i="33"/>
  <c r="AB6" i="33"/>
  <c r="R5" i="14"/>
  <c r="Q6" i="14"/>
  <c r="AI18" i="49" l="1"/>
  <c r="AK18" i="49"/>
  <c r="H17" i="50" s="1"/>
  <c r="AI6" i="53"/>
  <c r="AI6" i="51"/>
  <c r="AJ5" i="51"/>
  <c r="AJ6" i="51" s="1"/>
  <c r="AJ5" i="47"/>
  <c r="AJ6" i="47" s="1"/>
  <c r="AI6" i="47"/>
  <c r="AH5" i="45"/>
  <c r="AG6" i="45"/>
  <c r="AH5" i="43"/>
  <c r="AG6" i="43"/>
  <c r="AH5" i="41"/>
  <c r="AG6" i="41"/>
  <c r="AG5" i="39"/>
  <c r="AF6" i="39"/>
  <c r="AE6" i="37"/>
  <c r="AF5" i="37"/>
  <c r="AE6" i="35"/>
  <c r="AF5" i="35"/>
  <c r="AD5" i="33"/>
  <c r="AC6" i="33"/>
  <c r="S5" i="14"/>
  <c r="R6" i="14"/>
  <c r="AM18" i="51" l="1"/>
  <c r="H17" i="52" s="1"/>
  <c r="AK18" i="51"/>
  <c r="AM14" i="51"/>
  <c r="AM16" i="51"/>
  <c r="H16" i="52" s="1"/>
  <c r="AK16" i="51"/>
  <c r="AK14" i="51"/>
  <c r="AL18" i="49"/>
  <c r="F17" i="50"/>
  <c r="AJ16" i="53"/>
  <c r="F16" i="54" s="1"/>
  <c r="AL14" i="53"/>
  <c r="H15" i="54" s="1"/>
  <c r="AJ14" i="53"/>
  <c r="AL18" i="53"/>
  <c r="H17" i="54" s="1"/>
  <c r="AJ18" i="53"/>
  <c r="AL16" i="53"/>
  <c r="H16" i="54" s="1"/>
  <c r="AJ9" i="53"/>
  <c r="AL11" i="53"/>
  <c r="AL9" i="53"/>
  <c r="AJ11" i="53"/>
  <c r="AM9" i="51"/>
  <c r="H10" i="52" s="1"/>
  <c r="AK9" i="51"/>
  <c r="AM11" i="51"/>
  <c r="H11" i="52" s="1"/>
  <c r="AK11" i="51"/>
  <c r="AK9" i="49"/>
  <c r="AK16" i="49"/>
  <c r="H16" i="50" s="1"/>
  <c r="AI11" i="49"/>
  <c r="AI9" i="49"/>
  <c r="AK11" i="49"/>
  <c r="AI16" i="49"/>
  <c r="F16" i="50" s="1"/>
  <c r="AI14" i="49"/>
  <c r="F15" i="50" s="1"/>
  <c r="AK14" i="49"/>
  <c r="H15" i="50" s="1"/>
  <c r="AM18" i="47"/>
  <c r="AK9" i="47"/>
  <c r="F10" i="48" s="1"/>
  <c r="AM14" i="47"/>
  <c r="AK18" i="47"/>
  <c r="F17" i="48" s="1"/>
  <c r="AK16" i="47"/>
  <c r="F16" i="48" s="1"/>
  <c r="AM9" i="47"/>
  <c r="AM11" i="47"/>
  <c r="AK11" i="47"/>
  <c r="F11" i="48" s="1"/>
  <c r="AK14" i="47"/>
  <c r="F15" i="48" s="1"/>
  <c r="AM16" i="47"/>
  <c r="AH6" i="45"/>
  <c r="AI5" i="45"/>
  <c r="AH6" i="43"/>
  <c r="AI5" i="43"/>
  <c r="AH6" i="41"/>
  <c r="AI5" i="41"/>
  <c r="AH5" i="39"/>
  <c r="AG6" i="39"/>
  <c r="AG5" i="37"/>
  <c r="AF6" i="37"/>
  <c r="AG5" i="35"/>
  <c r="AF6" i="35"/>
  <c r="AD6" i="33"/>
  <c r="AE5" i="33"/>
  <c r="S6" i="14"/>
  <c r="T5" i="14"/>
  <c r="AN14" i="51" l="1"/>
  <c r="H11" i="54"/>
  <c r="H10" i="54"/>
  <c r="F11" i="54"/>
  <c r="F10" i="54"/>
  <c r="H11" i="50"/>
  <c r="H10" i="50"/>
  <c r="F11" i="50"/>
  <c r="F10" i="50"/>
  <c r="AM14" i="53"/>
  <c r="F15" i="54"/>
  <c r="AM18" i="53"/>
  <c r="F17" i="54"/>
  <c r="L16" i="54"/>
  <c r="J16" i="54"/>
  <c r="H15" i="52"/>
  <c r="F17" i="52"/>
  <c r="AN18" i="51"/>
  <c r="F16" i="52"/>
  <c r="AN16" i="51"/>
  <c r="J17" i="50"/>
  <c r="L17" i="50"/>
  <c r="L16" i="50"/>
  <c r="J16" i="50"/>
  <c r="H10" i="48"/>
  <c r="H17" i="48"/>
  <c r="H16" i="48"/>
  <c r="H11" i="48"/>
  <c r="H15" i="48"/>
  <c r="AM16" i="53"/>
  <c r="AM11" i="53"/>
  <c r="AM9" i="53"/>
  <c r="F15" i="52"/>
  <c r="F11" i="52"/>
  <c r="AN11" i="51"/>
  <c r="AN9" i="51"/>
  <c r="F10" i="52"/>
  <c r="AL14" i="49"/>
  <c r="AL16" i="49"/>
  <c r="AL11" i="49"/>
  <c r="AL9" i="49"/>
  <c r="AN18" i="47"/>
  <c r="AN14" i="47"/>
  <c r="AN16" i="47"/>
  <c r="AN11" i="47"/>
  <c r="AN9" i="47"/>
  <c r="AI6" i="45"/>
  <c r="AJ5" i="45"/>
  <c r="AJ6" i="45" s="1"/>
  <c r="AI6" i="43"/>
  <c r="AI6" i="41"/>
  <c r="AJ5" i="41"/>
  <c r="AJ6" i="41" s="1"/>
  <c r="AH6" i="39"/>
  <c r="AI5" i="39"/>
  <c r="AH5" i="37"/>
  <c r="AG6" i="37"/>
  <c r="AH5" i="35"/>
  <c r="AG6" i="35"/>
  <c r="AE6" i="33"/>
  <c r="AF5" i="33"/>
  <c r="T6" i="14"/>
  <c r="U5" i="14"/>
  <c r="AK16" i="45" l="1"/>
  <c r="AM16" i="45"/>
  <c r="H16" i="46" s="1"/>
  <c r="AM14" i="45"/>
  <c r="AK18" i="45"/>
  <c r="AM18" i="45"/>
  <c r="H17" i="46" s="1"/>
  <c r="AK14" i="45"/>
  <c r="AN14" i="45" s="1"/>
  <c r="AM16" i="43"/>
  <c r="AK18" i="43"/>
  <c r="AK16" i="43"/>
  <c r="AM14" i="43"/>
  <c r="AM18" i="43"/>
  <c r="AK14" i="43"/>
  <c r="AN14" i="43" s="1"/>
  <c r="AK18" i="41"/>
  <c r="AM16" i="41"/>
  <c r="H16" i="42" s="1"/>
  <c r="AK14" i="41"/>
  <c r="AN14" i="41" s="1"/>
  <c r="AM14" i="41"/>
  <c r="AM18" i="41"/>
  <c r="H17" i="42" s="1"/>
  <c r="AK16" i="41"/>
  <c r="U2" i="54"/>
  <c r="I17" i="54" s="1"/>
  <c r="U2" i="50"/>
  <c r="G16" i="50" s="1"/>
  <c r="J17" i="54"/>
  <c r="L17" i="54"/>
  <c r="L16" i="52"/>
  <c r="J16" i="52"/>
  <c r="L17" i="52"/>
  <c r="J17" i="52"/>
  <c r="U2" i="48"/>
  <c r="G15" i="48" s="1"/>
  <c r="U2" i="52"/>
  <c r="G11" i="52" s="1"/>
  <c r="L10" i="54"/>
  <c r="J10" i="54"/>
  <c r="J15" i="54"/>
  <c r="L15" i="54"/>
  <c r="L11" i="54"/>
  <c r="J11" i="54"/>
  <c r="L11" i="52"/>
  <c r="J11" i="52"/>
  <c r="L10" i="52"/>
  <c r="J10" i="52"/>
  <c r="J15" i="52"/>
  <c r="L15" i="52"/>
  <c r="L10" i="50"/>
  <c r="J10" i="50"/>
  <c r="L11" i="50"/>
  <c r="J11" i="50"/>
  <c r="J15" i="50"/>
  <c r="L15" i="50"/>
  <c r="J15" i="48"/>
  <c r="L15" i="48"/>
  <c r="J11" i="48"/>
  <c r="L11" i="48"/>
  <c r="L10" i="48"/>
  <c r="J10" i="48"/>
  <c r="L16" i="48"/>
  <c r="J16" i="48"/>
  <c r="L17" i="48"/>
  <c r="J17" i="48"/>
  <c r="AK11" i="45"/>
  <c r="AM11" i="45"/>
  <c r="AK9" i="45"/>
  <c r="AM9" i="45"/>
  <c r="H10" i="46" s="1"/>
  <c r="AK11" i="43"/>
  <c r="AM11" i="43"/>
  <c r="AK9" i="43"/>
  <c r="F10" i="44" s="1"/>
  <c r="AM9" i="43"/>
  <c r="H10" i="44" s="1"/>
  <c r="AK11" i="41"/>
  <c r="AK9" i="41"/>
  <c r="AM11" i="41"/>
  <c r="AM9" i="41"/>
  <c r="H10" i="42" s="1"/>
  <c r="AI6" i="39"/>
  <c r="AJ5" i="39"/>
  <c r="AJ6" i="39" s="1"/>
  <c r="AH6" i="37"/>
  <c r="AI5" i="37"/>
  <c r="AH6" i="35"/>
  <c r="AI5" i="35"/>
  <c r="AG5" i="33"/>
  <c r="AF6" i="33"/>
  <c r="V5" i="14"/>
  <c r="U6" i="14"/>
  <c r="L19" i="54" l="1"/>
  <c r="H11" i="46"/>
  <c r="H11" i="42"/>
  <c r="I11" i="54"/>
  <c r="G10" i="54"/>
  <c r="I10" i="54"/>
  <c r="I16" i="54"/>
  <c r="I15" i="54"/>
  <c r="G11" i="54"/>
  <c r="G17" i="54"/>
  <c r="K17" i="54" s="1"/>
  <c r="M17" i="54" s="1"/>
  <c r="Q17" i="54" s="1"/>
  <c r="S17" i="54" s="1"/>
  <c r="G15" i="54"/>
  <c r="G16" i="54"/>
  <c r="AN18" i="45"/>
  <c r="F17" i="46"/>
  <c r="F16" i="46"/>
  <c r="AN16" i="45"/>
  <c r="F16" i="44"/>
  <c r="L16" i="44" s="1"/>
  <c r="AN16" i="43"/>
  <c r="H16" i="44" s="1"/>
  <c r="AN18" i="43"/>
  <c r="H17" i="44" s="1"/>
  <c r="F17" i="44"/>
  <c r="F16" i="42"/>
  <c r="AN16" i="41"/>
  <c r="F17" i="42"/>
  <c r="AN18" i="41"/>
  <c r="AM18" i="39"/>
  <c r="H17" i="40" s="1"/>
  <c r="AM14" i="39"/>
  <c r="AK16" i="39"/>
  <c r="AK18" i="39"/>
  <c r="AM16" i="39"/>
  <c r="H16" i="40" s="1"/>
  <c r="AK14" i="39"/>
  <c r="AN14" i="39" s="1"/>
  <c r="I16" i="50"/>
  <c r="K16" i="50" s="1"/>
  <c r="M16" i="50" s="1"/>
  <c r="Q16" i="50" s="1"/>
  <c r="S16" i="50" s="1"/>
  <c r="G15" i="50"/>
  <c r="G10" i="50"/>
  <c r="G11" i="50"/>
  <c r="G17" i="50"/>
  <c r="I11" i="50"/>
  <c r="I10" i="50"/>
  <c r="I17" i="50"/>
  <c r="I15" i="50"/>
  <c r="G10" i="48"/>
  <c r="G17" i="48"/>
  <c r="G11" i="48"/>
  <c r="G16" i="48"/>
  <c r="I10" i="48"/>
  <c r="K10" i="48" s="1"/>
  <c r="M10" i="48" s="1"/>
  <c r="Q10" i="48" s="1"/>
  <c r="S10" i="48" s="1"/>
  <c r="I11" i="48"/>
  <c r="I17" i="48"/>
  <c r="I16" i="48"/>
  <c r="I15" i="48"/>
  <c r="K15" i="48" s="1"/>
  <c r="G10" i="52"/>
  <c r="G15" i="52"/>
  <c r="L13" i="52"/>
  <c r="G17" i="52"/>
  <c r="I17" i="52"/>
  <c r="G16" i="52"/>
  <c r="I16" i="52"/>
  <c r="I11" i="52"/>
  <c r="K11" i="52" s="1"/>
  <c r="M11" i="52" s="1"/>
  <c r="Q11" i="52" s="1"/>
  <c r="S11" i="52" s="1"/>
  <c r="I10" i="52"/>
  <c r="I15" i="52"/>
  <c r="H15" i="46"/>
  <c r="H15" i="44"/>
  <c r="H15" i="42"/>
  <c r="L13" i="54"/>
  <c r="L19" i="50"/>
  <c r="L19" i="52"/>
  <c r="K10" i="50"/>
  <c r="L13" i="50"/>
  <c r="L19" i="48"/>
  <c r="L13" i="48"/>
  <c r="F11" i="46"/>
  <c r="AN11" i="45"/>
  <c r="F15" i="46"/>
  <c r="AN9" i="45"/>
  <c r="F10" i="46"/>
  <c r="F11" i="44"/>
  <c r="AN11" i="43"/>
  <c r="AN9" i="43"/>
  <c r="H11" i="44" s="1"/>
  <c r="F15" i="44"/>
  <c r="AN9" i="41"/>
  <c r="F10" i="42"/>
  <c r="F15" i="42"/>
  <c r="AN11" i="41"/>
  <c r="F11" i="42"/>
  <c r="AK11" i="39"/>
  <c r="AM9" i="39"/>
  <c r="H10" i="40" s="1"/>
  <c r="AK9" i="39"/>
  <c r="AM11" i="39"/>
  <c r="AI6" i="37"/>
  <c r="AJ5" i="37"/>
  <c r="AJ6" i="37" s="1"/>
  <c r="AI6" i="35"/>
  <c r="AJ5" i="35"/>
  <c r="AJ6" i="35" s="1"/>
  <c r="AH5" i="33"/>
  <c r="AG6" i="33"/>
  <c r="W5" i="14"/>
  <c r="V6" i="14"/>
  <c r="K11" i="54" l="1"/>
  <c r="M11" i="54" s="1"/>
  <c r="Q11" i="54" s="1"/>
  <c r="S11" i="54" s="1"/>
  <c r="K15" i="54"/>
  <c r="U2" i="44"/>
  <c r="G10" i="44" s="1"/>
  <c r="G19" i="50"/>
  <c r="K15" i="50"/>
  <c r="M15" i="50" s="1"/>
  <c r="K16" i="54"/>
  <c r="M16" i="54" s="1"/>
  <c r="Q16" i="54" s="1"/>
  <c r="S16" i="54" s="1"/>
  <c r="I13" i="54"/>
  <c r="J16" i="44"/>
  <c r="H11" i="40"/>
  <c r="K10" i="54"/>
  <c r="I19" i="54"/>
  <c r="G13" i="54"/>
  <c r="G19" i="54"/>
  <c r="G19" i="52"/>
  <c r="L16" i="46"/>
  <c r="J16" i="46"/>
  <c r="L17" i="46"/>
  <c r="J17" i="46"/>
  <c r="L17" i="44"/>
  <c r="J17" i="44"/>
  <c r="L17" i="42"/>
  <c r="J17" i="42"/>
  <c r="L16" i="42"/>
  <c r="J16" i="42"/>
  <c r="F17" i="40"/>
  <c r="AN18" i="39"/>
  <c r="AN16" i="39"/>
  <c r="F16" i="40"/>
  <c r="AK16" i="37"/>
  <c r="AM18" i="37"/>
  <c r="H17" i="38" s="1"/>
  <c r="AK18" i="37"/>
  <c r="AM14" i="37"/>
  <c r="AK14" i="37"/>
  <c r="AN14" i="37" s="1"/>
  <c r="AM16" i="37"/>
  <c r="H16" i="38" s="1"/>
  <c r="I13" i="50"/>
  <c r="I19" i="50"/>
  <c r="K11" i="50"/>
  <c r="M11" i="50" s="1"/>
  <c r="Q11" i="50" s="1"/>
  <c r="S11" i="50" s="1"/>
  <c r="G13" i="50"/>
  <c r="K17" i="50"/>
  <c r="M17" i="50" s="1"/>
  <c r="Q17" i="50" s="1"/>
  <c r="S17" i="50" s="1"/>
  <c r="K16" i="48"/>
  <c r="M16" i="48" s="1"/>
  <c r="Q16" i="48" s="1"/>
  <c r="S16" i="48" s="1"/>
  <c r="AK16" i="35"/>
  <c r="AM14" i="35"/>
  <c r="AM16" i="35"/>
  <c r="H16" i="36" s="1"/>
  <c r="AK14" i="35"/>
  <c r="AM18" i="35"/>
  <c r="H17" i="36" s="1"/>
  <c r="AK18" i="35"/>
  <c r="K10" i="52"/>
  <c r="M10" i="52" s="1"/>
  <c r="K17" i="48"/>
  <c r="M17" i="48" s="1"/>
  <c r="Q17" i="48" s="1"/>
  <c r="S17" i="48" s="1"/>
  <c r="K11" i="48"/>
  <c r="M11" i="48" s="1"/>
  <c r="Q11" i="48" s="1"/>
  <c r="S11" i="48" s="1"/>
  <c r="G19" i="48"/>
  <c r="G13" i="48"/>
  <c r="I19" i="48"/>
  <c r="I13" i="48"/>
  <c r="G13" i="52"/>
  <c r="K15" i="52"/>
  <c r="M15" i="52" s="1"/>
  <c r="I13" i="52"/>
  <c r="K17" i="52"/>
  <c r="M17" i="52" s="1"/>
  <c r="Q17" i="52" s="1"/>
  <c r="S17" i="52" s="1"/>
  <c r="I19" i="52"/>
  <c r="K16" i="52"/>
  <c r="M16" i="52" s="1"/>
  <c r="Q16" i="52" s="1"/>
  <c r="S16" i="52" s="1"/>
  <c r="U2" i="46"/>
  <c r="I11" i="46" s="1"/>
  <c r="U2" i="42"/>
  <c r="H15" i="40"/>
  <c r="M15" i="54"/>
  <c r="M10" i="50"/>
  <c r="M15" i="48"/>
  <c r="L10" i="46"/>
  <c r="J10" i="46"/>
  <c r="J15" i="46"/>
  <c r="L15" i="46"/>
  <c r="L11" i="46"/>
  <c r="J11" i="46"/>
  <c r="L10" i="44"/>
  <c r="J10" i="44"/>
  <c r="L11" i="44"/>
  <c r="J11" i="44"/>
  <c r="J15" i="44"/>
  <c r="L15" i="44"/>
  <c r="L11" i="42"/>
  <c r="J11" i="42"/>
  <c r="J15" i="42"/>
  <c r="L15" i="42"/>
  <c r="L10" i="42"/>
  <c r="J10" i="42"/>
  <c r="F15" i="40"/>
  <c r="F11" i="40"/>
  <c r="AN11" i="39"/>
  <c r="AN9" i="39"/>
  <c r="F10" i="40"/>
  <c r="AK9" i="37"/>
  <c r="AM11" i="37"/>
  <c r="H11" i="38" s="1"/>
  <c r="AM9" i="37"/>
  <c r="H10" i="38" s="1"/>
  <c r="AK11" i="37"/>
  <c r="AK9" i="35"/>
  <c r="AK11" i="35"/>
  <c r="AM11" i="35"/>
  <c r="H11" i="36" s="1"/>
  <c r="AM9" i="35"/>
  <c r="H10" i="36" s="1"/>
  <c r="AH6" i="33"/>
  <c r="AI5" i="33"/>
  <c r="X5" i="14"/>
  <c r="W6" i="14"/>
  <c r="K13" i="50" l="1"/>
  <c r="K13" i="54"/>
  <c r="K19" i="50"/>
  <c r="K19" i="54"/>
  <c r="AN14" i="35"/>
  <c r="M10" i="54"/>
  <c r="K13" i="52"/>
  <c r="G10" i="42"/>
  <c r="L16" i="40"/>
  <c r="J16" i="40"/>
  <c r="L17" i="40"/>
  <c r="J17" i="40"/>
  <c r="F17" i="38"/>
  <c r="AN18" i="37"/>
  <c r="F16" i="38"/>
  <c r="AN16" i="37"/>
  <c r="K19" i="48"/>
  <c r="K13" i="48"/>
  <c r="F17" i="36"/>
  <c r="AN18" i="35"/>
  <c r="AN16" i="35"/>
  <c r="F16" i="36"/>
  <c r="I10" i="42"/>
  <c r="G15" i="42"/>
  <c r="G11" i="42"/>
  <c r="I15" i="42"/>
  <c r="I16" i="42"/>
  <c r="K19" i="52"/>
  <c r="I11" i="42"/>
  <c r="I17" i="42"/>
  <c r="I15" i="46"/>
  <c r="G11" i="46"/>
  <c r="K11" i="46" s="1"/>
  <c r="M11" i="46" s="1"/>
  <c r="Q11" i="46" s="1"/>
  <c r="S11" i="46" s="1"/>
  <c r="I17" i="46"/>
  <c r="G16" i="46"/>
  <c r="G17" i="46"/>
  <c r="G15" i="46"/>
  <c r="G10" i="46"/>
  <c r="I16" i="46"/>
  <c r="I10" i="46"/>
  <c r="G17" i="44"/>
  <c r="I17" i="44"/>
  <c r="I16" i="44"/>
  <c r="G16" i="44"/>
  <c r="I10" i="44"/>
  <c r="K10" i="44" s="1"/>
  <c r="I15" i="44"/>
  <c r="I11" i="44"/>
  <c r="G15" i="44"/>
  <c r="G11" i="44"/>
  <c r="G16" i="42"/>
  <c r="G17" i="42"/>
  <c r="U2" i="40"/>
  <c r="H15" i="38"/>
  <c r="H15" i="36"/>
  <c r="L13" i="44"/>
  <c r="Q10" i="54"/>
  <c r="M13" i="54"/>
  <c r="Q15" i="54"/>
  <c r="M19" i="54"/>
  <c r="Q15" i="52"/>
  <c r="M19" i="52"/>
  <c r="Q10" i="52"/>
  <c r="M13" i="52"/>
  <c r="Q10" i="50"/>
  <c r="M13" i="50"/>
  <c r="Q15" i="50"/>
  <c r="M19" i="50"/>
  <c r="Q15" i="48"/>
  <c r="M19" i="48"/>
  <c r="M13" i="48"/>
  <c r="L13" i="46"/>
  <c r="L19" i="46"/>
  <c r="L19" i="44"/>
  <c r="L13" i="42"/>
  <c r="L19" i="42"/>
  <c r="L10" i="40"/>
  <c r="J10" i="40"/>
  <c r="J15" i="40"/>
  <c r="L15" i="40"/>
  <c r="L11" i="40"/>
  <c r="J11" i="40"/>
  <c r="F15" i="38"/>
  <c r="F11" i="38"/>
  <c r="AN11" i="37"/>
  <c r="AN9" i="37"/>
  <c r="F10" i="38"/>
  <c r="AN11" i="35"/>
  <c r="F11" i="36"/>
  <c r="F15" i="36"/>
  <c r="AN9" i="35"/>
  <c r="F10" i="36"/>
  <c r="AI6" i="33"/>
  <c r="AJ5" i="33"/>
  <c r="AJ6" i="33" s="1"/>
  <c r="Y5" i="14"/>
  <c r="X6" i="14"/>
  <c r="K15" i="46" l="1"/>
  <c r="G13" i="42"/>
  <c r="K10" i="46"/>
  <c r="K15" i="42"/>
  <c r="M15" i="42" s="1"/>
  <c r="K10" i="42"/>
  <c r="I13" i="42"/>
  <c r="L17" i="38"/>
  <c r="J17" i="38"/>
  <c r="L16" i="38"/>
  <c r="J16" i="38"/>
  <c r="L16" i="36"/>
  <c r="J16" i="36"/>
  <c r="L17" i="36"/>
  <c r="J17" i="36"/>
  <c r="AM16" i="33"/>
  <c r="H16" i="34" s="1"/>
  <c r="AK14" i="33"/>
  <c r="AN14" i="33" s="1"/>
  <c r="AM18" i="33"/>
  <c r="H17" i="34" s="1"/>
  <c r="AM14" i="33"/>
  <c r="AK16" i="33"/>
  <c r="AK18" i="33"/>
  <c r="K16" i="42"/>
  <c r="M16" i="42" s="1"/>
  <c r="Q16" i="42" s="1"/>
  <c r="S16" i="42" s="1"/>
  <c r="K11" i="42"/>
  <c r="M11" i="42" s="1"/>
  <c r="Q11" i="42" s="1"/>
  <c r="S11" i="42" s="1"/>
  <c r="K17" i="42"/>
  <c r="M17" i="42" s="1"/>
  <c r="Q17" i="42" s="1"/>
  <c r="S17" i="42" s="1"/>
  <c r="K15" i="44"/>
  <c r="M15" i="44" s="1"/>
  <c r="K17" i="46"/>
  <c r="M17" i="46" s="1"/>
  <c r="Q17" i="46" s="1"/>
  <c r="S17" i="46" s="1"/>
  <c r="K16" i="46"/>
  <c r="M16" i="46" s="1"/>
  <c r="Q16" i="46" s="1"/>
  <c r="S16" i="46" s="1"/>
  <c r="G13" i="46"/>
  <c r="G19" i="46"/>
  <c r="I19" i="46"/>
  <c r="I13" i="46"/>
  <c r="K13" i="46"/>
  <c r="K16" i="44"/>
  <c r="M16" i="44" s="1"/>
  <c r="Q16" i="44" s="1"/>
  <c r="S16" i="44" s="1"/>
  <c r="K11" i="44"/>
  <c r="M11" i="44" s="1"/>
  <c r="Q11" i="44" s="1"/>
  <c r="S11" i="44" s="1"/>
  <c r="I19" i="44"/>
  <c r="K17" i="44"/>
  <c r="M17" i="44" s="1"/>
  <c r="Q17" i="44" s="1"/>
  <c r="S17" i="44" s="1"/>
  <c r="G19" i="44"/>
  <c r="I13" i="44"/>
  <c r="G13" i="44"/>
  <c r="I19" i="42"/>
  <c r="G19" i="42"/>
  <c r="G17" i="40"/>
  <c r="I17" i="40"/>
  <c r="G16" i="40"/>
  <c r="I16" i="40"/>
  <c r="I10" i="40"/>
  <c r="I11" i="40"/>
  <c r="I15" i="40"/>
  <c r="G15" i="40"/>
  <c r="G10" i="40"/>
  <c r="G11" i="40"/>
  <c r="U2" i="38"/>
  <c r="U2" i="36"/>
  <c r="Q19" i="54"/>
  <c r="S15" i="54"/>
  <c r="S19" i="54" s="1"/>
  <c r="Q13" i="54"/>
  <c r="S10" i="54"/>
  <c r="S13" i="54" s="1"/>
  <c r="Q13" i="52"/>
  <c r="S10" i="52"/>
  <c r="S13" i="52" s="1"/>
  <c r="Q19" i="52"/>
  <c r="S15" i="52"/>
  <c r="S19" i="52" s="1"/>
  <c r="Q19" i="50"/>
  <c r="S15" i="50"/>
  <c r="S19" i="50" s="1"/>
  <c r="Q13" i="50"/>
  <c r="S10" i="50"/>
  <c r="S13" i="50" s="1"/>
  <c r="Q13" i="48"/>
  <c r="S13" i="48"/>
  <c r="Q19" i="48"/>
  <c r="S15" i="48"/>
  <c r="S19" i="48" s="1"/>
  <c r="M15" i="46"/>
  <c r="M10" i="46"/>
  <c r="M13" i="46" s="1"/>
  <c r="M10" i="44"/>
  <c r="M10" i="42"/>
  <c r="L19" i="40"/>
  <c r="L13" i="40"/>
  <c r="L11" i="38"/>
  <c r="J11" i="38"/>
  <c r="L10" i="38"/>
  <c r="J10" i="38"/>
  <c r="J15" i="38"/>
  <c r="L15" i="38"/>
  <c r="L10" i="36"/>
  <c r="J10" i="36"/>
  <c r="J15" i="36"/>
  <c r="L15" i="36"/>
  <c r="L11" i="36"/>
  <c r="J11" i="36"/>
  <c r="AM11" i="33"/>
  <c r="AK11" i="33"/>
  <c r="AM9" i="33"/>
  <c r="H10" i="34" s="1"/>
  <c r="AK9" i="33"/>
  <c r="Z5" i="14"/>
  <c r="Y6" i="14"/>
  <c r="K13" i="42" l="1"/>
  <c r="AN18" i="33"/>
  <c r="F17" i="34"/>
  <c r="H11" i="34"/>
  <c r="AN16" i="33"/>
  <c r="F16" i="34"/>
  <c r="K19" i="46"/>
  <c r="K19" i="44"/>
  <c r="K13" i="44"/>
  <c r="M13" i="44"/>
  <c r="K19" i="42"/>
  <c r="K17" i="40"/>
  <c r="M17" i="40" s="1"/>
  <c r="Q17" i="40" s="1"/>
  <c r="S17" i="40" s="1"/>
  <c r="K15" i="40"/>
  <c r="M15" i="40" s="1"/>
  <c r="G13" i="40"/>
  <c r="G19" i="40"/>
  <c r="K10" i="40"/>
  <c r="M10" i="40" s="1"/>
  <c r="I19" i="40"/>
  <c r="I13" i="40"/>
  <c r="K11" i="40"/>
  <c r="M11" i="40" s="1"/>
  <c r="Q11" i="40" s="1"/>
  <c r="S11" i="40" s="1"/>
  <c r="K16" i="40"/>
  <c r="M16" i="40" s="1"/>
  <c r="Q16" i="40" s="1"/>
  <c r="S16" i="40" s="1"/>
  <c r="G11" i="38"/>
  <c r="G10" i="38"/>
  <c r="G15" i="38"/>
  <c r="I17" i="38"/>
  <c r="G17" i="38"/>
  <c r="I16" i="38"/>
  <c r="G16" i="38"/>
  <c r="I11" i="38"/>
  <c r="I10" i="38"/>
  <c r="I15" i="38"/>
  <c r="G17" i="36"/>
  <c r="I16" i="36"/>
  <c r="I17" i="36"/>
  <c r="G16" i="36"/>
  <c r="I11" i="36"/>
  <c r="I10" i="36"/>
  <c r="I15" i="36"/>
  <c r="G15" i="36"/>
  <c r="G10" i="36"/>
  <c r="G11" i="36"/>
  <c r="H15" i="34"/>
  <c r="AN11" i="33"/>
  <c r="F11" i="34"/>
  <c r="Q10" i="46"/>
  <c r="Q13" i="46" s="1"/>
  <c r="Q15" i="46"/>
  <c r="M19" i="46"/>
  <c r="Q15" i="44"/>
  <c r="M19" i="44"/>
  <c r="Q10" i="44"/>
  <c r="Q13" i="44" s="1"/>
  <c r="Q15" i="42"/>
  <c r="M19" i="42"/>
  <c r="Q10" i="42"/>
  <c r="M13" i="42"/>
  <c r="L19" i="38"/>
  <c r="L13" i="38"/>
  <c r="L19" i="36"/>
  <c r="L13" i="36"/>
  <c r="F15" i="34"/>
  <c r="F10" i="34"/>
  <c r="AN9" i="33"/>
  <c r="AA5" i="14"/>
  <c r="Z6" i="14"/>
  <c r="K16" i="36" l="1"/>
  <c r="M16" i="36" s="1"/>
  <c r="Q16" i="36" s="1"/>
  <c r="S16" i="36" s="1"/>
  <c r="L17" i="34"/>
  <c r="J17" i="34"/>
  <c r="L16" i="34"/>
  <c r="J16" i="34"/>
  <c r="K10" i="36"/>
  <c r="K11" i="38"/>
  <c r="M11" i="38" s="1"/>
  <c r="Q11" i="38" s="1"/>
  <c r="S11" i="38" s="1"/>
  <c r="G13" i="38"/>
  <c r="K13" i="40"/>
  <c r="K19" i="40"/>
  <c r="K10" i="38"/>
  <c r="M10" i="38" s="1"/>
  <c r="K15" i="38"/>
  <c r="M15" i="38" s="1"/>
  <c r="I19" i="38"/>
  <c r="G19" i="38"/>
  <c r="I13" i="38"/>
  <c r="K17" i="38"/>
  <c r="M17" i="38" s="1"/>
  <c r="Q17" i="38" s="1"/>
  <c r="S17" i="38" s="1"/>
  <c r="K16" i="38"/>
  <c r="M16" i="38" s="1"/>
  <c r="Q16" i="38" s="1"/>
  <c r="S16" i="38" s="1"/>
  <c r="G13" i="36"/>
  <c r="K15" i="36"/>
  <c r="M15" i="36" s="1"/>
  <c r="K11" i="36"/>
  <c r="M11" i="36" s="1"/>
  <c r="Q11" i="36" s="1"/>
  <c r="S11" i="36" s="1"/>
  <c r="I13" i="36"/>
  <c r="G19" i="36"/>
  <c r="K17" i="36"/>
  <c r="M17" i="36" s="1"/>
  <c r="Q17" i="36" s="1"/>
  <c r="S17" i="36" s="1"/>
  <c r="I19" i="36"/>
  <c r="U2" i="34"/>
  <c r="I10" i="34" s="1"/>
  <c r="L11" i="34"/>
  <c r="J11" i="34"/>
  <c r="Q19" i="46"/>
  <c r="S15" i="46"/>
  <c r="S19" i="46" s="1"/>
  <c r="S10" i="46"/>
  <c r="S13" i="46" s="1"/>
  <c r="S10" i="44"/>
  <c r="S13" i="44" s="1"/>
  <c r="Q19" i="44"/>
  <c r="S15" i="44"/>
  <c r="S19" i="44" s="1"/>
  <c r="Q13" i="42"/>
  <c r="S10" i="42"/>
  <c r="S13" i="42" s="1"/>
  <c r="Q19" i="42"/>
  <c r="S15" i="42"/>
  <c r="S19" i="42" s="1"/>
  <c r="Q15" i="40"/>
  <c r="M19" i="40"/>
  <c r="Q10" i="40"/>
  <c r="M13" i="40"/>
  <c r="M10" i="36"/>
  <c r="L15" i="34"/>
  <c r="J15" i="34"/>
  <c r="J10" i="34"/>
  <c r="L10" i="34"/>
  <c r="AB5" i="14"/>
  <c r="AA6" i="14"/>
  <c r="K13" i="38" l="1"/>
  <c r="G11" i="34"/>
  <c r="I15" i="34"/>
  <c r="G10" i="34"/>
  <c r="K10" i="34" s="1"/>
  <c r="G15" i="34"/>
  <c r="I16" i="34"/>
  <c r="K19" i="38"/>
  <c r="K19" i="36"/>
  <c r="K13" i="36"/>
  <c r="I17" i="34"/>
  <c r="G17" i="34"/>
  <c r="G16" i="34"/>
  <c r="I11" i="34"/>
  <c r="L13" i="34"/>
  <c r="L19" i="34"/>
  <c r="Q13" i="40"/>
  <c r="S10" i="40"/>
  <c r="S13" i="40" s="1"/>
  <c r="Q19" i="40"/>
  <c r="S15" i="40"/>
  <c r="S19" i="40" s="1"/>
  <c r="Q15" i="38"/>
  <c r="M19" i="38"/>
  <c r="Q10" i="38"/>
  <c r="M13" i="38"/>
  <c r="Q15" i="36"/>
  <c r="M19" i="36"/>
  <c r="Q10" i="36"/>
  <c r="M13" i="36"/>
  <c r="AB6" i="14"/>
  <c r="AC5" i="14"/>
  <c r="K16" i="34" l="1"/>
  <c r="M16" i="34" s="1"/>
  <c r="Q16" i="34" s="1"/>
  <c r="S16" i="34" s="1"/>
  <c r="K11" i="34"/>
  <c r="M11" i="34" s="1"/>
  <c r="Q11" i="34" s="1"/>
  <c r="S11" i="34" s="1"/>
  <c r="G13" i="34"/>
  <c r="K15" i="34"/>
  <c r="M15" i="34" s="1"/>
  <c r="G19" i="34"/>
  <c r="K17" i="34"/>
  <c r="M17" i="34" s="1"/>
  <c r="Q17" i="34" s="1"/>
  <c r="S17" i="34" s="1"/>
  <c r="I19" i="34"/>
  <c r="I13" i="34"/>
  <c r="Q13" i="38"/>
  <c r="S10" i="38"/>
  <c r="S13" i="38" s="1"/>
  <c r="Q19" i="38"/>
  <c r="S15" i="38"/>
  <c r="S19" i="38" s="1"/>
  <c r="Q13" i="36"/>
  <c r="S10" i="36"/>
  <c r="S13" i="36" s="1"/>
  <c r="Q19" i="36"/>
  <c r="S15" i="36"/>
  <c r="S19" i="36" s="1"/>
  <c r="M10" i="34"/>
  <c r="AC6" i="14"/>
  <c r="AD5" i="14"/>
  <c r="K13" i="34" l="1"/>
  <c r="M13" i="34"/>
  <c r="M19" i="34"/>
  <c r="K19" i="34"/>
  <c r="Q15" i="34"/>
  <c r="S15" i="34" s="1"/>
  <c r="S19" i="34" s="1"/>
  <c r="Q10" i="34"/>
  <c r="Q13" i="34" s="1"/>
  <c r="AD6" i="14"/>
  <c r="AE5" i="14"/>
  <c r="Q19" i="34" l="1"/>
  <c r="S10" i="34"/>
  <c r="S13" i="34" s="1"/>
  <c r="AF5" i="14"/>
  <c r="AE6" i="14"/>
  <c r="AF6" i="14" l="1"/>
  <c r="AG5" i="14"/>
  <c r="AH5" i="14" l="1"/>
  <c r="AG6" i="14"/>
  <c r="AI5" i="14" l="1"/>
  <c r="AH6" i="14"/>
  <c r="AJ5" i="14" l="1"/>
  <c r="AJ6" i="14" s="1"/>
  <c r="AI6" i="14"/>
  <c r="AK16" i="14" l="1"/>
  <c r="AM16" i="14"/>
  <c r="H16" i="16" s="1"/>
  <c r="AM14" i="14"/>
  <c r="AM18" i="14"/>
  <c r="H17" i="16" s="1"/>
  <c r="AK14" i="14"/>
  <c r="AK18" i="14"/>
  <c r="AK11" i="14"/>
  <c r="AM11" i="14"/>
  <c r="AK9" i="14"/>
  <c r="F10" i="16" s="1"/>
  <c r="AM9" i="14"/>
  <c r="H10" i="16" s="1"/>
  <c r="AN14" i="14" l="1"/>
  <c r="H11" i="16"/>
  <c r="F11" i="16"/>
  <c r="AN18" i="14"/>
  <c r="F17" i="16"/>
  <c r="AN16" i="14"/>
  <c r="F16" i="16"/>
  <c r="H15" i="16"/>
  <c r="F15" i="16"/>
  <c r="L15" i="16" s="1"/>
  <c r="L10" i="16"/>
  <c r="J10" i="16"/>
  <c r="AN11" i="14"/>
  <c r="AN9" i="14"/>
  <c r="J11" i="16" l="1"/>
  <c r="L11" i="16"/>
  <c r="L13" i="16" s="1"/>
  <c r="L17" i="16"/>
  <c r="J17" i="16"/>
  <c r="L16" i="16"/>
  <c r="J16" i="16"/>
  <c r="J15" i="16"/>
  <c r="U2" i="16"/>
  <c r="L19" i="16" l="1"/>
  <c r="G17" i="16"/>
  <c r="G11" i="16"/>
  <c r="G16" i="16"/>
  <c r="I16" i="16"/>
  <c r="I10" i="16"/>
  <c r="G10" i="16"/>
  <c r="I17" i="16"/>
  <c r="I11" i="16"/>
  <c r="I15" i="16"/>
  <c r="G15" i="16"/>
  <c r="I19" i="16" l="1"/>
  <c r="G13" i="16"/>
  <c r="K10" i="16"/>
  <c r="I13" i="16"/>
  <c r="K11" i="16"/>
  <c r="M11" i="16" s="1"/>
  <c r="Q11" i="16" s="1"/>
  <c r="S11" i="16" s="1"/>
  <c r="K15" i="16"/>
  <c r="G19" i="16"/>
  <c r="K17" i="16"/>
  <c r="M17" i="16" s="1"/>
  <c r="Q17" i="16" s="1"/>
  <c r="S17" i="16" s="1"/>
  <c r="K16" i="16"/>
  <c r="M16" i="16" s="1"/>
  <c r="Q16" i="16" s="1"/>
  <c r="S16" i="16" s="1"/>
  <c r="M10" i="16" l="1"/>
  <c r="K13" i="16"/>
  <c r="M15" i="16"/>
  <c r="K19" i="16"/>
  <c r="M19" i="16" l="1"/>
  <c r="Q15" i="16"/>
  <c r="M13" i="16"/>
  <c r="Q10" i="16"/>
  <c r="S10" i="16" l="1"/>
  <c r="S13" i="16" s="1"/>
  <c r="Q13" i="16"/>
  <c r="Q19" i="16"/>
  <c r="S15" i="16"/>
  <c r="S19" i="16" s="1"/>
</calcChain>
</file>

<file path=xl/sharedStrings.xml><?xml version="1.0" encoding="utf-8"?>
<sst xmlns="http://schemas.openxmlformats.org/spreadsheetml/2006/main" count="1194" uniqueCount="181">
  <si>
    <t>Ghi chú</t>
  </si>
  <si>
    <t>Họ và Tên</t>
  </si>
  <si>
    <t>Chức Vụ</t>
  </si>
  <si>
    <t>Mã NV</t>
  </si>
  <si>
    <t>Thu nhập theo ngày công</t>
  </si>
  <si>
    <t>Tổng thu nhập</t>
  </si>
  <si>
    <t>Các Khoản Khấu Trừ</t>
  </si>
  <si>
    <t>Còn Lại</t>
  </si>
  <si>
    <t>Tạm Ứng</t>
  </si>
  <si>
    <t>Thực Lãnh</t>
  </si>
  <si>
    <t>Ký Nhận</t>
  </si>
  <si>
    <t>Ghi Chú</t>
  </si>
  <si>
    <t>BHXH</t>
  </si>
  <si>
    <t>BHYT</t>
  </si>
  <si>
    <t>Lập biểu</t>
  </si>
  <si>
    <t>Cộng (Giờ)</t>
  </si>
  <si>
    <t>BT</t>
  </si>
  <si>
    <t>CN</t>
  </si>
  <si>
    <t>thành tiền</t>
  </si>
  <si>
    <t>STT</t>
  </si>
  <si>
    <t>MNV</t>
  </si>
  <si>
    <t>Họ và Tên:</t>
  </si>
  <si>
    <t>Giám đốc</t>
  </si>
  <si>
    <t>Tạm ứng</t>
  </si>
  <si>
    <t>Số người phụ thuộc</t>
  </si>
  <si>
    <t>TỔNG CỘNG</t>
  </si>
  <si>
    <t>Thu nhập ngày công</t>
  </si>
  <si>
    <t>Tổng ngày công</t>
  </si>
  <si>
    <t>Stt</t>
  </si>
  <si>
    <t>Chức
vụ</t>
  </si>
  <si>
    <t>Giờ công</t>
  </si>
  <si>
    <t>TC</t>
  </si>
  <si>
    <t>BT,CN</t>
  </si>
  <si>
    <t>Tham gia BH</t>
  </si>
  <si>
    <t>BHTN</t>
  </si>
  <si>
    <t>CẬP NHẬT THÔNG TIN NGƯỜI LAO ĐỘNG  HÀNG THÁNG</t>
  </si>
  <si>
    <t>Phụ cấp</t>
  </si>
  <si>
    <t>Ngày trong tháng</t>
  </si>
  <si>
    <t>Khác</t>
  </si>
  <si>
    <t>Tham gia công đoàn</t>
  </si>
  <si>
    <t>Số ngày</t>
  </si>
  <si>
    <t>Ngày lễ</t>
  </si>
  <si>
    <t>Nghỉ việc riêng có lương</t>
  </si>
  <si>
    <t>Nghỉ không lương</t>
  </si>
  <si>
    <t>Nghỉ phép năm</t>
  </si>
  <si>
    <t>Tổng công thực tế</t>
  </si>
  <si>
    <t>Ro: Nghỉ việc riêng không lương</t>
  </si>
  <si>
    <t>F: Phép năm</t>
  </si>
  <si>
    <t>B: Nghỉ bù</t>
  </si>
  <si>
    <t>M: Nghỉ đám cưới</t>
  </si>
  <si>
    <t>TL: Tang lễ</t>
  </si>
  <si>
    <t>TC: Tăng ca</t>
  </si>
  <si>
    <t>O: Nghỉ ốm</t>
  </si>
  <si>
    <t>Co: Nghỉ con ốm</t>
  </si>
  <si>
    <t>L: Nghỉ lễ</t>
  </si>
  <si>
    <t>Long An, Ngày     tháng     năm 2012</t>
  </si>
  <si>
    <t>Lương căn bản</t>
  </si>
  <si>
    <t>Cơm</t>
  </si>
  <si>
    <t>Ngày công
trong tháng</t>
  </si>
  <si>
    <t>Ngày công hành chính</t>
  </si>
  <si>
    <t>Người lập biểu</t>
  </si>
  <si>
    <t>ALTP001</t>
  </si>
  <si>
    <t>ALTP002</t>
  </si>
  <si>
    <t>ALTP003</t>
  </si>
  <si>
    <t>ALTP004</t>
  </si>
  <si>
    <t>ALTP005</t>
  </si>
  <si>
    <t>ALTP006</t>
  </si>
  <si>
    <t>ALTP007</t>
  </si>
  <si>
    <t>ALTP008</t>
  </si>
  <si>
    <t>ALTP009</t>
  </si>
  <si>
    <t>ALTP010</t>
  </si>
  <si>
    <t>ALTP011</t>
  </si>
  <si>
    <t>ALTP012</t>
  </si>
  <si>
    <t>ALTP013</t>
  </si>
  <si>
    <t>ALTP014</t>
  </si>
  <si>
    <t>ALTP015</t>
  </si>
  <si>
    <t>ALTP016</t>
  </si>
  <si>
    <t>ALTP017</t>
  </si>
  <si>
    <t>ALTP018</t>
  </si>
  <si>
    <t>ALTP019</t>
  </si>
  <si>
    <t>ALTP020</t>
  </si>
  <si>
    <t>ALTP021</t>
  </si>
  <si>
    <t>ALTP022</t>
  </si>
  <si>
    <t>ALTP023</t>
  </si>
  <si>
    <t>ALTP024</t>
  </si>
  <si>
    <t>ALTP025</t>
  </si>
  <si>
    <t>ALTP026</t>
  </si>
  <si>
    <t>ALTP027</t>
  </si>
  <si>
    <t>Công nhân</t>
  </si>
  <si>
    <t>ALTN001</t>
  </si>
  <si>
    <t>ALTN002</t>
  </si>
  <si>
    <t>ALTN003</t>
  </si>
  <si>
    <t>ALTN004</t>
  </si>
  <si>
    <t>ALTN005</t>
  </si>
  <si>
    <t>ALTN006</t>
  </si>
  <si>
    <t>ALTN007</t>
  </si>
  <si>
    <t>ALTN008</t>
  </si>
  <si>
    <t>ALTN009</t>
  </si>
  <si>
    <t>ALTN010</t>
  </si>
  <si>
    <t>ALTN011</t>
  </si>
  <si>
    <t>Nguyễn Văn Bé Hai</t>
  </si>
  <si>
    <t>Thạch Tiền</t>
  </si>
  <si>
    <t>Hứa Hậu</t>
  </si>
  <si>
    <t>Nguyễn Văn Tâm</t>
  </si>
  <si>
    <t>Sơn Lét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</si>
  <si>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</si>
  <si>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</si>
  <si>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</si>
  <si>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</si>
  <si>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</si>
  <si>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</si>
  <si>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</si>
  <si>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</si>
  <si>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</si>
  <si>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T10</t>
  </si>
  <si>
    <t>T11</t>
  </si>
  <si>
    <t>T12</t>
  </si>
  <si>
    <t xml:space="preserve"> Lâm Thị Mộng Kiều </t>
  </si>
  <si>
    <t>Huỳnh Thị Hường</t>
  </si>
  <si>
    <t>Nguyễn Thị Rong</t>
  </si>
  <si>
    <t>Sơn Thị Nil</t>
  </si>
  <si>
    <t>Huỳnh Thị Bé Tha</t>
  </si>
  <si>
    <t>Huỳnh Thị Bé Thi</t>
  </si>
  <si>
    <t>Nguyễn Thị Kim Hồng</t>
  </si>
  <si>
    <t>Nguyễn Thị Lựu</t>
  </si>
  <si>
    <t>Lý Thị Được</t>
  </si>
  <si>
    <t>Lý La Quan</t>
  </si>
  <si>
    <t>Trà Thị Soi</t>
  </si>
  <si>
    <t>Nguyễn Thị Diễm Hương</t>
  </si>
  <si>
    <t>Sơn Thị Muỗi Tron</t>
  </si>
  <si>
    <t>Sơn Thị Thương</t>
  </si>
  <si>
    <t>Thạch Thị Som Ươne</t>
  </si>
  <si>
    <t>Huỳnh Thị Như</t>
  </si>
  <si>
    <t>Sơn Thị Chành Ny</t>
  </si>
  <si>
    <t>Sơn Thị Chành Đa</t>
  </si>
  <si>
    <t>TQL</t>
  </si>
  <si>
    <t>SLĐ</t>
  </si>
  <si>
    <t>TL - Chi</t>
  </si>
  <si>
    <t>Trần Thị Bích Phượng</t>
  </si>
  <si>
    <t>Trần Nhiên</t>
  </si>
  <si>
    <t>Sơn Thị Trường Sa</t>
  </si>
  <si>
    <t>Lâm Thị Sà Mít</t>
  </si>
  <si>
    <t>Trần Thị Toan</t>
  </si>
  <si>
    <t>Nguyễn Hữu Nhơn</t>
  </si>
  <si>
    <t>Huỳnh Minh Hiếu</t>
  </si>
  <si>
    <t>Lý Thị Sà Kha</t>
  </si>
  <si>
    <t>Thạch Giang</t>
  </si>
  <si>
    <t>Thạch Quyền</t>
  </si>
  <si>
    <t>Lâm Lin</t>
  </si>
  <si>
    <t>Lâm Chanh Đa Ra</t>
  </si>
  <si>
    <t>Phạm Thành Đô</t>
  </si>
  <si>
    <t>Sơn Pép</t>
  </si>
  <si>
    <t xml:space="preserve"> Lâm Thị Mộng Thường</t>
  </si>
  <si>
    <t>Công ty TNHH Hải sản An Lạc</t>
  </si>
  <si>
    <t>Địa chỉ: Lô A14, đường 4A, KCN Hải Sơn, Đức Hòa, Long An</t>
  </si>
  <si>
    <t>I</t>
  </si>
  <si>
    <t>II</t>
  </si>
  <si>
    <t>BP: Thành Phẩm:</t>
  </si>
  <si>
    <t>Tăng ca &amp; CN</t>
  </si>
  <si>
    <t>2016</t>
  </si>
  <si>
    <t>BP: Công Nhân:</t>
  </si>
  <si>
    <t>QL01</t>
  </si>
  <si>
    <t>QL02</t>
  </si>
  <si>
    <t>CN01</t>
  </si>
  <si>
    <t>CN02</t>
  </si>
  <si>
    <t>CN03</t>
  </si>
  <si>
    <t>Lê Thị Dung</t>
  </si>
  <si>
    <t>Phan Văn Hiền</t>
  </si>
  <si>
    <t>Nguyễn Thị Thu Sương</t>
  </si>
  <si>
    <t>Giám Đốc</t>
  </si>
  <si>
    <t>Quản Đốc</t>
  </si>
  <si>
    <t>Kinh Doanh</t>
  </si>
  <si>
    <t>Nguyễn Trường Giang</t>
  </si>
  <si>
    <t>Trần Hữu Tình</t>
  </si>
  <si>
    <t>Thợ in</t>
  </si>
  <si>
    <t>Đoàn Hồng Phong</t>
  </si>
  <si>
    <t>Thợ đóng - xả</t>
  </si>
  <si>
    <t>QL03</t>
  </si>
  <si>
    <t>BP: Quản lý :</t>
  </si>
  <si>
    <t>BP: Quản lý &amp; CN Trực Tiếp SX</t>
  </si>
  <si>
    <t>BP: Quản lý: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</si>
</sst>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9">
    <numFmt numFmtId="6" formatCode="&quot;$&quot;#,##0_);[Red]\(&quot;$&quot;#,##0\)"/>
    <numFmt numFmtId="42" formatCode="_(&quot;$&quot;* #,##0_);_(&quot;$&quot;* \(#,##0\);_(&quot;$&quot;* &quot;-&quot;_);_(@_)"/>
    <numFmt numFmtId="41" formatCode="_(* #,##0_);_(* \(#,##0\);_(* &quot;-&quot;_);_(@_)"/>
    <numFmt numFmtId="43" formatCode="_(* #,##0.00_);_(* \(#,##0.00\);_(* &quot;-&quot;??_);_(@_)"/>
    <numFmt numFmtId="164" formatCode="_-&quot;$&quot;* #,##0_-;\-&quot;$&quot;* #,##0_-;_-&quot;$&quot;* &quot;-&quot;_-;_-@_-"/>
    <numFmt numFmtId="165" formatCode="_-* #,##0_-;\-* #,##0_-;_-* &quot;-&quot;_-;_-@_-"/>
    <numFmt numFmtId="166" formatCode="_-&quot;$&quot;* #,##0.00_-;\-&quot;$&quot;* #,##0.00_-;_-&quot;$&quot;* &quot;-&quot;??_-;_-@_-"/>
    <numFmt numFmtId="167" formatCode="_-* #,##0.00_-;\-* #,##0.00_-;_-* &quot;-&quot;??_-;_-@_-"/>
    <numFmt numFmtId="168" formatCode="_(* #,##0.0_);_(* \(#,##0.0\);_(* &quot;-&quot;??_);_(@_)"/>
    <numFmt numFmtId="169" formatCode="_(* #,##0_);_(* \(#,##0\);_(* &quot;-&quot;??_);_(@_)"/>
    <numFmt numFmtId="170" formatCode="0.000"/>
    <numFmt numFmtId="171" formatCode="_(* #,##0.000_);_(* \(#,##0.000\);_(* &quot;-&quot;??_);_(@_)"/>
    <numFmt numFmtId="172" formatCode="_(* #,##0.0000_);_(* \(#,##0.0000\);_(* &quot;-&quot;??_);_(@_)"/>
    <numFmt numFmtId="173" formatCode="&quot;C&quot;#,##0_);[Red]\(&quot;C&quot;#,##0\)"/>
    <numFmt numFmtId="174" formatCode="0##,###.00"/>
    <numFmt numFmtId="175" formatCode="&quot;\&quot;#,##0;[Red]&quot;\&quot;\-#,##0"/>
    <numFmt numFmtId="176" formatCode="&quot;\&quot;#,##0.00;[Red]&quot;\&quot;\-#,##0.00"/>
    <numFmt numFmtId="177" formatCode="#,##0\ &quot;$&quot;_);[Red]\(#,##0\ &quot;$&quot;\)"/>
    <numFmt numFmtId="178" formatCode="&quot;$&quot;###,0&quot;.&quot;00_);[Red]\(&quot;$&quot;###,0&quot;.&quot;00\)"/>
    <numFmt numFmtId="179" formatCode="_-* #,##0\ _k_r_-;\-* #,##0\ _k_r_-;_-* &quot;-&quot;\ _k_r_-;_-@_-"/>
    <numFmt numFmtId="180" formatCode="m/d"/>
    <numFmt numFmtId="181" formatCode="00.000"/>
    <numFmt numFmtId="182" formatCode="_-&quot;£&quot;* #,##0_-;\-&quot;£&quot;* #,##0_-;_-&quot;£&quot;* &quot;-&quot;_-;_-@_-"/>
    <numFmt numFmtId="183" formatCode="_-&quot;£&quot;* #,##0.00_-;\-&quot;£&quot;* #,##0.00_-;_-&quot;£&quot;* &quot;-&quot;??_-;_-@_-"/>
    <numFmt numFmtId="184" formatCode="#,##0\ &quot;F&quot;;[Red]\-#,##0\ &quot;F&quot;"/>
    <numFmt numFmtId="185" formatCode="#,##0.00\ &quot;F&quot;;\-#,##0.00\ &quot;F&quot;"/>
    <numFmt numFmtId="186" formatCode="#,##0.00\ &quot;F&quot;;[Red]\-#,##0.00\ &quot;F&quot;"/>
    <numFmt numFmtId="187" formatCode="_-* #,##0\ &quot;F&quot;_-;\-* #,##0\ &quot;F&quot;_-;_-* &quot;-&quot;\ &quot;F&quot;_-;_-@_-"/>
    <numFmt numFmtId="188" formatCode="&quot;ß&quot;#,##0;\-&quot;&quot;\ß&quot;&quot;#,##0"/>
    <numFmt numFmtId="189" formatCode="\t0.00%"/>
    <numFmt numFmtId="190" formatCode="\t#\ ??/??"/>
    <numFmt numFmtId="191" formatCode="#,##0;\(#,##0\)"/>
    <numFmt numFmtId="192" formatCode="&quot;?&quot;#,##0;&quot;?&quot;\-#,##0"/>
    <numFmt numFmtId="193" formatCode="##,###.##"/>
    <numFmt numFmtId="194" formatCode="##.##%"/>
    <numFmt numFmtId="195" formatCode="##,##0.##"/>
    <numFmt numFmtId="196" formatCode="#0.##"/>
    <numFmt numFmtId="197" formatCode="##,###.####"/>
    <numFmt numFmtId="198" formatCode="###.###"/>
    <numFmt numFmtId="199" formatCode="###,###"/>
    <numFmt numFmtId="200" formatCode="#,###%"/>
    <numFmt numFmtId="201" formatCode="##,##0%"/>
    <numFmt numFmtId="202" formatCode="##.##"/>
    <numFmt numFmtId="203" formatCode="_-* #,##0\ _F_-;\-* #,##0\ _F_-;_-* &quot;-&quot;\ _F_-;_-@_-"/>
    <numFmt numFmtId="204" formatCode="_-* #,##0.00\ &quot;F&quot;_-;\-* #,##0.00\ &quot;F&quot;_-;_-* &quot;-&quot;??\ &quot;F&quot;_-;_-@_-"/>
    <numFmt numFmtId="205" formatCode="_-* #,##0.00\ _F_-;\-* #,##0.00\ _F_-;_-* &quot;-&quot;??\ _F_-;_-@_-"/>
    <numFmt numFmtId="206" formatCode="_-* #,##0\ _V_N_D_-;\-* #,##0\ _V_N_D_-;_-* &quot;-&quot;\ _V_N_D_-;_-@_-"/>
    <numFmt numFmtId="207" formatCode="_-* #,##0.00\ _V_N_D_-;\-* #,##0.00\ _V_N_D_-;_-* &quot;-&quot;??\ _V_N_D_-;_-@_-"/>
    <numFmt numFmtId="208" formatCode="_ * #,##0_ ;_ * &quot;\&quot;&quot;\&quot;&quot;\&quot;&quot;\&quot;&quot;\&quot;&quot;\&quot;&quot;\&quot;&quot;\&quot;&quot;\&quot;&quot;\&quot;&quot;\&quot;&quot;\&quot;\-#,##0_ ;_ * &quot;-&quot;_ ;_ @_ "/>
    <numFmt numFmtId="209" formatCode="_ &quot;\&quot;* #,##0.00_ ;_ &quot;\&quot;* &quot;\&quot;&quot;\&quot;&quot;\&quot;&quot;\&quot;&quot;\&quot;&quot;\&quot;&quot;\&quot;&quot;\&quot;&quot;\&quot;&quot;\&quot;&quot;\&quot;&quot;\&quot;\-#,##0.00_ ;_ &quot;\&quot;* &quot;-&quot;??_ ;_ @_ "/>
    <numFmt numFmtId="210" formatCode="_ * #,##0.00_ ;_ * &quot;\&quot;&quot;\&quot;&quot;\&quot;&quot;\&quot;&quot;\&quot;&quot;\&quot;&quot;\&quot;&quot;\&quot;&quot;\&quot;&quot;\&quot;&quot;\&quot;&quot;\&quot;\-#,##0.00_ ;_ * &quot;-&quot;??_ ;_ @_ "/>
    <numFmt numFmtId="211" formatCode="&quot;\&quot;#,##0;&quot;\&quot;&quot;\&quot;&quot;\&quot;&quot;\&quot;&quot;\&quot;&quot;\&quot;&quot;\&quot;&quot;\&quot;&quot;\&quot;&quot;\&quot;&quot;\&quot;&quot;\&quot;&quot;\&quot;&quot;\&quot;\-#,##0"/>
    <numFmt numFmtId="212" formatCode="&quot;\&quot;#,##0;[Red]&quot;\&quot;&quot;\&quot;&quot;\&quot;&quot;\&quot;&quot;\&quot;&quot;\&quot;&quot;\&quot;&quot;\&quot;&quot;\&quot;&quot;\&quot;&quot;\&quot;&quot;\&quot;&quot;\&quot;&quot;\&quot;\-#,##0"/>
    <numFmt numFmtId="213" formatCode="&quot;\&quot;#,##0.00;&quot;\&quot;&quot;\&quot;&quot;\&quot;&quot;\&quot;&quot;\&quot;&quot;\&quot;&quot;\&quot;&quot;\&quot;&quot;\&quot;&quot;\&quot;&quot;\&quot;&quot;\&quot;&quot;\&quot;&quot;\&quot;\-#,##0.00"/>
    <numFmt numFmtId="214" formatCode="&quot;\&quot;#,##0.00;[Red]&quot;\&quot;&quot;\&quot;&quot;\&quot;&quot;\&quot;&quot;\&quot;&quot;\&quot;&quot;\&quot;&quot;\&quot;&quot;\&quot;&quot;\&quot;&quot;\&quot;&quot;\&quot;&quot;\&quot;&quot;\&quot;\-#,##0.00"/>
    <numFmt numFmtId="215" formatCode="_ &quot;\&quot;* #,##0_ ;_ &quot;\&quot;* &quot;\&quot;&quot;\&quot;&quot;\&quot;&quot;\&quot;&quot;\&quot;&quot;\&quot;&quot;\&quot;&quot;\&quot;&quot;\&quot;&quot;\&quot;&quot;\&quot;&quot;\&quot;&quot;\&quot;\-#,##0_ ;_ &quot;\&quot;* &quot;-&quot;_ ;_ @_ "/>
    <numFmt numFmtId="216" formatCode="_ &quot;\&quot;* #,##0_ ;_ &quot;\&quot;* &quot;\&quot;&quot;\&quot;&quot;\&quot;&quot;\&quot;&quot;\&quot;&quot;\&quot;&quot;\&quot;&quot;\&quot;&quot;\&quot;&quot;\&quot;&quot;\&quot;&quot;\&quot;&quot;\&quot;&quot;\&quot;\-#,##0_ ;_ &quot;\&quot;* &quot;-&quot;_ ;_ @_ "/>
    <numFmt numFmtId="217" formatCode="m\o\n\th\ \D\,\ \y\y\y\y"/>
    <numFmt numFmtId="218" formatCode="_ * #,##0_ ;_ * \-#,##0_ ;_ * &quot;-&quot;_ ;_ @_ "/>
    <numFmt numFmtId="219" formatCode="_ * #,##0.00_ ;_ * \-#,##0.00_ ;_ * &quot;-&quot;??_ ;_ @_ "/>
    <numFmt numFmtId="220" formatCode="_-* #,##0\ &quot;$&quot;_-;\-* #,##0\ &quot;$&quot;_-;_-* &quot;-&quot;\ &quot;$&quot;_-;_-@_-"/>
    <numFmt numFmtId="221" formatCode="_-* #,##0\ _$_-;\-* #,##0\ _$_-;_-* &quot;-&quot;\ _$_-;_-@_-"/>
    <numFmt numFmtId="222" formatCode="_ &quot;\&quot;* #,##0.00_ ;_ &quot;\&quot;* \-#,##0.00_ ;_ &quot;\&quot;* &quot;-&quot;??_ ;_ @_ "/>
    <numFmt numFmtId="223" formatCode="_(&quot;$&quot;\ * #,##0_);_(&quot;$&quot;\ * \(#,##0\);_(&quot;$&quot;\ * &quot;-&quot;_);_(@_)"/>
    <numFmt numFmtId="224" formatCode="_-* #,##0\ &quot;ñ&quot;_-;\-* #,##0\ &quot;ñ&quot;_-;_-* &quot;-&quot;\ &quot;ñ&quot;_-;_-@_-"/>
    <numFmt numFmtId="225" formatCode="_-* #,##0\ _ñ_-;\-* #,##0\ _ñ_-;_-* &quot;-&quot;\ _ñ_-;_-@_-"/>
    <numFmt numFmtId="226" formatCode="_-* #,##0.00\ _ñ_-;\-* #,##0.00\ _ñ_-;_-* &quot;-&quot;??\ _ñ_-;_-@_-"/>
    <numFmt numFmtId="227" formatCode="_-&quot;ñ&quot;* #,##0_-;\-&quot;ñ&quot;* #,##0_-;_-&quot;ñ&quot;* &quot;-&quot;_-;_-@_-"/>
    <numFmt numFmtId="228" formatCode="&quot;SFr.&quot;\ #,##0.00;[Red]&quot;SFr.&quot;\ \-#,##0.00"/>
    <numFmt numFmtId="229" formatCode="_ &quot;SFr.&quot;\ * #,##0_ ;_ &quot;SFr.&quot;\ * \-#,##0_ ;_ &quot;SFr.&quot;\ * &quot;-&quot;_ ;_ @_ "/>
    <numFmt numFmtId="230" formatCode="_-* #,##0_-;&quot;\&quot;\!\-* #,##0_-;_-* &quot;-&quot;_-;_-@_-"/>
    <numFmt numFmtId="231" formatCode="_-* #,##0.00\ _k_r_._-;\-* #,##0.00\ _k_r_._-;_-* &quot;-&quot;??\ _k_r_._-;_-@_-"/>
    <numFmt numFmtId="232" formatCode="#,##0.00\ \ "/>
    <numFmt numFmtId="233" formatCode="_ * #,##0_ ;_ * \-#,##0_ ;_ * &quot;-&quot;??_ ;_ @_ "/>
    <numFmt numFmtId="234" formatCode="_-* #,##0\ &quot;€&quot;_-;\-* #,##0\ &quot;€&quot;_-;_-* &quot;-&quot;\ &quot;€&quot;_-;_-@_-"/>
    <numFmt numFmtId="235" formatCode="_-* #,##0.00\ &quot;€&quot;_-;\-* #,##0.00\ &quot;€&quot;_-;_-* &quot;-&quot;??\ &quot;€&quot;_-;_-@_-"/>
    <numFmt numFmtId="236" formatCode="dd"/>
    <numFmt numFmtId="237" formatCode="0.0"/>
    <numFmt numFmtId="238" formatCode="#,##0.0_);\(#,##0.0\)"/>
  </numFmts>
  <fonts count="121">
    <font>
      <sz val="10"/>
      <name val="Arial"/>
    </font>
    <font>
      <sz val="10"/>
      <name val="Arial"/>
      <family val="2"/>
    </font>
    <font>
      <sz val="10"/>
      <name val=".VnTime"/>
      <family val="2"/>
    </font>
    <font>
      <b/>
      <sz val="10"/>
      <name val="SVNtimes new roman"/>
      <family val="2"/>
    </font>
    <font>
      <sz val="10"/>
      <name val="VNI-Helve-Condense"/>
    </font>
    <font>
      <sz val="11"/>
      <name val="??"/>
      <family val="3"/>
    </font>
    <font>
      <sz val="10"/>
      <name val="VNI-Times"/>
    </font>
    <font>
      <sz val="12"/>
      <name val="???"/>
    </font>
    <font>
      <sz val="12"/>
      <name val="바탕체"/>
      <family val="1"/>
      <charset val="129"/>
    </font>
    <font>
      <sz val="12"/>
      <name val="바탕체"/>
      <family val="1"/>
    </font>
    <font>
      <sz val="10"/>
      <name val=".VnArial"/>
      <family val="2"/>
    </font>
    <font>
      <sz val="12"/>
      <name val="????"/>
      <charset val="136"/>
    </font>
    <font>
      <sz val="11"/>
      <name val="??"/>
      <family val="3"/>
      <charset val="129"/>
    </font>
    <font>
      <sz val="12"/>
      <name val="???"/>
      <family val="1"/>
      <charset val="129"/>
    </font>
    <font>
      <sz val="10"/>
      <name val="Helv"/>
      <family val="2"/>
    </font>
    <font>
      <sz val="12"/>
      <name val="VNI-Times"/>
    </font>
    <font>
      <sz val="10"/>
      <name val="Helv"/>
    </font>
    <font>
      <sz val="10"/>
      <name val="Arial"/>
      <family val="2"/>
    </font>
    <font>
      <b/>
      <u/>
      <sz val="14"/>
      <color indexed="8"/>
      <name val=".VnBook-AntiquaH"/>
      <family val="2"/>
    </font>
    <font>
      <sz val="12"/>
      <color indexed="8"/>
      <name val="¹ÙÅÁÃ¼"/>
      <family val="1"/>
      <charset val="129"/>
    </font>
    <font>
      <i/>
      <sz val="12"/>
      <color indexed="8"/>
      <name val=".VnBook-AntiquaH"/>
      <family val="2"/>
    </font>
    <font>
      <sz val="11"/>
      <color indexed="8"/>
      <name val="Calibri"/>
      <family val="2"/>
    </font>
    <font>
      <b/>
      <sz val="12"/>
      <color indexed="8"/>
      <name val=".VnBook-Antiqua"/>
      <family val="2"/>
    </font>
    <font>
      <i/>
      <sz val="12"/>
      <color indexed="8"/>
      <name val=".VnBook-Antiqua"/>
      <family val="2"/>
    </font>
    <font>
      <sz val="11"/>
      <color indexed="9"/>
      <name val="Calibri"/>
      <family val="2"/>
    </font>
    <font>
      <sz val="11"/>
      <name val="VNtimes new roman"/>
      <family val="2"/>
    </font>
    <font>
      <sz val="12"/>
      <name val="¹UAAA¼"/>
      <family val="3"/>
      <charset val="129"/>
    </font>
    <font>
      <sz val="12"/>
      <name val="¹ÙÅÁÃ¼"/>
      <charset val="129"/>
    </font>
    <font>
      <sz val="11"/>
      <color indexed="20"/>
      <name val="Calibri"/>
      <family val="2"/>
    </font>
    <font>
      <sz val="12"/>
      <name val="Tms Rmn"/>
    </font>
    <font>
      <sz val="10"/>
      <name val="Times New Roman"/>
      <family val="1"/>
    </font>
    <font>
      <sz val="11"/>
      <name val="µ¸¿ò"/>
      <charset val="129"/>
    </font>
    <font>
      <b/>
      <sz val="11"/>
      <color indexed="52"/>
      <name val="Calibri"/>
      <family val="2"/>
    </font>
    <font>
      <b/>
      <sz val="10"/>
      <name val="Helv"/>
    </font>
    <font>
      <b/>
      <sz val="8"/>
      <color indexed="12"/>
      <name val="Arial"/>
      <family val="2"/>
    </font>
    <font>
      <sz val="8"/>
      <color indexed="8"/>
      <name val="Arial"/>
      <family val="2"/>
    </font>
    <font>
      <sz val="8"/>
      <name val="SVNtimes new roman"/>
      <family val="2"/>
    </font>
    <font>
      <b/>
      <sz val="11"/>
      <color indexed="9"/>
      <name val="Calibri"/>
      <family val="2"/>
    </font>
    <font>
      <sz val="11"/>
      <name val="VNcentury Gothic"/>
    </font>
    <font>
      <b/>
      <sz val="15"/>
      <name val="VNcentury Gothic"/>
    </font>
    <font>
      <sz val="12"/>
      <name val="SVNtimes new roman"/>
      <family val="2"/>
    </font>
    <font>
      <sz val="10"/>
      <name val="VNtimes new roman"/>
      <family val="2"/>
    </font>
    <font>
      <sz val="10"/>
      <name val="SVNtimes new roman"/>
    </font>
    <font>
      <sz val="10"/>
      <color indexed="8"/>
      <name val="Arial"/>
      <family val="2"/>
    </font>
    <font>
      <sz val="1"/>
      <color indexed="8"/>
      <name val="Courier"/>
      <family val="3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8"/>
      <name val="Arial"/>
      <family val="2"/>
    </font>
    <font>
      <b/>
      <sz val="12"/>
      <name val="Helv"/>
    </font>
    <font>
      <b/>
      <sz val="12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.VnTimeH"/>
      <family val="2"/>
    </font>
    <font>
      <sz val="12"/>
      <name val="NTTimes/Cyrillic"/>
    </font>
    <font>
      <sz val="11"/>
      <color indexed="62"/>
      <name val="Calibri"/>
      <family val="2"/>
    </font>
    <font>
      <sz val="10"/>
      <name val="VNI-Helve"/>
    </font>
    <font>
      <sz val="12"/>
      <name val=".VnTime"/>
      <family val="2"/>
    </font>
    <font>
      <sz val="10"/>
      <name val="VNI-Avo"/>
    </font>
    <font>
      <sz val="16"/>
      <name val="VNI-Times"/>
    </font>
    <font>
      <sz val="11"/>
      <color indexed="52"/>
      <name val="Calibri"/>
      <family val="2"/>
    </font>
    <font>
      <sz val="10"/>
      <name val="MS Sans Serif"/>
      <family val="2"/>
    </font>
    <font>
      <b/>
      <i/>
      <sz val="12"/>
      <name val=".VnAristote"/>
      <family val="2"/>
    </font>
    <font>
      <b/>
      <sz val="11"/>
      <name val="Helv"/>
    </font>
    <font>
      <sz val="12"/>
      <name val="Arial"/>
      <family val="2"/>
    </font>
    <font>
      <sz val="11"/>
      <color indexed="60"/>
      <name val="Calibri"/>
      <family val="2"/>
    </font>
    <font>
      <sz val="7"/>
      <name val="Small Fonts"/>
      <family val="2"/>
    </font>
    <font>
      <sz val="10"/>
      <name val="Courier"/>
      <family val="3"/>
    </font>
    <font>
      <sz val="12"/>
      <name val="VNtimes new roman"/>
      <family val="2"/>
    </font>
    <font>
      <sz val="10"/>
      <name val="Times New Roman"/>
      <family val="1"/>
    </font>
    <font>
      <b/>
      <sz val="11"/>
      <color indexed="63"/>
      <name val="Calibri"/>
      <family val="2"/>
    </font>
    <font>
      <sz val="13"/>
      <name val=".VnTime"/>
      <family val="2"/>
    </font>
    <font>
      <sz val="13"/>
      <name val=".VnTime"/>
      <family val="2"/>
    </font>
    <font>
      <sz val="12"/>
      <name val=".VnTime"/>
      <family val="2"/>
    </font>
    <font>
      <b/>
      <sz val="12"/>
      <name val=".VnTime"/>
      <family val="2"/>
    </font>
    <font>
      <b/>
      <sz val="11"/>
      <name val="Times New Roman"/>
      <family val="1"/>
    </font>
    <font>
      <sz val="10"/>
      <name val=".VnArial Narrow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8"/>
      <name val="VN Helvetica"/>
    </font>
    <font>
      <sz val="11"/>
      <color indexed="10"/>
      <name val="Calibri"/>
      <family val="2"/>
    </font>
    <font>
      <sz val="14"/>
      <name val=".VnArial"/>
      <family val="2"/>
    </font>
    <font>
      <sz val="11"/>
      <name val="NTTimes/Cyrillic"/>
    </font>
    <font>
      <sz val="16"/>
      <name val="AngsanaUPC"/>
      <family val="3"/>
    </font>
    <font>
      <sz val="14"/>
      <name val="뼻뮝"/>
      <family val="3"/>
      <charset val="129"/>
    </font>
    <font>
      <sz val="12"/>
      <name val="바탕체"/>
      <family val="3"/>
    </font>
    <font>
      <sz val="12"/>
      <name val="뼻뮝"/>
      <family val="1"/>
      <charset val="129"/>
    </font>
    <font>
      <sz val="11"/>
      <name val="돋움"/>
      <family val="3"/>
      <charset val="129"/>
    </font>
    <font>
      <sz val="9"/>
      <name val="Arial"/>
      <family val="2"/>
    </font>
    <font>
      <sz val="10"/>
      <name val="굴림체"/>
      <family val="3"/>
      <charset val="129"/>
    </font>
    <font>
      <sz val="10"/>
      <name val=".VnArial"/>
      <family val="1"/>
    </font>
    <font>
      <sz val="12"/>
      <name val="Courier"/>
      <family val="3"/>
    </font>
    <font>
      <sz val="10"/>
      <name val=" "/>
      <family val="1"/>
      <charset val="136"/>
    </font>
    <font>
      <sz val="12"/>
      <name val="Times New Roman"/>
      <family val="1"/>
    </font>
    <font>
      <sz val="11"/>
      <name val="Times New Roman"/>
      <family val="1"/>
    </font>
    <font>
      <sz val="9"/>
      <name val="Times New Roman"/>
      <family val="1"/>
    </font>
    <font>
      <sz val="8"/>
      <name val="Times New Roman"/>
      <family val="1"/>
    </font>
    <font>
      <sz val="7"/>
      <name val="Times New Roman"/>
      <family val="1"/>
    </font>
    <font>
      <b/>
      <sz val="9"/>
      <name val="Times New Roman"/>
      <family val="1"/>
    </font>
    <font>
      <b/>
      <sz val="14"/>
      <name val="Times New Roman"/>
      <family val="1"/>
    </font>
    <font>
      <b/>
      <sz val="10"/>
      <name val="Times New Roman"/>
      <family val="1"/>
    </font>
    <font>
      <b/>
      <sz val="8"/>
      <name val="Times New Roman"/>
      <family val="1"/>
    </font>
    <font>
      <b/>
      <sz val="16"/>
      <name val="Times New Roman"/>
      <family val="1"/>
    </font>
    <font>
      <b/>
      <sz val="22"/>
      <name val="Times New Roman"/>
      <family val="1"/>
    </font>
    <font>
      <b/>
      <sz val="18"/>
      <name val="Times New Roman"/>
      <family val="1"/>
    </font>
    <font>
      <b/>
      <i/>
      <sz val="14"/>
      <name val="Times New Roman"/>
      <family val="1"/>
    </font>
    <font>
      <sz val="10"/>
      <name val=".VnTime"/>
      <family val="2"/>
    </font>
    <font>
      <sz val="12"/>
      <color indexed="9"/>
      <name val="Times New Roman"/>
      <family val="1"/>
    </font>
    <font>
      <sz val="9"/>
      <color indexed="10"/>
      <name val="Times New Roman"/>
      <family val="1"/>
    </font>
    <font>
      <sz val="22"/>
      <name val="Times New Roman"/>
      <family val="1"/>
    </font>
    <font>
      <sz val="10"/>
      <color indexed="9"/>
      <name val="Times New Roman"/>
      <family val="1"/>
    </font>
    <font>
      <b/>
      <sz val="10"/>
      <color indexed="10"/>
      <name val="Times New Roman"/>
      <family val="1"/>
    </font>
    <font>
      <sz val="10"/>
      <color indexed="10"/>
      <name val="Times New Roman"/>
      <family val="1"/>
    </font>
    <font>
      <sz val="10"/>
      <color rgb="FFFF0000"/>
      <name val="Times New Roman"/>
      <family val="1"/>
    </font>
    <font>
      <sz val="12"/>
      <color theme="0"/>
      <name val="Times New Roman"/>
      <family val="1"/>
    </font>
    <font>
      <sz val="11"/>
      <color rgb="FFFF0000"/>
      <name val="Times New Roman"/>
      <family val="1"/>
    </font>
    <font>
      <b/>
      <sz val="9"/>
      <color theme="0"/>
      <name val="Times New Roman"/>
      <family val="1"/>
    </font>
    <font>
      <sz val="10"/>
      <color rgb="FF0000FF"/>
      <name val="Times New Roman"/>
      <family val="1"/>
    </font>
    <font>
      <sz val="11"/>
      <color rgb="FF0000FF"/>
      <name val="Times New Roman"/>
      <family val="1"/>
    </font>
  </fonts>
  <fills count="3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6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hair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double">
        <color indexed="5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indexed="0"/>
      </right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607">
    <xf numFmtId="0" fontId="0" fillId="0" borderId="0"/>
    <xf numFmtId="227" fontId="15" fillId="0" borderId="0" applyFont="0" applyFill="0" applyBorder="0" applyAlignment="0" applyProtection="0"/>
    <xf numFmtId="194" fontId="3" fillId="0" borderId="1">
      <alignment horizontal="center"/>
      <protection hidden="1"/>
    </xf>
    <xf numFmtId="0" fontId="4" fillId="0" borderId="2" applyNumberFormat="0"/>
    <xf numFmtId="181" fontId="5" fillId="0" borderId="0" applyFont="0" applyFill="0" applyBorder="0" applyAlignment="0" applyProtection="0"/>
    <xf numFmtId="203" fontId="6" fillId="0" borderId="0" applyFont="0" applyFill="0" applyBorder="0" applyAlignment="0" applyProtection="0"/>
    <xf numFmtId="192" fontId="5" fillId="0" borderId="0" applyFont="0" applyFill="0" applyBorder="0" applyAlignment="0" applyProtection="0"/>
    <xf numFmtId="0" fontId="9" fillId="0" borderId="0"/>
    <xf numFmtId="219" fontId="10" fillId="0" borderId="0" applyFont="0" applyFill="0" applyBorder="0" applyAlignment="0" applyProtection="0"/>
    <xf numFmtId="218" fontId="10" fillId="0" borderId="0" applyFont="0" applyFill="0" applyBorder="0" applyAlignment="0" applyProtection="0"/>
    <xf numFmtId="165" fontId="11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4" fillId="0" borderId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18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18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18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6" fillId="0" borderId="0"/>
    <xf numFmtId="220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42" fontId="6" fillId="0" borderId="0" applyFont="0" applyFill="0" applyBorder="0" applyAlignment="0" applyProtection="0"/>
    <xf numFmtId="0" fontId="2" fillId="0" borderId="0" applyNumberFormat="0" applyFill="0" applyBorder="0" applyAlignment="0" applyProtection="0"/>
    <xf numFmtId="42" fontId="6" fillId="0" borderId="0" applyFon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42" fontId="6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227" fontId="15" fillId="0" borderId="0" applyFont="0" applyFill="0" applyBorder="0" applyAlignment="0" applyProtection="0"/>
    <xf numFmtId="167" fontId="15" fillId="0" borderId="0" applyFont="0" applyFill="0" applyBorder="0" applyAlignment="0" applyProtection="0"/>
    <xf numFmtId="43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26" fontId="6" fillId="0" borderId="0" applyFont="0" applyFill="0" applyBorder="0" applyAlignment="0" applyProtection="0"/>
    <xf numFmtId="165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220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223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224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26" fontId="6" fillId="0" borderId="0" applyFont="0" applyFill="0" applyBorder="0" applyAlignment="0" applyProtection="0"/>
    <xf numFmtId="167" fontId="15" fillId="0" borderId="0" applyFont="0" applyFill="0" applyBorder="0" applyAlignment="0" applyProtection="0"/>
    <xf numFmtId="41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3" fontId="15" fillId="0" borderId="0" applyFont="0" applyFill="0" applyBorder="0" applyAlignment="0" applyProtection="0"/>
    <xf numFmtId="221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25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220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223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224" fontId="6" fillId="0" borderId="0" applyFont="0" applyFill="0" applyBorder="0" applyAlignment="0" applyProtection="0"/>
    <xf numFmtId="165" fontId="15" fillId="0" borderId="0" applyFont="0" applyFill="0" applyBorder="0" applyAlignment="0" applyProtection="0"/>
    <xf numFmtId="167" fontId="15" fillId="0" borderId="0" applyFont="0" applyFill="0" applyBorder="0" applyAlignment="0" applyProtection="0"/>
    <xf numFmtId="41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3" fontId="15" fillId="0" borderId="0" applyFont="0" applyFill="0" applyBorder="0" applyAlignment="0" applyProtection="0"/>
    <xf numFmtId="221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25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26" fontId="6" fillId="0" borderId="0" applyFont="0" applyFill="0" applyBorder="0" applyAlignment="0" applyProtection="0"/>
    <xf numFmtId="165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22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187" fontId="6" fillId="0" borderId="0" applyFont="0" applyFill="0" applyBorder="0" applyAlignment="0" applyProtection="0"/>
    <xf numFmtId="223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224" fontId="6" fillId="0" borderId="0" applyFont="0" applyFill="0" applyBorder="0" applyAlignment="0" applyProtection="0"/>
    <xf numFmtId="165" fontId="15" fillId="0" borderId="0" applyFont="0" applyFill="0" applyBorder="0" applyAlignment="0" applyProtection="0"/>
    <xf numFmtId="41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3" fontId="15" fillId="0" borderId="0" applyFont="0" applyFill="0" applyBorder="0" applyAlignment="0" applyProtection="0"/>
    <xf numFmtId="221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25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26" fontId="6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227" fontId="15" fillId="0" borderId="0" applyFont="0" applyFill="0" applyBorder="0" applyAlignment="0" applyProtection="0"/>
    <xf numFmtId="16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42" fontId="6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0" fontId="17" fillId="0" borderId="0"/>
    <xf numFmtId="0" fontId="4" fillId="0" borderId="2"/>
    <xf numFmtId="0" fontId="4" fillId="0" borderId="2"/>
    <xf numFmtId="0" fontId="18" fillId="2" borderId="0"/>
    <xf numFmtId="9" fontId="19" fillId="0" borderId="0" applyBorder="0" applyAlignment="0" applyProtection="0"/>
    <xf numFmtId="0" fontId="20" fillId="2" borderId="0"/>
    <xf numFmtId="0" fontId="21" fillId="3" borderId="0" applyNumberFormat="0" applyBorder="0" applyAlignment="0" applyProtection="0"/>
    <xf numFmtId="0" fontId="21" fillId="4" borderId="0" applyNumberFormat="0" applyBorder="0" applyAlignment="0" applyProtection="0"/>
    <xf numFmtId="0" fontId="21" fillId="5" borderId="0" applyNumberFormat="0" applyBorder="0" applyAlignment="0" applyProtection="0"/>
    <xf numFmtId="0" fontId="21" fillId="6" borderId="0" applyNumberFormat="0" applyBorder="0" applyAlignment="0" applyProtection="0"/>
    <xf numFmtId="0" fontId="21" fillId="7" borderId="0" applyNumberFormat="0" applyBorder="0" applyAlignment="0" applyProtection="0"/>
    <xf numFmtId="0" fontId="21" fillId="8" borderId="0" applyNumberFormat="0" applyBorder="0" applyAlignment="0" applyProtection="0"/>
    <xf numFmtId="0" fontId="22" fillId="2" borderId="0"/>
    <xf numFmtId="0" fontId="23" fillId="0" borderId="0">
      <alignment wrapText="1"/>
    </xf>
    <xf numFmtId="0" fontId="21" fillId="9" borderId="0" applyNumberFormat="0" applyBorder="0" applyAlignment="0" applyProtection="0"/>
    <xf numFmtId="0" fontId="21" fillId="10" borderId="0" applyNumberFormat="0" applyBorder="0" applyAlignment="0" applyProtection="0"/>
    <xf numFmtId="0" fontId="21" fillId="11" borderId="0" applyNumberFormat="0" applyBorder="0" applyAlignment="0" applyProtection="0"/>
    <xf numFmtId="0" fontId="21" fillId="6" borderId="0" applyNumberFormat="0" applyBorder="0" applyAlignment="0" applyProtection="0"/>
    <xf numFmtId="0" fontId="21" fillId="9" borderId="0" applyNumberFormat="0" applyBorder="0" applyAlignment="0" applyProtection="0"/>
    <xf numFmtId="0" fontId="21" fillId="12" borderId="0" applyNumberFormat="0" applyBorder="0" applyAlignment="0" applyProtection="0"/>
    <xf numFmtId="0" fontId="24" fillId="13" borderId="0" applyNumberFormat="0" applyBorder="0" applyAlignment="0" applyProtection="0"/>
    <xf numFmtId="0" fontId="24" fillId="10" borderId="0" applyNumberFormat="0" applyBorder="0" applyAlignment="0" applyProtection="0"/>
    <xf numFmtId="0" fontId="24" fillId="11" borderId="0" applyNumberFormat="0" applyBorder="0" applyAlignment="0" applyProtection="0"/>
    <xf numFmtId="0" fontId="24" fillId="14" borderId="0" applyNumberFormat="0" applyBorder="0" applyAlignment="0" applyProtection="0"/>
    <xf numFmtId="0" fontId="24" fillId="15" borderId="0" applyNumberFormat="0" applyBorder="0" applyAlignment="0" applyProtection="0"/>
    <xf numFmtId="0" fontId="24" fillId="16" borderId="0" applyNumberFormat="0" applyBorder="0" applyAlignment="0" applyProtection="0"/>
    <xf numFmtId="0" fontId="25" fillId="0" borderId="0"/>
    <xf numFmtId="0" fontId="24" fillId="17" borderId="0" applyNumberFormat="0" applyBorder="0" applyAlignment="0" applyProtection="0"/>
    <xf numFmtId="0" fontId="24" fillId="18" borderId="0" applyNumberFormat="0" applyBorder="0" applyAlignment="0" applyProtection="0"/>
    <xf numFmtId="0" fontId="24" fillId="19" borderId="0" applyNumberFormat="0" applyBorder="0" applyAlignment="0" applyProtection="0"/>
    <xf numFmtId="0" fontId="24" fillId="14" borderId="0" applyNumberFormat="0" applyBorder="0" applyAlignment="0" applyProtection="0"/>
    <xf numFmtId="0" fontId="24" fillId="15" borderId="0" applyNumberFormat="0" applyBorder="0" applyAlignment="0" applyProtection="0"/>
    <xf numFmtId="0" fontId="24" fillId="20" borderId="0" applyNumberFormat="0" applyBorder="0" applyAlignment="0" applyProtection="0"/>
    <xf numFmtId="228" fontId="1" fillId="0" borderId="0" applyFont="0" applyFill="0" applyBorder="0" applyAlignment="0" applyProtection="0"/>
    <xf numFmtId="0" fontId="26" fillId="0" borderId="0" applyFont="0" applyFill="0" applyBorder="0" applyAlignment="0" applyProtection="0"/>
    <xf numFmtId="229" fontId="1" fillId="0" borderId="0" applyFont="0" applyFill="0" applyBorder="0" applyAlignment="0" applyProtection="0"/>
    <xf numFmtId="0" fontId="26" fillId="0" borderId="0" applyFont="0" applyFill="0" applyBorder="0" applyAlignment="0" applyProtection="0"/>
    <xf numFmtId="222" fontId="27" fillId="0" borderId="0" applyFont="0" applyFill="0" applyBorder="0" applyAlignment="0" applyProtection="0"/>
    <xf numFmtId="218" fontId="27" fillId="0" borderId="0" applyFont="0" applyFill="0" applyBorder="0" applyAlignment="0" applyProtection="0"/>
    <xf numFmtId="0" fontId="26" fillId="0" borderId="0" applyFont="0" applyFill="0" applyBorder="0" applyAlignment="0" applyProtection="0"/>
    <xf numFmtId="218" fontId="27" fillId="0" borderId="0" applyFont="0" applyFill="0" applyBorder="0" applyAlignment="0" applyProtection="0"/>
    <xf numFmtId="219" fontId="27" fillId="0" borderId="0" applyFont="0" applyFill="0" applyBorder="0" applyAlignment="0" applyProtection="0"/>
    <xf numFmtId="0" fontId="26" fillId="0" borderId="0" applyFont="0" applyFill="0" applyBorder="0" applyAlignment="0" applyProtection="0"/>
    <xf numFmtId="219" fontId="27" fillId="0" borderId="0" applyFont="0" applyFill="0" applyBorder="0" applyAlignment="0" applyProtection="0"/>
    <xf numFmtId="164" fontId="15" fillId="0" borderId="0" applyFont="0" applyFill="0" applyBorder="0" applyAlignment="0" applyProtection="0"/>
    <xf numFmtId="0" fontId="28" fillId="4" borderId="0" applyNumberFormat="0" applyBorder="0" applyAlignment="0" applyProtection="0"/>
    <xf numFmtId="0" fontId="29" fillId="0" borderId="0" applyNumberFormat="0" applyFill="0" applyBorder="0" applyAlignment="0" applyProtection="0"/>
    <xf numFmtId="0" fontId="26" fillId="0" borderId="0"/>
    <xf numFmtId="0" fontId="30" fillId="0" borderId="0"/>
    <xf numFmtId="0" fontId="26" fillId="0" borderId="0"/>
    <xf numFmtId="0" fontId="31" fillId="0" borderId="0"/>
    <xf numFmtId="208" fontId="1" fillId="0" borderId="0" applyFill="0" applyBorder="0" applyAlignment="0"/>
    <xf numFmtId="209" fontId="1" fillId="0" borderId="0" applyFill="0" applyBorder="0" applyAlignment="0"/>
    <xf numFmtId="210" fontId="1" fillId="0" borderId="0" applyFill="0" applyBorder="0" applyAlignment="0"/>
    <xf numFmtId="211" fontId="1" fillId="0" borderId="0" applyFill="0" applyBorder="0" applyAlignment="0"/>
    <xf numFmtId="212" fontId="1" fillId="0" borderId="0" applyFill="0" applyBorder="0" applyAlignment="0"/>
    <xf numFmtId="208" fontId="1" fillId="0" borderId="0" applyFill="0" applyBorder="0" applyAlignment="0"/>
    <xf numFmtId="213" fontId="1" fillId="0" borderId="0" applyFill="0" applyBorder="0" applyAlignment="0"/>
    <xf numFmtId="209" fontId="1" fillId="0" borderId="0" applyFill="0" applyBorder="0" applyAlignment="0"/>
    <xf numFmtId="0" fontId="32" fillId="21" borderId="3" applyNumberFormat="0" applyAlignment="0" applyProtection="0"/>
    <xf numFmtId="0" fontId="33" fillId="0" borderId="0"/>
    <xf numFmtId="193" fontId="34" fillId="0" borderId="4" applyBorder="0"/>
    <xf numFmtId="193" fontId="35" fillId="0" borderId="2">
      <protection locked="0"/>
    </xf>
    <xf numFmtId="204" fontId="6" fillId="0" borderId="0" applyFont="0" applyFill="0" applyBorder="0" applyAlignment="0" applyProtection="0"/>
    <xf numFmtId="196" fontId="36" fillId="0" borderId="2"/>
    <xf numFmtId="0" fontId="37" fillId="22" borderId="5" applyNumberFormat="0" applyAlignment="0" applyProtection="0"/>
    <xf numFmtId="43" fontId="1" fillId="0" borderId="0" applyFont="0" applyFill="0" applyBorder="0" applyAlignment="0" applyProtection="0"/>
    <xf numFmtId="208" fontId="1" fillId="0" borderId="0" applyFont="0" applyFill="0" applyBorder="0" applyAlignment="0" applyProtection="0"/>
    <xf numFmtId="179" fontId="1" fillId="0" borderId="0" applyFont="0" applyFill="0" applyBorder="0" applyProtection="0"/>
    <xf numFmtId="179" fontId="1" fillId="0" borderId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91" fontId="30" fillId="0" borderId="0"/>
    <xf numFmtId="3" fontId="17" fillId="0" borderId="0" applyFont="0" applyFill="0" applyBorder="0" applyAlignment="0" applyProtection="0"/>
    <xf numFmtId="201" fontId="38" fillId="0" borderId="0">
      <protection locked="0"/>
    </xf>
    <xf numFmtId="200" fontId="38" fillId="0" borderId="0">
      <protection locked="0"/>
    </xf>
    <xf numFmtId="202" fontId="39" fillId="0" borderId="6">
      <protection locked="0"/>
    </xf>
    <xf numFmtId="199" fontId="38" fillId="0" borderId="0">
      <protection locked="0"/>
    </xf>
    <xf numFmtId="198" fontId="38" fillId="0" borderId="0">
      <protection locked="0"/>
    </xf>
    <xf numFmtId="199" fontId="38" fillId="0" borderId="0" applyNumberFormat="0">
      <protection locked="0"/>
    </xf>
    <xf numFmtId="199" fontId="38" fillId="0" borderId="0">
      <protection locked="0"/>
    </xf>
    <xf numFmtId="193" fontId="40" fillId="0" borderId="1"/>
    <xf numFmtId="197" fontId="40" fillId="0" borderId="1"/>
    <xf numFmtId="209" fontId="1" fillId="0" borderId="0" applyFont="0" applyFill="0" applyBorder="0" applyAlignment="0" applyProtection="0"/>
    <xf numFmtId="173" fontId="41" fillId="0" borderId="0" applyFont="0" applyFill="0" applyBorder="0" applyAlignment="0" applyProtection="0"/>
    <xf numFmtId="189" fontId="1" fillId="0" borderId="0"/>
    <xf numFmtId="193" fontId="3" fillId="0" borderId="1">
      <alignment horizontal="center"/>
      <protection hidden="1"/>
    </xf>
    <xf numFmtId="218" fontId="7" fillId="0" borderId="0" applyFont="0" applyFill="0" applyBorder="0" applyAlignment="0" applyProtection="0"/>
    <xf numFmtId="218" fontId="8" fillId="0" borderId="0" applyFont="0" applyFill="0" applyBorder="0" applyAlignment="0" applyProtection="0"/>
    <xf numFmtId="195" fontId="42" fillId="0" borderId="1">
      <alignment horizontal="center"/>
      <protection hidden="1"/>
    </xf>
    <xf numFmtId="2" fontId="3" fillId="0" borderId="1">
      <alignment horizontal="center"/>
      <protection hidden="1"/>
    </xf>
    <xf numFmtId="0" fontId="17" fillId="0" borderId="0" applyFont="0" applyFill="0" applyBorder="0" applyAlignment="0" applyProtection="0"/>
    <xf numFmtId="14" fontId="43" fillId="0" borderId="0" applyFill="0" applyBorder="0" applyAlignment="0"/>
    <xf numFmtId="217" fontId="44" fillId="0" borderId="0">
      <protection locked="0"/>
    </xf>
    <xf numFmtId="171" fontId="15" fillId="0" borderId="0" applyFont="0" applyFill="0" applyBorder="0" applyAlignment="0" applyProtection="0"/>
    <xf numFmtId="172" fontId="15" fillId="0" borderId="0" applyFont="0" applyFill="0" applyBorder="0" applyAlignment="0" applyProtection="0"/>
    <xf numFmtId="190" fontId="1" fillId="0" borderId="0"/>
    <xf numFmtId="208" fontId="1" fillId="0" borderId="0" applyFill="0" applyBorder="0" applyAlignment="0"/>
    <xf numFmtId="209" fontId="1" fillId="0" borderId="0" applyFill="0" applyBorder="0" applyAlignment="0"/>
    <xf numFmtId="208" fontId="1" fillId="0" borderId="0" applyFill="0" applyBorder="0" applyAlignment="0"/>
    <xf numFmtId="213" fontId="1" fillId="0" borderId="0" applyFill="0" applyBorder="0" applyAlignment="0"/>
    <xf numFmtId="209" fontId="1" fillId="0" borderId="0" applyFill="0" applyBorder="0" applyAlignment="0"/>
    <xf numFmtId="0" fontId="45" fillId="0" borderId="0" applyNumberFormat="0" applyFill="0" applyBorder="0" applyAlignment="0" applyProtection="0"/>
    <xf numFmtId="2" fontId="17" fillId="0" borderId="0" applyFont="0" applyFill="0" applyBorder="0" applyAlignment="0" applyProtection="0"/>
    <xf numFmtId="0" fontId="46" fillId="5" borderId="0" applyNumberFormat="0" applyBorder="0" applyAlignment="0" applyProtection="0"/>
    <xf numFmtId="38" fontId="47" fillId="2" borderId="0" applyNumberFormat="0" applyBorder="0" applyAlignment="0" applyProtection="0"/>
    <xf numFmtId="0" fontId="48" fillId="0" borderId="0">
      <alignment horizontal="left"/>
    </xf>
    <xf numFmtId="0" fontId="49" fillId="0" borderId="7" applyNumberFormat="0" applyAlignment="0" applyProtection="0">
      <alignment horizontal="left" vertical="center"/>
    </xf>
    <xf numFmtId="0" fontId="49" fillId="0" borderId="8">
      <alignment horizontal="left" vertical="center"/>
    </xf>
    <xf numFmtId="0" fontId="50" fillId="0" borderId="9" applyNumberFormat="0" applyFill="0" applyAlignment="0" applyProtection="0"/>
    <xf numFmtId="0" fontId="51" fillId="0" borderId="10" applyNumberFormat="0" applyFill="0" applyAlignment="0" applyProtection="0"/>
    <xf numFmtId="0" fontId="52" fillId="0" borderId="11" applyNumberFormat="0" applyFill="0" applyAlignment="0" applyProtection="0"/>
    <xf numFmtId="0" fontId="52" fillId="0" borderId="0" applyNumberFormat="0" applyFill="0" applyBorder="0" applyAlignment="0" applyProtection="0"/>
    <xf numFmtId="0" fontId="53" fillId="0" borderId="0" applyProtection="0"/>
    <xf numFmtId="0" fontId="54" fillId="0" borderId="0" applyProtection="0"/>
    <xf numFmtId="49" fontId="55" fillId="0" borderId="12">
      <alignment vertical="center"/>
    </xf>
    <xf numFmtId="225" fontId="6" fillId="0" borderId="0" applyFont="0" applyFill="0" applyBorder="0" applyAlignment="0" applyProtection="0"/>
    <xf numFmtId="0" fontId="56" fillId="0" borderId="0"/>
    <xf numFmtId="0" fontId="57" fillId="8" borderId="3" applyNumberFormat="0" applyAlignment="0" applyProtection="0"/>
    <xf numFmtId="10" fontId="47" fillId="23" borderId="12" applyNumberFormat="0" applyBorder="0" applyAlignment="0" applyProtection="0"/>
    <xf numFmtId="2" fontId="58" fillId="0" borderId="13" applyBorder="0"/>
    <xf numFmtId="0" fontId="59" fillId="0" borderId="0"/>
    <xf numFmtId="2" fontId="60" fillId="0" borderId="14" applyBorder="0"/>
    <xf numFmtId="2" fontId="61" fillId="0" borderId="0" applyNumberFormat="0" applyFill="0">
      <alignment horizontal="center"/>
    </xf>
    <xf numFmtId="208" fontId="1" fillId="0" borderId="0" applyFill="0" applyBorder="0" applyAlignment="0"/>
    <xf numFmtId="209" fontId="1" fillId="0" borderId="0" applyFill="0" applyBorder="0" applyAlignment="0"/>
    <xf numFmtId="208" fontId="1" fillId="0" borderId="0" applyFill="0" applyBorder="0" applyAlignment="0"/>
    <xf numFmtId="213" fontId="1" fillId="0" borderId="0" applyFill="0" applyBorder="0" applyAlignment="0"/>
    <xf numFmtId="209" fontId="1" fillId="0" borderId="0" applyFill="0" applyBorder="0" applyAlignment="0"/>
    <xf numFmtId="0" fontId="62" fillId="0" borderId="15" applyNumberFormat="0" applyFill="0" applyAlignment="0" applyProtection="0"/>
    <xf numFmtId="193" fontId="47" fillId="0" borderId="4" applyFont="0"/>
    <xf numFmtId="3" fontId="1" fillId="0" borderId="16"/>
    <xf numFmtId="38" fontId="63" fillId="0" borderId="0" applyFont="0" applyFill="0" applyBorder="0" applyAlignment="0" applyProtection="0"/>
    <xf numFmtId="40" fontId="63" fillId="0" borderId="0" applyFont="0" applyFill="0" applyBorder="0" applyAlignment="0" applyProtection="0"/>
    <xf numFmtId="0" fontId="64" fillId="0" borderId="2"/>
    <xf numFmtId="0" fontId="65" fillId="0" borderId="17"/>
    <xf numFmtId="177" fontId="63" fillId="0" borderId="0" applyFont="0" applyFill="0" applyBorder="0" applyAlignment="0" applyProtection="0"/>
    <xf numFmtId="178" fontId="63" fillId="0" borderId="0" applyFont="0" applyFill="0" applyBorder="0" applyAlignment="0" applyProtection="0"/>
    <xf numFmtId="180" fontId="1" fillId="0" borderId="0" applyFont="0" applyFill="0" applyBorder="0" applyAlignment="0" applyProtection="0"/>
    <xf numFmtId="188" fontId="1" fillId="0" borderId="0" applyFont="0" applyFill="0" applyBorder="0" applyAlignment="0" applyProtection="0"/>
    <xf numFmtId="0" fontId="66" fillId="0" borderId="0" applyNumberFormat="0" applyFont="0" applyFill="0" applyAlignment="0"/>
    <xf numFmtId="0" fontId="40" fillId="0" borderId="0">
      <alignment horizontal="justify" vertical="top"/>
    </xf>
    <xf numFmtId="0" fontId="67" fillId="24" borderId="0" applyNumberFormat="0" applyBorder="0" applyAlignment="0" applyProtection="0"/>
    <xf numFmtId="0" fontId="30" fillId="0" borderId="0"/>
    <xf numFmtId="37" fontId="68" fillId="0" borderId="0"/>
    <xf numFmtId="0" fontId="69" fillId="0" borderId="0"/>
    <xf numFmtId="174" fontId="70" fillId="0" borderId="0"/>
    <xf numFmtId="0" fontId="17" fillId="0" borderId="0"/>
    <xf numFmtId="0" fontId="17" fillId="0" borderId="0"/>
    <xf numFmtId="0" fontId="17" fillId="0" borderId="0"/>
    <xf numFmtId="0" fontId="59" fillId="0" borderId="0"/>
    <xf numFmtId="0" fontId="17" fillId="25" borderId="18" applyNumberFormat="0" applyFont="0" applyAlignment="0" applyProtection="0"/>
    <xf numFmtId="0" fontId="17" fillId="0" borderId="0" applyFont="0" applyFill="0" applyBorder="0" applyAlignment="0" applyProtection="0"/>
    <xf numFmtId="0" fontId="71" fillId="0" borderId="0"/>
    <xf numFmtId="0" fontId="72" fillId="21" borderId="19" applyNumberFormat="0" applyAlignment="0" applyProtection="0"/>
    <xf numFmtId="212" fontId="1" fillId="0" borderId="0" applyFont="0" applyFill="0" applyBorder="0" applyAlignment="0" applyProtection="0"/>
    <xf numFmtId="216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208" fontId="1" fillId="0" borderId="0" applyFill="0" applyBorder="0" applyAlignment="0"/>
    <xf numFmtId="209" fontId="1" fillId="0" borderId="0" applyFill="0" applyBorder="0" applyAlignment="0"/>
    <xf numFmtId="208" fontId="1" fillId="0" borderId="0" applyFill="0" applyBorder="0" applyAlignment="0"/>
    <xf numFmtId="213" fontId="1" fillId="0" borderId="0" applyFill="0" applyBorder="0" applyAlignment="0"/>
    <xf numFmtId="209" fontId="1" fillId="0" borderId="0" applyFill="0" applyBorder="0" applyAlignment="0"/>
    <xf numFmtId="225" fontId="6" fillId="0" borderId="0" applyFont="0" applyFill="0" applyBorder="0" applyAlignment="0" applyProtection="0"/>
    <xf numFmtId="3" fontId="6" fillId="0" borderId="20">
      <alignment horizontal="right" wrapText="1"/>
    </xf>
    <xf numFmtId="0" fontId="2" fillId="0" borderId="0" applyNumberFormat="0" applyFill="0" applyBorder="0" applyAlignment="0" applyProtection="0"/>
    <xf numFmtId="221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25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3" fontId="15" fillId="0" borderId="0" applyFont="0" applyFill="0" applyBorder="0" applyAlignment="0" applyProtection="0"/>
    <xf numFmtId="221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25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220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223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224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3" fontId="15" fillId="0" borderId="0" applyFont="0" applyFill="0" applyBorder="0" applyAlignment="0" applyProtection="0"/>
    <xf numFmtId="0" fontId="65" fillId="0" borderId="0"/>
    <xf numFmtId="186" fontId="73" fillId="0" borderId="13">
      <alignment horizontal="right" vertical="center"/>
    </xf>
    <xf numFmtId="232" fontId="6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233" fontId="1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93" fontId="40" fillId="0" borderId="1">
      <protection hidden="1"/>
    </xf>
    <xf numFmtId="49" fontId="43" fillId="0" borderId="0" applyFill="0" applyBorder="0" applyAlignment="0"/>
    <xf numFmtId="214" fontId="1" fillId="0" borderId="0" applyFill="0" applyBorder="0" applyAlignment="0"/>
    <xf numFmtId="215" fontId="1" fillId="0" borderId="0" applyFill="0" applyBorder="0" applyAlignment="0"/>
    <xf numFmtId="187" fontId="73" fillId="0" borderId="13">
      <alignment horizontal="center"/>
    </xf>
    <xf numFmtId="0" fontId="75" fillId="0" borderId="21"/>
    <xf numFmtId="49" fontId="76" fillId="0" borderId="0">
      <alignment horizontal="justify" vertical="center" wrapText="1"/>
    </xf>
    <xf numFmtId="40" fontId="77" fillId="0" borderId="0"/>
    <xf numFmtId="0" fontId="78" fillId="0" borderId="2"/>
    <xf numFmtId="0" fontId="79" fillId="0" borderId="0" applyNumberFormat="0" applyFill="0" applyBorder="0" applyAlignment="0" applyProtection="0"/>
    <xf numFmtId="0" fontId="80" fillId="0" borderId="22" applyNumberFormat="0" applyFill="0" applyAlignment="0" applyProtection="0"/>
    <xf numFmtId="165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84" fontId="73" fillId="0" borderId="0"/>
    <xf numFmtId="185" fontId="73" fillId="0" borderId="12"/>
    <xf numFmtId="0" fontId="81" fillId="0" borderId="23">
      <alignment horizontal="left" vertical="center"/>
    </xf>
    <xf numFmtId="170" fontId="15" fillId="0" borderId="0" applyFont="0" applyFill="0" applyBorder="0" applyAlignment="0" applyProtection="0"/>
    <xf numFmtId="169" fontId="15" fillId="0" borderId="0" applyFont="0" applyFill="0" applyBorder="0" applyAlignment="0" applyProtection="0"/>
    <xf numFmtId="0" fontId="82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4" fillId="0" borderId="0">
      <alignment horizontal="left" wrapText="1"/>
    </xf>
    <xf numFmtId="234" fontId="85" fillId="0" borderId="0" applyFont="0" applyFill="0" applyBorder="0" applyAlignment="0" applyProtection="0"/>
    <xf numFmtId="235" fontId="85" fillId="0" borderId="0" applyFont="0" applyFill="0" applyBorder="0" applyAlignment="0" applyProtection="0"/>
    <xf numFmtId="0" fontId="85" fillId="0" borderId="0"/>
    <xf numFmtId="40" fontId="86" fillId="0" borderId="0" applyFont="0" applyFill="0" applyBorder="0" applyAlignment="0" applyProtection="0"/>
    <xf numFmtId="38" fontId="86" fillId="0" borderId="0" applyFont="0" applyFill="0" applyBorder="0" applyAlignment="0" applyProtection="0"/>
    <xf numFmtId="0" fontId="86" fillId="0" borderId="0" applyFont="0" applyFill="0" applyBorder="0" applyAlignment="0" applyProtection="0"/>
    <xf numFmtId="0" fontId="86" fillId="0" borderId="0" applyFont="0" applyFill="0" applyBorder="0" applyAlignment="0" applyProtection="0"/>
    <xf numFmtId="9" fontId="87" fillId="0" borderId="0" applyFont="0" applyFill="0" applyBorder="0" applyAlignment="0" applyProtection="0"/>
    <xf numFmtId="0" fontId="88" fillId="0" borderId="0"/>
    <xf numFmtId="230" fontId="89" fillId="0" borderId="0" applyFont="0" applyFill="0" applyBorder="0" applyAlignment="0" applyProtection="0"/>
    <xf numFmtId="231" fontId="17" fillId="0" borderId="0" applyFont="0" applyFill="0" applyBorder="0" applyAlignment="0" applyProtection="0"/>
    <xf numFmtId="0" fontId="66" fillId="0" borderId="0"/>
    <xf numFmtId="165" fontId="90" fillId="0" borderId="0" applyFont="0" applyFill="0" applyBorder="0" applyAlignment="0" applyProtection="0"/>
    <xf numFmtId="167" fontId="90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176" fontId="8" fillId="0" borderId="0" applyFont="0" applyFill="0" applyBorder="0" applyAlignment="0" applyProtection="0"/>
    <xf numFmtId="175" fontId="8" fillId="0" borderId="0" applyFont="0" applyFill="0" applyBorder="0" applyAlignment="0" applyProtection="0"/>
    <xf numFmtId="0" fontId="91" fillId="0" borderId="0"/>
    <xf numFmtId="219" fontId="92" fillId="0" borderId="0" applyFont="0" applyFill="0" applyBorder="0" applyAlignment="0" applyProtection="0"/>
    <xf numFmtId="218" fontId="92" fillId="0" borderId="0" applyFont="0" applyFill="0" applyBorder="0" applyAlignment="0" applyProtection="0"/>
    <xf numFmtId="0" fontId="92" fillId="0" borderId="0"/>
    <xf numFmtId="182" fontId="90" fillId="0" borderId="0" applyFont="0" applyFill="0" applyBorder="0" applyAlignment="0" applyProtection="0"/>
    <xf numFmtId="6" fontId="93" fillId="0" borderId="0" applyFont="0" applyFill="0" applyBorder="0" applyAlignment="0" applyProtection="0"/>
    <xf numFmtId="183" fontId="90" fillId="0" borderId="0" applyFont="0" applyFill="0" applyBorder="0" applyAlignment="0" applyProtection="0"/>
    <xf numFmtId="235" fontId="92" fillId="0" borderId="0" applyFont="0" applyFill="0" applyBorder="0" applyAlignment="0" applyProtection="0"/>
    <xf numFmtId="234" fontId="92" fillId="0" borderId="0" applyFont="0" applyFill="0" applyBorder="0" applyAlignment="0" applyProtection="0"/>
    <xf numFmtId="0" fontId="94" fillId="0" borderId="0" applyFont="0" applyFill="0" applyBorder="0" applyAlignment="0" applyProtection="0"/>
    <xf numFmtId="0" fontId="94" fillId="0" borderId="0" applyFont="0" applyFill="0" applyBorder="0" applyAlignment="0" applyProtection="0"/>
    <xf numFmtId="0" fontId="95" fillId="0" borderId="0">
      <alignment vertical="center"/>
    </xf>
  </cellStyleXfs>
  <cellXfs count="288">
    <xf numFmtId="0" fontId="0" fillId="0" borderId="0" xfId="0"/>
    <xf numFmtId="0" fontId="96" fillId="0" borderId="0" xfId="0" applyFont="1"/>
    <xf numFmtId="0" fontId="30" fillId="0" borderId="0" xfId="0" applyFont="1"/>
    <xf numFmtId="0" fontId="30" fillId="0" borderId="24" xfId="0" applyFont="1" applyFill="1" applyBorder="1" applyAlignment="1">
      <alignment horizontal="center" vertical="center"/>
    </xf>
    <xf numFmtId="0" fontId="98" fillId="0" borderId="0" xfId="0" applyFont="1" applyFill="1" applyAlignment="1">
      <alignment vertical="center"/>
    </xf>
    <xf numFmtId="169" fontId="98" fillId="0" borderId="0" xfId="337" applyNumberFormat="1" applyFont="1" applyFill="1" applyAlignment="1">
      <alignment vertical="center"/>
    </xf>
    <xf numFmtId="0" fontId="98" fillId="0" borderId="0" xfId="0" applyFont="1" applyFill="1" applyAlignment="1">
      <alignment vertical="center" wrapText="1"/>
    </xf>
    <xf numFmtId="169" fontId="98" fillId="0" borderId="0" xfId="337" applyNumberFormat="1" applyFont="1" applyFill="1" applyAlignment="1">
      <alignment vertical="center" wrapText="1"/>
    </xf>
    <xf numFmtId="0" fontId="98" fillId="0" borderId="0" xfId="0" applyFont="1" applyFill="1" applyBorder="1" applyAlignment="1">
      <alignment vertical="center" wrapText="1"/>
    </xf>
    <xf numFmtId="0" fontId="98" fillId="0" borderId="25" xfId="0" applyFont="1" applyFill="1" applyBorder="1" applyAlignment="1">
      <alignment vertical="center" wrapText="1"/>
    </xf>
    <xf numFmtId="0" fontId="103" fillId="0" borderId="0" xfId="0" applyFont="1" applyFill="1" applyBorder="1" applyAlignment="1">
      <alignment horizontal="center" vertical="center"/>
    </xf>
    <xf numFmtId="0" fontId="98" fillId="0" borderId="0" xfId="0" applyFont="1" applyFill="1" applyBorder="1" applyAlignment="1">
      <alignment vertical="center"/>
    </xf>
    <xf numFmtId="0" fontId="98" fillId="0" borderId="0" xfId="0" applyFont="1" applyFill="1" applyBorder="1" applyAlignment="1">
      <alignment horizontal="center" vertical="center"/>
    </xf>
    <xf numFmtId="169" fontId="98" fillId="0" borderId="0" xfId="337" applyNumberFormat="1" applyFont="1" applyFill="1" applyBorder="1" applyAlignment="1">
      <alignment horizontal="center" vertical="center"/>
    </xf>
    <xf numFmtId="0" fontId="103" fillId="0" borderId="0" xfId="0" applyFont="1" applyFill="1" applyBorder="1" applyAlignment="1">
      <alignment horizontal="left" vertical="center"/>
    </xf>
    <xf numFmtId="0" fontId="98" fillId="0" borderId="0" xfId="0" applyFont="1" applyFill="1" applyAlignment="1">
      <alignment horizontal="center" vertical="center" wrapText="1"/>
    </xf>
    <xf numFmtId="169" fontId="98" fillId="0" borderId="0" xfId="337" applyNumberFormat="1" applyFont="1" applyFill="1" applyAlignment="1">
      <alignment horizontal="center" vertical="center" wrapText="1"/>
    </xf>
    <xf numFmtId="0" fontId="30" fillId="0" borderId="2" xfId="0" applyFont="1" applyBorder="1" applyAlignment="1">
      <alignment horizontal="center" vertical="center" wrapText="1"/>
    </xf>
    <xf numFmtId="169" fontId="30" fillId="0" borderId="2" xfId="337" applyNumberFormat="1" applyFont="1" applyBorder="1" applyAlignment="1">
      <alignment horizontal="center" vertical="center" wrapText="1"/>
    </xf>
    <xf numFmtId="0" fontId="30" fillId="0" borderId="0" xfId="0" applyFont="1" applyBorder="1" applyAlignment="1">
      <alignment vertical="center" wrapText="1"/>
    </xf>
    <xf numFmtId="0" fontId="102" fillId="0" borderId="0" xfId="0" applyFont="1" applyFill="1" applyBorder="1" applyAlignment="1">
      <alignment vertical="center"/>
    </xf>
    <xf numFmtId="0" fontId="102" fillId="0" borderId="0" xfId="0" applyFont="1" applyBorder="1" applyAlignment="1">
      <alignment horizontal="center" vertical="center"/>
    </xf>
    <xf numFmtId="169" fontId="102" fillId="0" borderId="0" xfId="337" applyNumberFormat="1" applyFont="1" applyBorder="1" applyAlignment="1">
      <alignment horizontal="center" vertical="center"/>
    </xf>
    <xf numFmtId="169" fontId="30" fillId="0" borderId="0" xfId="337" applyNumberFormat="1" applyFont="1" applyAlignment="1">
      <alignment vertical="center" wrapText="1"/>
    </xf>
    <xf numFmtId="0" fontId="102" fillId="0" borderId="0" xfId="0" applyFont="1" applyBorder="1" applyAlignment="1">
      <alignment vertical="center" wrapText="1"/>
    </xf>
    <xf numFmtId="169" fontId="102" fillId="0" borderId="0" xfId="337" applyNumberFormat="1" applyFont="1" applyAlignment="1">
      <alignment vertical="center" wrapText="1"/>
    </xf>
    <xf numFmtId="169" fontId="100" fillId="0" borderId="12" xfId="337" applyNumberFormat="1" applyFont="1" applyFill="1" applyBorder="1" applyAlignment="1">
      <alignment horizontal="center" vertical="center" wrapText="1"/>
    </xf>
    <xf numFmtId="0" fontId="100" fillId="0" borderId="0" xfId="0" applyFont="1" applyFill="1" applyAlignment="1">
      <alignment horizontal="center" vertical="center" wrapText="1"/>
    </xf>
    <xf numFmtId="169" fontId="100" fillId="0" borderId="0" xfId="337" applyNumberFormat="1" applyFont="1" applyFill="1" applyAlignment="1">
      <alignment horizontal="center" vertical="center" wrapText="1"/>
    </xf>
    <xf numFmtId="0" fontId="102" fillId="0" borderId="0" xfId="0" applyFont="1" applyFill="1" applyBorder="1" applyAlignment="1">
      <alignment horizontal="left" vertical="center"/>
    </xf>
    <xf numFmtId="10" fontId="102" fillId="0" borderId="0" xfId="337" applyNumberFormat="1" applyFont="1" applyBorder="1" applyAlignment="1">
      <alignment horizontal="center" vertical="center"/>
    </xf>
    <xf numFmtId="10" fontId="30" fillId="0" borderId="0" xfId="0" applyNumberFormat="1" applyFont="1"/>
    <xf numFmtId="0" fontId="100" fillId="0" borderId="0" xfId="0" applyFont="1" applyFill="1" applyAlignment="1">
      <alignment vertical="center" wrapText="1"/>
    </xf>
    <xf numFmtId="169" fontId="100" fillId="0" borderId="0" xfId="337" applyNumberFormat="1" applyFont="1" applyFill="1" applyAlignment="1">
      <alignment vertical="center" wrapText="1"/>
    </xf>
    <xf numFmtId="0" fontId="77" fillId="26" borderId="14" xfId="0" applyFont="1" applyFill="1" applyBorder="1" applyAlignment="1">
      <alignment horizontal="center" vertical="center" wrapText="1"/>
    </xf>
    <xf numFmtId="169" fontId="77" fillId="26" borderId="14" xfId="337" applyNumberFormat="1" applyFont="1" applyFill="1" applyBorder="1" applyAlignment="1">
      <alignment horizontal="center" vertical="center" wrapText="1"/>
    </xf>
    <xf numFmtId="0" fontId="30" fillId="0" borderId="0" xfId="0" applyFont="1" applyFill="1" applyAlignment="1">
      <alignment vertical="center" wrapText="1"/>
    </xf>
    <xf numFmtId="169" fontId="30" fillId="0" borderId="0" xfId="337" applyNumberFormat="1" applyFont="1" applyFill="1" applyAlignment="1">
      <alignment vertical="center" wrapText="1"/>
    </xf>
    <xf numFmtId="0" fontId="30" fillId="0" borderId="2" xfId="0" applyFont="1" applyFill="1" applyBorder="1" applyAlignment="1">
      <alignment vertical="center" wrapText="1"/>
    </xf>
    <xf numFmtId="169" fontId="30" fillId="0" borderId="2" xfId="337" applyNumberFormat="1" applyFont="1" applyFill="1" applyBorder="1" applyAlignment="1">
      <alignment horizontal="center" vertical="center" wrapText="1"/>
    </xf>
    <xf numFmtId="169" fontId="30" fillId="0" borderId="2" xfId="337" quotePrefix="1" applyNumberFormat="1" applyFont="1" applyFill="1" applyBorder="1" applyAlignment="1">
      <alignment horizontal="center" vertical="center" wrapText="1"/>
    </xf>
    <xf numFmtId="0" fontId="30" fillId="0" borderId="24" xfId="0" applyFont="1" applyFill="1" applyBorder="1" applyAlignment="1">
      <alignment vertical="center" wrapText="1"/>
    </xf>
    <xf numFmtId="0" fontId="30" fillId="0" borderId="24" xfId="0" applyFont="1" applyFill="1" applyBorder="1" applyAlignment="1">
      <alignment horizontal="left" vertical="center"/>
    </xf>
    <xf numFmtId="169" fontId="30" fillId="0" borderId="24" xfId="337" applyNumberFormat="1" applyFont="1" applyFill="1" applyBorder="1" applyAlignment="1">
      <alignment horizontal="center" vertical="center" wrapText="1"/>
    </xf>
    <xf numFmtId="43" fontId="30" fillId="0" borderId="24" xfId="337" applyFont="1" applyFill="1" applyBorder="1" applyAlignment="1">
      <alignment horizontal="center" vertical="center" wrapText="1"/>
    </xf>
    <xf numFmtId="169" fontId="30" fillId="26" borderId="2" xfId="337" applyNumberFormat="1" applyFont="1" applyFill="1" applyBorder="1" applyAlignment="1">
      <alignment horizontal="center" vertical="center" wrapText="1"/>
    </xf>
    <xf numFmtId="0" fontId="30" fillId="0" borderId="0" xfId="0" applyFont="1" applyBorder="1"/>
    <xf numFmtId="0" fontId="105" fillId="0" borderId="0" xfId="0" applyFont="1" applyFill="1" applyBorder="1" applyAlignment="1">
      <alignment horizontal="center" vertical="center"/>
    </xf>
    <xf numFmtId="169" fontId="30" fillId="0" borderId="0" xfId="337" applyNumberFormat="1" applyFont="1"/>
    <xf numFmtId="169" fontId="102" fillId="0" borderId="0" xfId="337" applyNumberFormat="1" applyFont="1" applyBorder="1" applyAlignment="1">
      <alignment vertical="center"/>
    </xf>
    <xf numFmtId="169" fontId="102" fillId="0" borderId="0" xfId="337" applyNumberFormat="1" applyFont="1" applyBorder="1" applyAlignment="1">
      <alignment horizontal="left" vertical="center"/>
    </xf>
    <xf numFmtId="10" fontId="30" fillId="0" borderId="0" xfId="0" applyNumberFormat="1" applyFont="1" applyBorder="1"/>
    <xf numFmtId="169" fontId="30" fillId="0" borderId="0" xfId="337" applyNumberFormat="1" applyFont="1" applyBorder="1"/>
    <xf numFmtId="0" fontId="30" fillId="0" borderId="2" xfId="0" applyFont="1" applyFill="1" applyBorder="1" applyAlignment="1">
      <alignment horizontal="left" vertical="center" wrapText="1"/>
    </xf>
    <xf numFmtId="0" fontId="103" fillId="0" borderId="0" xfId="0" applyFont="1" applyBorder="1" applyAlignment="1">
      <alignment vertical="center"/>
    </xf>
    <xf numFmtId="0" fontId="104" fillId="0" borderId="0" xfId="0" applyNumberFormat="1" applyFont="1" applyBorder="1" applyAlignment="1">
      <alignment vertical="center" wrapText="1"/>
    </xf>
    <xf numFmtId="0" fontId="104" fillId="0" borderId="0" xfId="0" applyNumberFormat="1" applyFont="1" applyBorder="1" applyAlignment="1">
      <alignment horizontal="center" vertical="center"/>
    </xf>
    <xf numFmtId="0" fontId="97" fillId="0" borderId="0" xfId="0" applyFont="1" applyBorder="1" applyAlignment="1">
      <alignment vertical="center"/>
    </xf>
    <xf numFmtId="0" fontId="103" fillId="0" borderId="0" xfId="0" applyFont="1" applyBorder="1" applyAlignment="1">
      <alignment horizontal="center" vertical="center"/>
    </xf>
    <xf numFmtId="0" fontId="100" fillId="0" borderId="0" xfId="0" applyFont="1" applyBorder="1" applyAlignment="1">
      <alignment vertical="center"/>
    </xf>
    <xf numFmtId="0" fontId="98" fillId="0" borderId="0" xfId="0" applyFont="1" applyBorder="1" applyAlignment="1">
      <alignment vertical="center"/>
    </xf>
    <xf numFmtId="0" fontId="99" fillId="0" borderId="0" xfId="0" applyNumberFormat="1" applyFont="1" applyBorder="1" applyAlignment="1">
      <alignment horizontal="center" vertical="center" wrapText="1"/>
    </xf>
    <xf numFmtId="43" fontId="110" fillId="0" borderId="0" xfId="337" applyFont="1" applyBorder="1" applyAlignment="1">
      <alignment horizontal="left" vertical="center"/>
    </xf>
    <xf numFmtId="0" fontId="101" fillId="0" borderId="26" xfId="0" applyFont="1" applyBorder="1" applyAlignment="1">
      <alignment horizontal="center" vertical="center"/>
    </xf>
    <xf numFmtId="14" fontId="109" fillId="0" borderId="26" xfId="0" applyNumberFormat="1" applyFont="1" applyBorder="1" applyAlignment="1"/>
    <xf numFmtId="168" fontId="101" fillId="0" borderId="26" xfId="337" applyNumberFormat="1" applyFont="1" applyFill="1" applyBorder="1" applyAlignment="1">
      <alignment horizontal="center" vertical="center"/>
    </xf>
    <xf numFmtId="168" fontId="101" fillId="0" borderId="26" xfId="337" applyNumberFormat="1" applyFont="1" applyBorder="1" applyAlignment="1">
      <alignment horizontal="center" vertical="center"/>
    </xf>
    <xf numFmtId="0" fontId="102" fillId="0" borderId="0" xfId="0" applyFont="1"/>
    <xf numFmtId="0" fontId="98" fillId="0" borderId="29" xfId="421" applyFont="1" applyFill="1" applyBorder="1" applyAlignment="1">
      <alignment horizontal="center" vertical="center"/>
    </xf>
    <xf numFmtId="0" fontId="98" fillId="0" borderId="24" xfId="421" applyFont="1" applyFill="1" applyBorder="1" applyAlignment="1">
      <alignment horizontal="center" vertical="center"/>
    </xf>
    <xf numFmtId="0" fontId="30" fillId="0" borderId="0" xfId="0" applyNumberFormat="1" applyFont="1"/>
    <xf numFmtId="0" fontId="98" fillId="0" borderId="0" xfId="0" applyFont="1" applyAlignment="1">
      <alignment horizontal="center"/>
    </xf>
    <xf numFmtId="168" fontId="103" fillId="0" borderId="0" xfId="337" applyNumberFormat="1" applyFont="1" applyFill="1" applyBorder="1" applyAlignment="1">
      <alignment horizontal="center" vertical="center"/>
    </xf>
    <xf numFmtId="0" fontId="98" fillId="0" borderId="0" xfId="0" applyFont="1"/>
    <xf numFmtId="43" fontId="103" fillId="0" borderId="0" xfId="337" applyFont="1" applyFill="1" applyAlignment="1">
      <alignment horizontal="center" vertical="center"/>
    </xf>
    <xf numFmtId="168" fontId="98" fillId="0" borderId="0" xfId="337" applyNumberFormat="1" applyFont="1" applyFill="1" applyAlignment="1">
      <alignment horizontal="center" vertical="center"/>
    </xf>
    <xf numFmtId="43" fontId="98" fillId="0" borderId="0" xfId="337" applyFont="1" applyFill="1" applyAlignment="1">
      <alignment horizontal="center" vertical="center"/>
    </xf>
    <xf numFmtId="0" fontId="103" fillId="0" borderId="0" xfId="0" applyFont="1" applyFill="1" applyAlignment="1">
      <alignment vertical="center"/>
    </xf>
    <xf numFmtId="0" fontId="30" fillId="0" borderId="0" xfId="0" applyFont="1" applyFill="1" applyBorder="1" applyAlignment="1">
      <alignment vertical="center" wrapText="1"/>
    </xf>
    <xf numFmtId="169" fontId="102" fillId="0" borderId="0" xfId="337" applyNumberFormat="1" applyFont="1" applyFill="1" applyBorder="1" applyAlignment="1">
      <alignment horizontal="center" vertical="center"/>
    </xf>
    <xf numFmtId="168" fontId="103" fillId="26" borderId="12" xfId="337" applyNumberFormat="1" applyFont="1" applyFill="1" applyBorder="1" applyAlignment="1">
      <alignment vertical="center"/>
    </xf>
    <xf numFmtId="169" fontId="105" fillId="0" borderId="0" xfId="337" applyNumberFormat="1" applyFont="1" applyFill="1" applyBorder="1" applyAlignment="1">
      <alignment horizontal="center" vertical="center"/>
    </xf>
    <xf numFmtId="43" fontId="105" fillId="0" borderId="0" xfId="337" applyFont="1" applyFill="1" applyBorder="1" applyAlignment="1">
      <alignment horizontal="center" vertical="center"/>
    </xf>
    <xf numFmtId="0" fontId="111" fillId="0" borderId="0" xfId="0" applyFont="1" applyFill="1" applyBorder="1" applyAlignment="1">
      <alignment horizontal="center" vertical="center"/>
    </xf>
    <xf numFmtId="0" fontId="99" fillId="26" borderId="12" xfId="0" applyFont="1" applyFill="1" applyBorder="1" applyAlignment="1">
      <alignment horizontal="center" vertical="center"/>
    </xf>
    <xf numFmtId="0" fontId="99" fillId="0" borderId="0" xfId="0" applyFont="1" applyFill="1" applyAlignment="1">
      <alignment horizontal="center" vertical="center" wrapText="1"/>
    </xf>
    <xf numFmtId="169" fontId="99" fillId="0" borderId="0" xfId="337" applyNumberFormat="1" applyFont="1" applyFill="1" applyAlignment="1">
      <alignment horizontal="center" vertical="center" wrapText="1"/>
    </xf>
    <xf numFmtId="169" fontId="99" fillId="0" borderId="0" xfId="337" applyNumberFormat="1" applyFont="1" applyFill="1" applyAlignment="1">
      <alignment vertical="center"/>
    </xf>
    <xf numFmtId="0" fontId="99" fillId="0" borderId="0" xfId="0" applyFont="1" applyFill="1" applyAlignment="1">
      <alignment vertical="center"/>
    </xf>
    <xf numFmtId="0" fontId="30" fillId="0" borderId="2" xfId="0" applyFont="1" applyFill="1" applyBorder="1" applyAlignment="1">
      <alignment horizontal="left" vertical="center"/>
    </xf>
    <xf numFmtId="169" fontId="30" fillId="0" borderId="2" xfId="337" applyNumberFormat="1" applyFont="1" applyFill="1" applyBorder="1" applyAlignment="1">
      <alignment horizontal="left" vertical="center"/>
    </xf>
    <xf numFmtId="43" fontId="98" fillId="0" borderId="0" xfId="337" applyFont="1" applyFill="1" applyAlignment="1">
      <alignment vertical="center" wrapText="1"/>
    </xf>
    <xf numFmtId="168" fontId="30" fillId="0" borderId="2" xfId="337" applyNumberFormat="1" applyFont="1" applyFill="1" applyBorder="1" applyAlignment="1">
      <alignment horizontal="left" vertical="center"/>
    </xf>
    <xf numFmtId="43" fontId="30" fillId="0" borderId="2" xfId="337" applyNumberFormat="1" applyFont="1" applyFill="1" applyBorder="1" applyAlignment="1">
      <alignment horizontal="left" vertical="center"/>
    </xf>
    <xf numFmtId="169" fontId="98" fillId="0" borderId="25" xfId="337" applyNumberFormat="1" applyFont="1" applyFill="1" applyBorder="1" applyAlignment="1">
      <alignment vertical="center" wrapText="1"/>
    </xf>
    <xf numFmtId="43" fontId="97" fillId="0" borderId="0" xfId="0" applyNumberFormat="1" applyFont="1" applyBorder="1" applyAlignment="1">
      <alignment vertical="center"/>
    </xf>
    <xf numFmtId="43" fontId="104" fillId="0" borderId="0" xfId="337" applyFont="1" applyBorder="1" applyAlignment="1">
      <alignment horizontal="center" vertical="center" wrapText="1"/>
    </xf>
    <xf numFmtId="43" fontId="101" fillId="0" borderId="26" xfId="337" applyFont="1" applyBorder="1" applyAlignment="1">
      <alignment horizontal="center" vertical="center"/>
    </xf>
    <xf numFmtId="43" fontId="98" fillId="0" borderId="0" xfId="337" applyFont="1" applyFill="1" applyAlignment="1">
      <alignment vertical="center"/>
    </xf>
    <xf numFmtId="43" fontId="103" fillId="0" borderId="0" xfId="337" applyFont="1" applyFill="1" applyAlignment="1">
      <alignment vertical="center"/>
    </xf>
    <xf numFmtId="43" fontId="30" fillId="0" borderId="0" xfId="337" applyFont="1"/>
    <xf numFmtId="0" fontId="101" fillId="0" borderId="0" xfId="0" applyFont="1" applyBorder="1" applyAlignment="1">
      <alignment horizontal="center" vertical="center"/>
    </xf>
    <xf numFmtId="169" fontId="98" fillId="0" borderId="25" xfId="0" applyNumberFormat="1" applyFont="1" applyFill="1" applyBorder="1" applyAlignment="1">
      <alignment vertical="center" wrapText="1"/>
    </xf>
    <xf numFmtId="0" fontId="97" fillId="0" borderId="0" xfId="0" applyFont="1" applyBorder="1"/>
    <xf numFmtId="0" fontId="100" fillId="0" borderId="0" xfId="0" applyFont="1" applyFill="1" applyBorder="1" applyAlignment="1">
      <alignment horizontal="center" vertical="center"/>
    </xf>
    <xf numFmtId="0" fontId="97" fillId="0" borderId="0" xfId="0" applyFont="1" applyFill="1" applyAlignment="1">
      <alignment vertical="center"/>
    </xf>
    <xf numFmtId="169" fontId="97" fillId="0" borderId="0" xfId="337" applyNumberFormat="1" applyFont="1" applyFill="1" applyAlignment="1">
      <alignment vertical="center"/>
    </xf>
    <xf numFmtId="169" fontId="96" fillId="0" borderId="0" xfId="337" applyNumberFormat="1" applyFont="1"/>
    <xf numFmtId="0" fontId="30" fillId="0" borderId="0" xfId="0" applyFont="1" applyFill="1" applyBorder="1" applyAlignment="1">
      <alignment horizontal="center" vertical="center"/>
    </xf>
    <xf numFmtId="0" fontId="112" fillId="0" borderId="0" xfId="0" applyFont="1"/>
    <xf numFmtId="0" fontId="30" fillId="26" borderId="12" xfId="0" applyFont="1" applyFill="1" applyBorder="1" applyAlignment="1">
      <alignment horizontal="center" vertical="center"/>
    </xf>
    <xf numFmtId="0" fontId="102" fillId="26" borderId="12" xfId="0" applyFont="1" applyFill="1" applyBorder="1" applyAlignment="1">
      <alignment horizontal="center" vertical="center"/>
    </xf>
    <xf numFmtId="0" fontId="100" fillId="0" borderId="6" xfId="0" applyFont="1" applyFill="1" applyBorder="1" applyAlignment="1">
      <alignment horizontal="center" vertical="center"/>
    </xf>
    <xf numFmtId="0" fontId="98" fillId="0" borderId="0" xfId="0" applyFont="1" applyFill="1" applyAlignment="1">
      <alignment horizontal="center" vertical="center"/>
    </xf>
    <xf numFmtId="0" fontId="103" fillId="0" borderId="0" xfId="0" applyFont="1" applyFill="1" applyAlignment="1">
      <alignment horizontal="center" vertical="center"/>
    </xf>
    <xf numFmtId="0" fontId="30" fillId="0" borderId="0" xfId="0" applyFont="1" applyAlignment="1">
      <alignment horizontal="center"/>
    </xf>
    <xf numFmtId="0" fontId="30" fillId="0" borderId="2" xfId="0" applyFont="1" applyFill="1" applyBorder="1" applyAlignment="1">
      <alignment horizontal="center" vertical="center"/>
    </xf>
    <xf numFmtId="0" fontId="98" fillId="0" borderId="25" xfId="0" applyFont="1" applyFill="1" applyBorder="1" applyAlignment="1">
      <alignment horizontal="center" vertical="center" wrapText="1"/>
    </xf>
    <xf numFmtId="236" fontId="98" fillId="26" borderId="12" xfId="0" applyNumberFormat="1" applyFont="1" applyFill="1" applyBorder="1" applyAlignment="1">
      <alignment horizontal="center" vertical="center"/>
    </xf>
    <xf numFmtId="0" fontId="104" fillId="0" borderId="0" xfId="0" applyNumberFormat="1" applyFont="1" applyBorder="1" applyAlignment="1">
      <alignment horizontal="center" vertical="center" wrapText="1"/>
    </xf>
    <xf numFmtId="168" fontId="98" fillId="0" borderId="0" xfId="337" applyNumberFormat="1" applyFont="1" applyFill="1" applyAlignment="1">
      <alignment horizontal="center"/>
    </xf>
    <xf numFmtId="168" fontId="98" fillId="0" borderId="0" xfId="337" applyNumberFormat="1" applyFont="1" applyFill="1" applyBorder="1" applyAlignment="1">
      <alignment horizontal="center" vertical="center"/>
    </xf>
    <xf numFmtId="168" fontId="103" fillId="0" borderId="0" xfId="337" applyNumberFormat="1" applyFont="1" applyFill="1" applyAlignment="1">
      <alignment horizontal="center" vertical="center"/>
    </xf>
    <xf numFmtId="168" fontId="30" fillId="0" borderId="0" xfId="337" applyNumberFormat="1" applyFont="1" applyFill="1" applyAlignment="1">
      <alignment horizontal="center"/>
    </xf>
    <xf numFmtId="168" fontId="30" fillId="0" borderId="0" xfId="337" applyNumberFormat="1" applyFont="1" applyAlignment="1">
      <alignment horizontal="center"/>
    </xf>
    <xf numFmtId="0" fontId="113" fillId="0" borderId="26" xfId="0" applyFont="1" applyBorder="1" applyAlignment="1">
      <alignment vertical="center"/>
    </xf>
    <xf numFmtId="169" fontId="114" fillId="0" borderId="0" xfId="337" applyNumberFormat="1" applyFont="1"/>
    <xf numFmtId="0" fontId="114" fillId="0" borderId="0" xfId="0" applyFont="1"/>
    <xf numFmtId="169" fontId="77" fillId="26" borderId="14" xfId="341" applyNumberFormat="1" applyFont="1" applyFill="1" applyBorder="1" applyAlignment="1">
      <alignment horizontal="center" vertical="center" wrapText="1"/>
    </xf>
    <xf numFmtId="0" fontId="30" fillId="27" borderId="14" xfId="0" applyFont="1" applyFill="1" applyBorder="1" applyAlignment="1">
      <alignment horizontal="center" vertical="center" wrapText="1"/>
    </xf>
    <xf numFmtId="0" fontId="98" fillId="26" borderId="12" xfId="0" applyFont="1" applyFill="1" applyBorder="1" applyAlignment="1">
      <alignment vertical="center" wrapText="1"/>
    </xf>
    <xf numFmtId="168" fontId="103" fillId="26" borderId="0" xfId="337" applyNumberFormat="1" applyFont="1" applyFill="1" applyBorder="1" applyAlignment="1">
      <alignment vertical="center"/>
    </xf>
    <xf numFmtId="0" fontId="102" fillId="26" borderId="0" xfId="0" applyFont="1" applyFill="1" applyBorder="1" applyAlignment="1">
      <alignment horizontal="center" vertical="center"/>
    </xf>
    <xf numFmtId="0" fontId="30" fillId="0" borderId="0" xfId="0" applyFont="1" applyFill="1" applyBorder="1" applyAlignment="1">
      <alignment horizontal="center" vertical="center" wrapText="1"/>
    </xf>
    <xf numFmtId="169" fontId="30" fillId="0" borderId="0" xfId="337" applyNumberFormat="1" applyFont="1" applyFill="1" applyBorder="1" applyAlignment="1">
      <alignment vertical="center" wrapText="1"/>
    </xf>
    <xf numFmtId="43" fontId="30" fillId="0" borderId="0" xfId="337" applyFont="1" applyFill="1" applyBorder="1" applyAlignment="1">
      <alignment vertical="center" wrapText="1"/>
    </xf>
    <xf numFmtId="0" fontId="102" fillId="0" borderId="0" xfId="0" applyFont="1" applyFill="1" applyBorder="1" applyAlignment="1">
      <alignment horizontal="center" vertical="center"/>
    </xf>
    <xf numFmtId="0" fontId="30" fillId="0" borderId="0" xfId="0" applyFont="1" applyFill="1" applyAlignment="1">
      <alignment horizontal="center" vertical="center" wrapText="1"/>
    </xf>
    <xf numFmtId="43" fontId="30" fillId="0" borderId="0" xfId="337" applyFont="1" applyFill="1" applyAlignment="1">
      <alignment vertical="center" wrapText="1"/>
    </xf>
    <xf numFmtId="0" fontId="96" fillId="0" borderId="0" xfId="420" applyNumberFormat="1" applyFont="1" applyBorder="1" applyAlignment="1"/>
    <xf numFmtId="169" fontId="100" fillId="0" borderId="12" xfId="0" applyNumberFormat="1" applyFont="1" applyFill="1" applyBorder="1" applyAlignment="1">
      <alignment vertical="center" wrapText="1"/>
    </xf>
    <xf numFmtId="0" fontId="30" fillId="0" borderId="2" xfId="0" applyFont="1" applyFill="1" applyBorder="1" applyAlignment="1">
      <alignment horizontal="center" vertical="center" wrapText="1"/>
    </xf>
    <xf numFmtId="0" fontId="30" fillId="0" borderId="30" xfId="0" applyFont="1" applyBorder="1" applyAlignment="1">
      <alignment horizontal="center" vertical="center" wrapText="1"/>
    </xf>
    <xf numFmtId="168" fontId="99" fillId="0" borderId="29" xfId="341" applyNumberFormat="1" applyFont="1" applyFill="1" applyBorder="1" applyAlignment="1">
      <alignment horizontal="center" vertical="center"/>
    </xf>
    <xf numFmtId="168" fontId="99" fillId="0" borderId="24" xfId="341" applyNumberFormat="1" applyFont="1" applyFill="1" applyBorder="1" applyAlignment="1">
      <alignment horizontal="center" vertical="center"/>
    </xf>
    <xf numFmtId="169" fontId="30" fillId="0" borderId="2" xfId="341" applyNumberFormat="1" applyFont="1" applyFill="1" applyBorder="1" applyAlignment="1">
      <alignment horizontal="center" vertical="center" wrapText="1"/>
    </xf>
    <xf numFmtId="43" fontId="30" fillId="0" borderId="2" xfId="341" applyNumberFormat="1" applyFont="1" applyFill="1" applyBorder="1" applyAlignment="1">
      <alignment horizontal="left" vertical="center"/>
    </xf>
    <xf numFmtId="0" fontId="102" fillId="0" borderId="0" xfId="0" applyFont="1" applyFill="1" applyAlignment="1">
      <alignment horizontal="center" vertical="center" wrapText="1"/>
    </xf>
    <xf numFmtId="0" fontId="30" fillId="0" borderId="30" xfId="0" applyFont="1" applyFill="1" applyBorder="1" applyAlignment="1">
      <alignment horizontal="center" vertical="center" wrapText="1"/>
    </xf>
    <xf numFmtId="0" fontId="30" fillId="0" borderId="30" xfId="0" applyFont="1" applyFill="1" applyBorder="1" applyAlignment="1">
      <alignment horizontal="left" vertical="center" wrapText="1"/>
    </xf>
    <xf numFmtId="169" fontId="30" fillId="0" borderId="30" xfId="337" applyNumberFormat="1" applyFont="1" applyBorder="1" applyAlignment="1">
      <alignment horizontal="center" vertical="center" wrapText="1"/>
    </xf>
    <xf numFmtId="169" fontId="30" fillId="0" borderId="12" xfId="337" applyNumberFormat="1" applyFont="1" applyBorder="1" applyAlignment="1">
      <alignment horizontal="center" vertical="center" wrapText="1"/>
    </xf>
    <xf numFmtId="169" fontId="115" fillId="0" borderId="2" xfId="337" applyNumberFormat="1" applyFont="1" applyBorder="1" applyAlignment="1">
      <alignment horizontal="center" vertical="center" wrapText="1"/>
    </xf>
    <xf numFmtId="0" fontId="30" fillId="0" borderId="0" xfId="0" applyFont="1" applyAlignment="1"/>
    <xf numFmtId="0" fontId="102" fillId="0" borderId="12" xfId="0" applyFont="1" applyBorder="1" applyAlignment="1">
      <alignment vertical="center" wrapText="1"/>
    </xf>
    <xf numFmtId="14" fontId="109" fillId="0" borderId="26" xfId="0" applyNumberFormat="1" applyFont="1" applyBorder="1" applyAlignment="1">
      <alignment horizontal="center"/>
    </xf>
    <xf numFmtId="0" fontId="116" fillId="0" borderId="26" xfId="0" applyNumberFormat="1" applyFont="1" applyBorder="1" applyAlignment="1">
      <alignment horizontal="center"/>
    </xf>
    <xf numFmtId="0" fontId="115" fillId="0" borderId="2" xfId="0" applyFont="1" applyBorder="1" applyAlignment="1">
      <alignment horizontal="center" vertical="center" wrapText="1"/>
    </xf>
    <xf numFmtId="169" fontId="117" fillId="0" borderId="0" xfId="337" applyNumberFormat="1" applyFont="1"/>
    <xf numFmtId="169" fontId="115" fillId="0" borderId="0" xfId="337" applyNumberFormat="1" applyFont="1"/>
    <xf numFmtId="0" fontId="115" fillId="0" borderId="0" xfId="0" applyFont="1"/>
    <xf numFmtId="0" fontId="115" fillId="0" borderId="2" xfId="0" applyFont="1" applyFill="1" applyBorder="1" applyAlignment="1">
      <alignment horizontal="left" vertical="center" wrapText="1"/>
    </xf>
    <xf numFmtId="0" fontId="118" fillId="0" borderId="0" xfId="0" applyFont="1" applyFill="1" applyBorder="1" applyAlignment="1">
      <alignment horizontal="center" vertical="center"/>
    </xf>
    <xf numFmtId="0" fontId="119" fillId="0" borderId="2" xfId="0" applyFont="1" applyBorder="1" applyAlignment="1">
      <alignment horizontal="center" vertical="center" wrapText="1"/>
    </xf>
    <xf numFmtId="0" fontId="119" fillId="0" borderId="2" xfId="0" applyFont="1" applyFill="1" applyBorder="1" applyAlignment="1">
      <alignment horizontal="center" vertical="center" wrapText="1"/>
    </xf>
    <xf numFmtId="0" fontId="119" fillId="0" borderId="2" xfId="0" applyFont="1" applyFill="1" applyBorder="1" applyAlignment="1">
      <alignment horizontal="left" vertical="center"/>
    </xf>
    <xf numFmtId="169" fontId="119" fillId="0" borderId="2" xfId="337" applyNumberFormat="1" applyFont="1" applyBorder="1" applyAlignment="1">
      <alignment horizontal="center" vertical="center" wrapText="1"/>
    </xf>
    <xf numFmtId="169" fontId="120" fillId="0" borderId="0" xfId="337" applyNumberFormat="1" applyFont="1"/>
    <xf numFmtId="169" fontId="119" fillId="0" borderId="0" xfId="337" applyNumberFormat="1" applyFont="1"/>
    <xf numFmtId="0" fontId="119" fillId="0" borderId="0" xfId="0" applyFont="1"/>
    <xf numFmtId="0" fontId="77" fillId="26" borderId="14" xfId="0" applyFont="1" applyFill="1" applyBorder="1" applyAlignment="1">
      <alignment horizontal="center" vertical="center" wrapText="1"/>
    </xf>
    <xf numFmtId="169" fontId="77" fillId="26" borderId="12" xfId="337" applyNumberFormat="1" applyFont="1" applyFill="1" applyBorder="1" applyAlignment="1">
      <alignment horizontal="center" vertical="center" wrapText="1"/>
    </xf>
    <xf numFmtId="49" fontId="77" fillId="26" borderId="12" xfId="337" applyNumberFormat="1" applyFont="1" applyFill="1" applyBorder="1" applyAlignment="1">
      <alignment horizontal="center" vertical="center" wrapText="1"/>
    </xf>
    <xf numFmtId="0" fontId="105" fillId="0" borderId="0" xfId="0" applyFont="1" applyFill="1" applyBorder="1" applyAlignment="1">
      <alignment horizontal="center" vertical="center"/>
    </xf>
    <xf numFmtId="168" fontId="98" fillId="26" borderId="23" xfId="337" applyNumberFormat="1" applyFont="1" applyFill="1" applyBorder="1" applyAlignment="1">
      <alignment horizontal="center" vertical="center" textRotation="90"/>
    </xf>
    <xf numFmtId="0" fontId="103" fillId="26" borderId="14" xfId="0" applyFont="1" applyFill="1" applyBorder="1" applyAlignment="1">
      <alignment horizontal="center" vertical="center"/>
    </xf>
    <xf numFmtId="43" fontId="103" fillId="26" borderId="14" xfId="337" applyFont="1" applyFill="1" applyBorder="1" applyAlignment="1">
      <alignment horizontal="center" vertical="center"/>
    </xf>
    <xf numFmtId="0" fontId="97" fillId="27" borderId="12" xfId="0" applyFont="1" applyFill="1" applyBorder="1" applyAlignment="1">
      <alignment horizontal="center" vertical="center"/>
    </xf>
    <xf numFmtId="0" fontId="77" fillId="0" borderId="12" xfId="0" applyFont="1" applyFill="1" applyBorder="1" applyAlignment="1">
      <alignment horizontal="center" vertical="center"/>
    </xf>
    <xf numFmtId="0" fontId="77" fillId="0" borderId="6" xfId="0" applyFont="1" applyFill="1" applyBorder="1" applyAlignment="1">
      <alignment horizontal="center" vertical="center"/>
    </xf>
    <xf numFmtId="0" fontId="77" fillId="0" borderId="0" xfId="0" applyFont="1" applyFill="1"/>
    <xf numFmtId="0" fontId="77" fillId="0" borderId="13" xfId="0" applyFont="1" applyFill="1" applyBorder="1" applyAlignment="1">
      <alignment horizontal="left" vertical="center"/>
    </xf>
    <xf numFmtId="0" fontId="77" fillId="0" borderId="8" xfId="0" applyFont="1" applyFill="1" applyBorder="1" applyAlignment="1">
      <alignment horizontal="center" vertical="center"/>
    </xf>
    <xf numFmtId="0" fontId="77" fillId="0" borderId="27" xfId="0" applyFont="1" applyFill="1" applyBorder="1" applyAlignment="1">
      <alignment horizontal="center" vertical="center"/>
    </xf>
    <xf numFmtId="169" fontId="30" fillId="0" borderId="24" xfId="337" quotePrefix="1" applyNumberFormat="1" applyFont="1" applyFill="1" applyBorder="1" applyAlignment="1">
      <alignment horizontal="center" vertical="center" wrapText="1"/>
    </xf>
    <xf numFmtId="0" fontId="30" fillId="0" borderId="24" xfId="0" applyFont="1" applyFill="1" applyBorder="1" applyAlignment="1">
      <alignment horizontal="center" vertical="center" wrapText="1"/>
    </xf>
    <xf numFmtId="0" fontId="99" fillId="0" borderId="23" xfId="0" applyFont="1" applyFill="1" applyBorder="1" applyAlignment="1">
      <alignment horizontal="center" vertical="center"/>
    </xf>
    <xf numFmtId="0" fontId="102" fillId="0" borderId="23" xfId="0" applyFont="1" applyFill="1" applyBorder="1" applyAlignment="1">
      <alignment horizontal="left" vertical="center"/>
    </xf>
    <xf numFmtId="0" fontId="102" fillId="0" borderId="23" xfId="0" applyFont="1" applyFill="1" applyBorder="1" applyAlignment="1">
      <alignment horizontal="center" vertical="center"/>
    </xf>
    <xf numFmtId="14" fontId="118" fillId="0" borderId="0" xfId="0" applyNumberFormat="1" applyFont="1" applyFill="1" applyBorder="1" applyAlignment="1">
      <alignment horizontal="center" vertical="center"/>
    </xf>
    <xf numFmtId="169" fontId="115" fillId="29" borderId="2" xfId="337" applyNumberFormat="1" applyFont="1" applyFill="1" applyBorder="1" applyAlignment="1">
      <alignment horizontal="center" vertical="center" wrapText="1"/>
    </xf>
    <xf numFmtId="0" fontId="30" fillId="0" borderId="0" xfId="0" applyFont="1" applyAlignment="1">
      <alignment horizontal="center"/>
    </xf>
    <xf numFmtId="169" fontId="77" fillId="26" borderId="14" xfId="337" applyNumberFormat="1" applyFont="1" applyFill="1" applyBorder="1" applyAlignment="1">
      <alignment horizontal="center" vertical="center" wrapText="1"/>
    </xf>
    <xf numFmtId="0" fontId="100" fillId="0" borderId="6" xfId="0" applyFont="1" applyFill="1" applyBorder="1" applyAlignment="1">
      <alignment horizontal="center" vertical="center"/>
    </xf>
    <xf numFmtId="0" fontId="105" fillId="0" borderId="0" xfId="0" applyFont="1" applyFill="1" applyBorder="1" applyAlignment="1">
      <alignment horizontal="center" vertical="center"/>
    </xf>
    <xf numFmtId="0" fontId="77" fillId="26" borderId="14" xfId="0" applyFont="1" applyFill="1" applyBorder="1" applyAlignment="1">
      <alignment horizontal="center" vertical="center" wrapText="1"/>
    </xf>
    <xf numFmtId="0" fontId="100" fillId="0" borderId="6" xfId="0" applyFont="1" applyFill="1" applyBorder="1" applyAlignment="1">
      <alignment horizontal="center" vertical="center"/>
    </xf>
    <xf numFmtId="0" fontId="100" fillId="0" borderId="6" xfId="0" applyFont="1" applyFill="1" applyBorder="1" applyAlignment="1">
      <alignment horizontal="center" vertical="center"/>
    </xf>
    <xf numFmtId="0" fontId="30" fillId="0" borderId="0" xfId="0" applyFont="1" applyAlignment="1">
      <alignment horizontal="center"/>
    </xf>
    <xf numFmtId="169" fontId="77" fillId="26" borderId="14" xfId="337" applyNumberFormat="1" applyFont="1" applyFill="1" applyBorder="1" applyAlignment="1">
      <alignment horizontal="center" vertical="center" wrapText="1"/>
    </xf>
    <xf numFmtId="0" fontId="100" fillId="0" borderId="6" xfId="0" applyFont="1" applyFill="1" applyBorder="1" applyAlignment="1">
      <alignment horizontal="center" vertical="center"/>
    </xf>
    <xf numFmtId="0" fontId="77" fillId="26" borderId="14" xfId="0" applyFont="1" applyFill="1" applyBorder="1" applyAlignment="1">
      <alignment horizontal="center" vertical="center" wrapText="1"/>
    </xf>
    <xf numFmtId="0" fontId="105" fillId="0" borderId="0" xfId="0" applyFont="1" applyFill="1" applyBorder="1" applyAlignment="1">
      <alignment horizontal="center" vertical="center"/>
    </xf>
    <xf numFmtId="0" fontId="30" fillId="0" borderId="23" xfId="0" applyFont="1" applyFill="1" applyBorder="1" applyAlignment="1">
      <alignment vertical="center" wrapText="1"/>
    </xf>
    <xf numFmtId="0" fontId="30" fillId="0" borderId="23" xfId="0" applyFont="1" applyFill="1" applyBorder="1" applyAlignment="1">
      <alignment horizontal="center" vertical="center" wrapText="1"/>
    </xf>
    <xf numFmtId="0" fontId="30" fillId="0" borderId="23" xfId="0" applyFont="1" applyFill="1" applyBorder="1" applyAlignment="1">
      <alignment horizontal="left" vertical="center"/>
    </xf>
    <xf numFmtId="0" fontId="30" fillId="0" borderId="23" xfId="0" applyFont="1" applyFill="1" applyBorder="1" applyAlignment="1">
      <alignment horizontal="center" vertical="center"/>
    </xf>
    <xf numFmtId="169" fontId="30" fillId="0" borderId="23" xfId="337" applyNumberFormat="1" applyFont="1" applyFill="1" applyBorder="1" applyAlignment="1">
      <alignment horizontal="left" vertical="center"/>
    </xf>
    <xf numFmtId="168" fontId="30" fillId="0" borderId="23" xfId="337" applyNumberFormat="1" applyFont="1" applyFill="1" applyBorder="1" applyAlignment="1">
      <alignment horizontal="left" vertical="center"/>
    </xf>
    <xf numFmtId="169" fontId="30" fillId="0" borderId="23" xfId="341" applyNumberFormat="1" applyFont="1" applyFill="1" applyBorder="1" applyAlignment="1">
      <alignment horizontal="center" vertical="center" wrapText="1"/>
    </xf>
    <xf numFmtId="43" fontId="30" fillId="0" borderId="23" xfId="337" applyNumberFormat="1" applyFont="1" applyFill="1" applyBorder="1" applyAlignment="1">
      <alignment horizontal="left" vertical="center"/>
    </xf>
    <xf numFmtId="169" fontId="30" fillId="0" borderId="23" xfId="337" applyNumberFormat="1" applyFont="1" applyFill="1" applyBorder="1" applyAlignment="1">
      <alignment horizontal="center" vertical="center" wrapText="1"/>
    </xf>
    <xf numFmtId="169" fontId="30" fillId="0" borderId="23" xfId="337" quotePrefix="1" applyNumberFormat="1" applyFont="1" applyFill="1" applyBorder="1" applyAlignment="1">
      <alignment horizontal="center" vertical="center" wrapText="1"/>
    </xf>
    <xf numFmtId="169" fontId="30" fillId="26" borderId="23" xfId="337" applyNumberFormat="1" applyFont="1" applyFill="1" applyBorder="1" applyAlignment="1">
      <alignment horizontal="center" vertical="center" wrapText="1"/>
    </xf>
    <xf numFmtId="0" fontId="30" fillId="0" borderId="0" xfId="0" applyFont="1" applyAlignment="1">
      <alignment horizontal="center"/>
    </xf>
    <xf numFmtId="169" fontId="77" fillId="26" borderId="14" xfId="337" applyNumberFormat="1" applyFont="1" applyFill="1" applyBorder="1" applyAlignment="1">
      <alignment horizontal="center" vertical="center" wrapText="1"/>
    </xf>
    <xf numFmtId="0" fontId="100" fillId="0" borderId="6" xfId="0" applyFont="1" applyFill="1" applyBorder="1" applyAlignment="1">
      <alignment horizontal="center" vertical="center"/>
    </xf>
    <xf numFmtId="0" fontId="105" fillId="0" borderId="0" xfId="0" applyFont="1" applyFill="1" applyBorder="1" applyAlignment="1">
      <alignment horizontal="center" vertical="center"/>
    </xf>
    <xf numFmtId="0" fontId="77" fillId="26" borderId="14" xfId="0" applyFont="1" applyFill="1" applyBorder="1" applyAlignment="1">
      <alignment horizontal="center" vertical="center" wrapText="1"/>
    </xf>
    <xf numFmtId="0" fontId="30" fillId="0" borderId="0" xfId="0" applyFont="1" applyAlignment="1">
      <alignment horizontal="center"/>
    </xf>
    <xf numFmtId="169" fontId="77" fillId="26" borderId="14" xfId="337" applyNumberFormat="1" applyFont="1" applyFill="1" applyBorder="1" applyAlignment="1">
      <alignment horizontal="center" vertical="center" wrapText="1"/>
    </xf>
    <xf numFmtId="0" fontId="100" fillId="0" borderId="6" xfId="0" applyFont="1" applyFill="1" applyBorder="1" applyAlignment="1">
      <alignment horizontal="center" vertical="center"/>
    </xf>
    <xf numFmtId="0" fontId="77" fillId="26" borderId="14" xfId="0" applyFont="1" applyFill="1" applyBorder="1" applyAlignment="1">
      <alignment horizontal="center" vertical="center" wrapText="1"/>
    </xf>
    <xf numFmtId="0" fontId="105" fillId="0" borderId="0" xfId="0" applyFont="1" applyFill="1" applyBorder="1" applyAlignment="1">
      <alignment horizontal="center" vertical="center"/>
    </xf>
    <xf numFmtId="43" fontId="30" fillId="0" borderId="0" xfId="337" applyNumberFormat="1" applyFont="1" applyAlignment="1">
      <alignment vertical="center" wrapText="1"/>
    </xf>
    <xf numFmtId="169" fontId="100" fillId="0" borderId="0" xfId="0" applyNumberFormat="1" applyFont="1" applyFill="1" applyBorder="1" applyAlignment="1">
      <alignment horizontal="center" vertical="center"/>
    </xf>
    <xf numFmtId="236" fontId="98" fillId="26" borderId="31" xfId="0" applyNumberFormat="1" applyFont="1" applyFill="1" applyBorder="1" applyAlignment="1">
      <alignment horizontal="center" vertical="center"/>
    </xf>
    <xf numFmtId="168" fontId="99" fillId="0" borderId="14" xfId="341" applyNumberFormat="1" applyFont="1" applyFill="1" applyBorder="1" applyAlignment="1">
      <alignment horizontal="center" vertical="center"/>
    </xf>
    <xf numFmtId="168" fontId="99" fillId="0" borderId="28" xfId="341" applyNumberFormat="1" applyFont="1" applyFill="1" applyBorder="1" applyAlignment="1">
      <alignment horizontal="center" vertical="center"/>
    </xf>
    <xf numFmtId="0" fontId="30" fillId="0" borderId="0" xfId="0" applyFont="1" applyAlignment="1">
      <alignment horizontal="center"/>
    </xf>
    <xf numFmtId="0" fontId="102" fillId="0" borderId="31" xfId="0" applyFont="1" applyBorder="1" applyAlignment="1">
      <alignment horizontal="center" vertical="center" wrapText="1"/>
    </xf>
    <xf numFmtId="0" fontId="102" fillId="0" borderId="25" xfId="0" applyFont="1" applyBorder="1" applyAlignment="1">
      <alignment horizontal="center" vertical="center" wrapText="1"/>
    </xf>
    <xf numFmtId="0" fontId="102" fillId="0" borderId="6" xfId="0" applyFont="1" applyBorder="1" applyAlignment="1">
      <alignment horizontal="center" vertical="center" wrapText="1"/>
    </xf>
    <xf numFmtId="0" fontId="102" fillId="0" borderId="0" xfId="0" applyFont="1" applyBorder="1" applyAlignment="1">
      <alignment horizontal="center" vertical="center" wrapText="1"/>
    </xf>
    <xf numFmtId="0" fontId="102" fillId="0" borderId="34" xfId="0" applyFont="1" applyBorder="1" applyAlignment="1">
      <alignment horizontal="center" vertical="center" wrapText="1"/>
    </xf>
    <xf numFmtId="0" fontId="102" fillId="0" borderId="26" xfId="0" applyFont="1" applyBorder="1" applyAlignment="1">
      <alignment horizontal="center" vertical="center" wrapText="1"/>
    </xf>
    <xf numFmtId="0" fontId="106" fillId="0" borderId="0" xfId="0" applyFont="1" applyBorder="1" applyAlignment="1">
      <alignment horizontal="center" vertical="top"/>
    </xf>
    <xf numFmtId="0" fontId="107" fillId="0" borderId="0" xfId="0" applyFont="1" applyBorder="1" applyAlignment="1">
      <alignment horizontal="center" vertical="top"/>
    </xf>
    <xf numFmtId="0" fontId="77" fillId="26" borderId="12" xfId="0" applyFont="1" applyFill="1" applyBorder="1" applyAlignment="1">
      <alignment horizontal="center" vertical="center" wrapText="1"/>
    </xf>
    <xf numFmtId="169" fontId="77" fillId="26" borderId="14" xfId="337" applyNumberFormat="1" applyFont="1" applyFill="1" applyBorder="1" applyAlignment="1">
      <alignment horizontal="center" vertical="center" wrapText="1"/>
    </xf>
    <xf numFmtId="169" fontId="77" fillId="26" borderId="23" xfId="337" applyNumberFormat="1" applyFont="1" applyFill="1" applyBorder="1" applyAlignment="1">
      <alignment horizontal="center" vertical="center" wrapText="1"/>
    </xf>
    <xf numFmtId="169" fontId="77" fillId="26" borderId="12" xfId="337" applyNumberFormat="1" applyFont="1" applyFill="1" applyBorder="1" applyAlignment="1">
      <alignment horizontal="center" vertical="center" wrapText="1"/>
    </xf>
    <xf numFmtId="43" fontId="95" fillId="0" borderId="13" xfId="337" applyFont="1" applyBorder="1" applyAlignment="1">
      <alignment horizontal="center" vertical="center" wrapText="1"/>
    </xf>
    <xf numFmtId="43" fontId="95" fillId="0" borderId="8" xfId="337" applyFont="1" applyBorder="1" applyAlignment="1">
      <alignment horizontal="center" vertical="center" wrapText="1"/>
    </xf>
    <xf numFmtId="43" fontId="95" fillId="0" borderId="27" xfId="337" applyFont="1" applyBorder="1" applyAlignment="1">
      <alignment horizontal="center" vertical="center" wrapText="1"/>
    </xf>
    <xf numFmtId="0" fontId="100" fillId="26" borderId="14" xfId="0" applyFont="1" applyFill="1" applyBorder="1" applyAlignment="1">
      <alignment horizontal="center" vertical="center"/>
    </xf>
    <xf numFmtId="0" fontId="100" fillId="26" borderId="23" xfId="0" applyFont="1" applyFill="1" applyBorder="1" applyAlignment="1">
      <alignment horizontal="center" vertical="center"/>
    </xf>
    <xf numFmtId="0" fontId="100" fillId="26" borderId="14" xfId="0" applyFont="1" applyFill="1" applyBorder="1" applyAlignment="1">
      <alignment horizontal="center" vertical="center" wrapText="1"/>
    </xf>
    <xf numFmtId="0" fontId="100" fillId="26" borderId="31" xfId="0" applyFont="1" applyFill="1" applyBorder="1" applyAlignment="1">
      <alignment horizontal="center" vertical="center"/>
    </xf>
    <xf numFmtId="0" fontId="100" fillId="26" borderId="25" xfId="0" applyFont="1" applyFill="1" applyBorder="1" applyAlignment="1">
      <alignment horizontal="center" vertical="center"/>
    </xf>
    <xf numFmtId="0" fontId="100" fillId="26" borderId="32" xfId="0" applyFont="1" applyFill="1" applyBorder="1" applyAlignment="1">
      <alignment horizontal="center" vertical="center"/>
    </xf>
    <xf numFmtId="43" fontId="100" fillId="26" borderId="14" xfId="337" applyFont="1" applyFill="1" applyBorder="1" applyAlignment="1">
      <alignment horizontal="center" vertical="center" wrapText="1"/>
    </xf>
    <xf numFmtId="43" fontId="100" fillId="26" borderId="23" xfId="337" applyFont="1" applyFill="1" applyBorder="1" applyAlignment="1">
      <alignment horizontal="center" vertical="center"/>
    </xf>
    <xf numFmtId="0" fontId="100" fillId="0" borderId="6" xfId="0" applyFont="1" applyFill="1" applyBorder="1" applyAlignment="1">
      <alignment horizontal="center" vertical="center"/>
    </xf>
    <xf numFmtId="0" fontId="98" fillId="0" borderId="14" xfId="0" applyFont="1" applyFill="1" applyBorder="1" applyAlignment="1">
      <alignment horizontal="center" vertical="center" wrapText="1"/>
    </xf>
    <xf numFmtId="0" fontId="98" fillId="0" borderId="28" xfId="0" applyFont="1" applyFill="1" applyBorder="1" applyAlignment="1">
      <alignment horizontal="center" vertical="center" wrapText="1"/>
    </xf>
    <xf numFmtId="0" fontId="98" fillId="0" borderId="14" xfId="421" applyNumberFormat="1" applyFont="1" applyFill="1" applyBorder="1" applyAlignment="1">
      <alignment horizontal="left" vertical="center"/>
    </xf>
    <xf numFmtId="0" fontId="98" fillId="0" borderId="28" xfId="421" applyNumberFormat="1" applyFont="1" applyFill="1" applyBorder="1" applyAlignment="1">
      <alignment horizontal="left" vertical="center"/>
    </xf>
    <xf numFmtId="0" fontId="98" fillId="0" borderId="14" xfId="421" applyNumberFormat="1" applyFont="1" applyFill="1" applyBorder="1" applyAlignment="1">
      <alignment horizontal="center" vertical="center" wrapText="1"/>
    </xf>
    <xf numFmtId="0" fontId="98" fillId="0" borderId="28" xfId="421" applyNumberFormat="1" applyFont="1" applyFill="1" applyBorder="1" applyAlignment="1">
      <alignment horizontal="center" vertical="center" wrapText="1"/>
    </xf>
    <xf numFmtId="237" fontId="99" fillId="28" borderId="14" xfId="0" applyNumberFormat="1" applyFont="1" applyFill="1" applyBorder="1" applyAlignment="1">
      <alignment horizontal="center" vertical="center"/>
    </xf>
    <xf numFmtId="0" fontId="99" fillId="28" borderId="28" xfId="0" applyFont="1" applyFill="1" applyBorder="1" applyAlignment="1">
      <alignment horizontal="center" vertical="center"/>
    </xf>
    <xf numFmtId="238" fontId="99" fillId="28" borderId="14" xfId="337" applyNumberFormat="1" applyFont="1" applyFill="1" applyBorder="1" applyAlignment="1">
      <alignment horizontal="center" vertical="center"/>
    </xf>
    <xf numFmtId="238" fontId="99" fillId="28" borderId="28" xfId="337" applyNumberFormat="1" applyFont="1" applyFill="1" applyBorder="1" applyAlignment="1">
      <alignment horizontal="center" vertical="center"/>
    </xf>
    <xf numFmtId="43" fontId="98" fillId="0" borderId="14" xfId="337" applyFont="1" applyBorder="1" applyAlignment="1">
      <alignment horizontal="center" vertical="center"/>
    </xf>
    <xf numFmtId="43" fontId="98" fillId="0" borderId="28" xfId="337" applyFont="1" applyBorder="1" applyAlignment="1">
      <alignment horizontal="center" vertical="center"/>
    </xf>
    <xf numFmtId="238" fontId="98" fillId="0" borderId="14" xfId="337" applyNumberFormat="1" applyFont="1" applyBorder="1" applyAlignment="1">
      <alignment horizontal="center" vertical="center"/>
    </xf>
    <xf numFmtId="238" fontId="98" fillId="0" borderId="28" xfId="337" applyNumberFormat="1" applyFont="1" applyBorder="1" applyAlignment="1">
      <alignment horizontal="center" vertical="center"/>
    </xf>
    <xf numFmtId="169" fontId="30" fillId="0" borderId="14" xfId="337" applyNumberFormat="1" applyFont="1" applyBorder="1" applyAlignment="1">
      <alignment horizontal="center" vertical="center"/>
    </xf>
    <xf numFmtId="169" fontId="30" fillId="0" borderId="28" xfId="337" applyNumberFormat="1" applyFont="1" applyBorder="1" applyAlignment="1">
      <alignment horizontal="center" vertical="center"/>
    </xf>
    <xf numFmtId="0" fontId="105" fillId="0" borderId="0" xfId="0" applyFont="1" applyFill="1" applyBorder="1" applyAlignment="1">
      <alignment horizontal="center" vertical="center"/>
    </xf>
    <xf numFmtId="0" fontId="105" fillId="0" borderId="33" xfId="0" applyFont="1" applyFill="1" applyBorder="1" applyAlignment="1">
      <alignment horizontal="center" vertical="center"/>
    </xf>
    <xf numFmtId="43" fontId="101" fillId="27" borderId="13" xfId="337" applyFont="1" applyFill="1" applyBorder="1" applyAlignment="1">
      <alignment horizontal="center" vertical="center" wrapText="1"/>
    </xf>
    <xf numFmtId="43" fontId="101" fillId="27" borderId="8" xfId="337" applyFont="1" applyFill="1" applyBorder="1" applyAlignment="1">
      <alignment horizontal="center" vertical="center" wrapText="1"/>
    </xf>
    <xf numFmtId="43" fontId="101" fillId="27" borderId="27" xfId="337" applyFont="1" applyFill="1" applyBorder="1" applyAlignment="1">
      <alignment horizontal="center" vertical="center" wrapText="1"/>
    </xf>
    <xf numFmtId="0" fontId="77" fillId="26" borderId="14" xfId="0" applyFont="1" applyFill="1" applyBorder="1" applyAlignment="1">
      <alignment horizontal="center" vertical="center"/>
    </xf>
    <xf numFmtId="0" fontId="77" fillId="26" borderId="23" xfId="0" applyFont="1" applyFill="1" applyBorder="1" applyAlignment="1">
      <alignment horizontal="center" vertical="center"/>
    </xf>
    <xf numFmtId="0" fontId="77" fillId="26" borderId="14" xfId="0" applyFont="1" applyFill="1" applyBorder="1" applyAlignment="1">
      <alignment horizontal="center" vertical="center" wrapText="1"/>
    </xf>
    <xf numFmtId="0" fontId="77" fillId="26" borderId="13" xfId="0" applyFont="1" applyFill="1" applyBorder="1" applyAlignment="1">
      <alignment horizontal="center" vertical="center" wrapText="1"/>
    </xf>
    <xf numFmtId="0" fontId="77" fillId="26" borderId="8" xfId="0" applyFont="1" applyFill="1" applyBorder="1" applyAlignment="1">
      <alignment horizontal="center" vertical="center" wrapText="1"/>
    </xf>
    <xf numFmtId="0" fontId="77" fillId="26" borderId="27" xfId="0" applyFont="1" applyFill="1" applyBorder="1" applyAlignment="1">
      <alignment horizontal="center" vertical="center" wrapText="1"/>
    </xf>
    <xf numFmtId="0" fontId="77" fillId="26" borderId="23" xfId="0" applyFont="1" applyFill="1" applyBorder="1" applyAlignment="1">
      <alignment horizontal="center" vertical="center" wrapText="1"/>
    </xf>
    <xf numFmtId="0" fontId="77" fillId="26" borderId="28" xfId="0" applyFont="1" applyFill="1" applyBorder="1" applyAlignment="1">
      <alignment horizontal="center" vertical="center" wrapText="1"/>
    </xf>
    <xf numFmtId="0" fontId="100" fillId="0" borderId="12" xfId="0" applyFont="1" applyFill="1" applyBorder="1" applyAlignment="1">
      <alignment horizontal="center" vertical="center" wrapText="1"/>
    </xf>
    <xf numFmtId="43" fontId="77" fillId="26" borderId="14" xfId="337" applyFont="1" applyFill="1" applyBorder="1" applyAlignment="1">
      <alignment horizontal="center" vertical="center" wrapText="1"/>
    </xf>
    <xf numFmtId="43" fontId="77" fillId="26" borderId="23" xfId="337" applyFont="1" applyFill="1" applyBorder="1" applyAlignment="1">
      <alignment horizontal="center" vertical="center" wrapText="1"/>
    </xf>
    <xf numFmtId="0" fontId="77" fillId="26" borderId="31" xfId="0" applyFont="1" applyFill="1" applyBorder="1" applyAlignment="1">
      <alignment horizontal="center" vertical="center" wrapText="1"/>
    </xf>
    <xf numFmtId="0" fontId="77" fillId="26" borderId="6" xfId="0" applyFont="1" applyFill="1" applyBorder="1" applyAlignment="1">
      <alignment horizontal="center" vertical="center" wrapText="1"/>
    </xf>
  </cellXfs>
  <cellStyles count="607">
    <cellStyle name="_x0001_" xfId="1"/>
    <cellStyle name="%" xfId="2"/>
    <cellStyle name="," xfId="3"/>
    <cellStyle name="??" xfId="4"/>
    <cellStyle name="?? [0.00]_List-dwg" xfId="5"/>
    <cellStyle name="?? [0]" xfId="6"/>
    <cellStyle name="??&amp;O?&amp;H?_x0008_??_x0007__x0001__x0001_" xfId="7"/>
    <cellStyle name="???? [0.00]_List-dwg" xfId="8"/>
    <cellStyle name="????_List-dwg" xfId="9"/>
    <cellStyle name="???[0]_Book1" xfId="10"/>
    <cellStyle name="???_???" xfId="11"/>
    <cellStyle name="??_ ??? ???? " xfId="12"/>
    <cellStyle name="_01 DUNGTIEN BIEU SX KINH DOANH" xfId="13"/>
    <cellStyle name="_01 modul tvql 06 08 09" xfId="14"/>
    <cellStyle name="_01 modul tvql 06 08 09_J&amp;J BCC+BL 082011 v2" xfId="15"/>
    <cellStyle name="_01 modul tvql 06 08 09_thaotuan luong 102011 v2" xfId="16"/>
    <cellStyle name="_Book1" xfId="17"/>
    <cellStyle name="_Book1_01 modul tvql 06 08 09" xfId="18"/>
    <cellStyle name="_Book1_1" xfId="19"/>
    <cellStyle name="_Book1_1_01 modul tvql 06 08 09" xfId="20"/>
    <cellStyle name="_Book1_1_CHINH DUC - MTCV GUI ANH HAI 051208" xfId="21"/>
    <cellStyle name="_Book1_1_CHINH DUC - MTCV GUI ANH HAI 051208_J&amp;J BCC+BL 082011 v2" xfId="22"/>
    <cellStyle name="_Book1_1_CHINH DUC - MTCV GUI ANH HAI 051208_thaotuan luong 102011 v2" xfId="23"/>
    <cellStyle name="_Book1_1_DAINAM" xfId="24"/>
    <cellStyle name="_Book1_1_DSKH" xfId="25"/>
    <cellStyle name="_Book1_1_DSKH_J&amp;J BCC+BL 082011 v2" xfId="26"/>
    <cellStyle name="_Book1_1_DSKH_thaotuan luong 102011 v2" xfId="27"/>
    <cellStyle name="_Book1_1_DUNG TIEN MAUKETOAN" xfId="28"/>
    <cellStyle name="_Book1_1_DUNG TIEN MAUKETOAN_J&amp;J BCC+BL 082011 v2" xfId="29"/>
    <cellStyle name="_Book1_1_DUNG TIEN MAUKETOAN_thaotuan luong 102011 v2" xfId="30"/>
    <cellStyle name="_Book1_1_hiep thanh bao gia thang 2008" xfId="31"/>
    <cellStyle name="_Book1_1_KH - HE THONG BM" xfId="32"/>
    <cellStyle name="_Book1_1_KH - Mau gui KH" xfId="33"/>
    <cellStyle name="_Book1_1_nhatkycongviec" xfId="34"/>
    <cellStyle name="_Book1_1_nhatkycongviec_J&amp;J BCC+BL 082011 v2" xfId="35"/>
    <cellStyle name="_Book1_1_nhatkycongviec_thaotuan luong 102011 v2" xfId="36"/>
    <cellStyle name="_Book1_1_NS DANH MUC  CONGVIEC" xfId="37"/>
    <cellStyle name="_Book1_1_viva ky nang mem 1108" xfId="38"/>
    <cellStyle name="_Book1_1_VIVA SO QUY 2009" xfId="39"/>
    <cellStyle name="_Book1_1_VIVA SO QUY 2009_J&amp;J BCC+BL 082011 v2" xfId="40"/>
    <cellStyle name="_Book1_1_VIVA SO QUY 2009_thaotuan luong 102011 v2" xfId="41"/>
    <cellStyle name="_Book1_1_VV - BIEU MAU NOI BO" xfId="42"/>
    <cellStyle name="_Book1_1_VV - BIEU MAU NOI BO_J&amp;J BCC+BL 082011 v2" xfId="43"/>
    <cellStyle name="_Book1_1_VV - BIEU MAU NOI BO_thaotuan luong 102011 v2" xfId="44"/>
    <cellStyle name="_Book1_1_VV - MT SWOT" xfId="45"/>
    <cellStyle name="_Book1_1_vv bao gia dvns 0309" xfId="46"/>
    <cellStyle name="_Book1_1_vv bao gia dvns 0309_J&amp;J BCC+BL 082011 v2" xfId="47"/>
    <cellStyle name="_Book1_1_vv bao gia dvns 0309_thaotuan luong 102011 v2" xfId="48"/>
    <cellStyle name="_Book1_1_vv bao gia mau 0309" xfId="49"/>
    <cellStyle name="_Book1_1_vv bieu mau gui kh" xfId="50"/>
    <cellStyle name="_Book1_1_vv bieu mau gui kh_J&amp;J BCC+BL 082011 v2" xfId="51"/>
    <cellStyle name="_Book1_1_vv bieu mau gui kh_thaotuan luong 102011 v2" xfId="52"/>
    <cellStyle name="_Book1_1_vv de nghi thanh toan" xfId="53"/>
    <cellStyle name="_Book1_1_vv de nghi thanh toan_J&amp;J BCC+BL 082011 v2" xfId="54"/>
    <cellStyle name="_Book1_1_vv de nghi thanh toan_thaotuan luong 102011 v2" xfId="55"/>
    <cellStyle name="_Book1_1_vv memo" xfId="56"/>
    <cellStyle name="_Book1_1_vv memo_J&amp;J BCC+BL 082011 v2" xfId="57"/>
    <cellStyle name="_Book1_1_vv memo_thaotuan luong 102011 v2" xfId="58"/>
    <cellStyle name="_Book1_2" xfId="59"/>
    <cellStyle name="_Book1_BC-QT-WB-dthao" xfId="60"/>
    <cellStyle name="_Book1_CHINH DUC - MTCV GUI ANH HAI 051208" xfId="61"/>
    <cellStyle name="_Book1_DAINAM" xfId="62"/>
    <cellStyle name="_Book1_DSKH" xfId="63"/>
    <cellStyle name="_Book1_DUNG TIEN MAUKETOAN" xfId="64"/>
    <cellStyle name="_Book1_hiep thanh bao gia thang 2008" xfId="65"/>
    <cellStyle name="_Book1_KH - HE THONG BM" xfId="66"/>
    <cellStyle name="_Book1_KH - Mau gui KH" xfId="67"/>
    <cellStyle name="_Book1_nhatkycongviec" xfId="68"/>
    <cellStyle name="_Book1_NS DANH MUC  CONGVIEC" xfId="69"/>
    <cellStyle name="_Book1_phieu yeu cau bo sung thong tin." xfId="70"/>
    <cellStyle name="_Book1_viva ky nang mem 1108" xfId="71"/>
    <cellStyle name="_Book1_VIVA SO QUY 2009" xfId="72"/>
    <cellStyle name="_Book1_VV - BIEU MAU NOI BO" xfId="73"/>
    <cellStyle name="_Book1_VV - MT SWOT" xfId="74"/>
    <cellStyle name="_Book1_vv bao gia dvns 0309" xfId="75"/>
    <cellStyle name="_Book1_vv bao gia mau 0309" xfId="76"/>
    <cellStyle name="_Book1_vv bieu mau gui kh" xfId="77"/>
    <cellStyle name="_Book1_vv de nghi thanh toan" xfId="78"/>
    <cellStyle name="_Book1_vv memo" xfId="79"/>
    <cellStyle name="_CHINH DUC - MTCV GUI ANH HAI 051208" xfId="80"/>
    <cellStyle name="_DAINAM" xfId="81"/>
    <cellStyle name="_DAINAM_J&amp;J BCC+BL 082011 v2" xfId="82"/>
    <cellStyle name="_DAINAM_thaotuan luong 102011 v2" xfId="83"/>
    <cellStyle name="_DSKH" xfId="84"/>
    <cellStyle name="_DUNG TIEN" xfId="85"/>
    <cellStyle name="_DUNG TIEN MAUKETOAN" xfId="86"/>
    <cellStyle name="_DUNG TIEN_J&amp;J BCC+BL 082011 v2" xfId="87"/>
    <cellStyle name="_DUNG TIEN_thaotuan luong 102011 v2" xfId="88"/>
    <cellStyle name="_hiep thanh bao gia thang 2008" xfId="89"/>
    <cellStyle name="_hiep thanh bao gia thang 2008_J&amp;J BCC+BL 082011 v2" xfId="90"/>
    <cellStyle name="_hiep thanh bao gia thang 2008_thaotuan luong 102011 v2" xfId="91"/>
    <cellStyle name="_KH - HE THONG BM" xfId="92"/>
    <cellStyle name="_KH - HE THONG BM_J&amp;J BCC+BL 082011 v2" xfId="93"/>
    <cellStyle name="_KH - HE THONG BM_thaotuan luong 102011 v2" xfId="94"/>
    <cellStyle name="_KH - Mau gui KH" xfId="95"/>
    <cellStyle name="_KH - Mau gui KH_J&amp;J BCC+BL 082011 v2" xfId="96"/>
    <cellStyle name="_KH - Mau gui KH_thaotuan luong 102011 v2" xfId="97"/>
    <cellStyle name="_KT (2)" xfId="98"/>
    <cellStyle name="_KT (2)_1" xfId="99"/>
    <cellStyle name="_KT (2)_1_Lora-tungchau" xfId="100"/>
    <cellStyle name="_KT (2)_1_Qt-HT3PQ1(CauKho)" xfId="101"/>
    <cellStyle name="_KT (2)_2" xfId="102"/>
    <cellStyle name="_KT (2)_2_TG-TH" xfId="103"/>
    <cellStyle name="_KT (2)_2_TG-TH_BAO CAO KLCT PT2000" xfId="104"/>
    <cellStyle name="_KT (2)_2_TG-TH_BAO CAO PT2000" xfId="105"/>
    <cellStyle name="_KT (2)_2_TG-TH_BAO CAO PT2000_Book1" xfId="106"/>
    <cellStyle name="_KT (2)_2_TG-TH_Bao cao XDCB 2001 - T11 KH dieu chinh 20-11-THAI" xfId="107"/>
    <cellStyle name="_KT (2)_2_TG-TH_Book1" xfId="108"/>
    <cellStyle name="_KT (2)_2_TG-TH_Book1_1" xfId="109"/>
    <cellStyle name="_KT (2)_2_TG-TH_Book1_2" xfId="110"/>
    <cellStyle name="_KT (2)_2_TG-TH_DTCDT MR.2N110.HOCMON.TDTOAN.CCUNG" xfId="111"/>
    <cellStyle name="_KT (2)_2_TG-TH_Lora-tungchau" xfId="112"/>
    <cellStyle name="_KT (2)_2_TG-TH_PGIA-phieu tham tra Kho bac" xfId="113"/>
    <cellStyle name="_KT (2)_2_TG-TH_PT02-02" xfId="114"/>
    <cellStyle name="_KT (2)_2_TG-TH_PT02-02_Book1" xfId="115"/>
    <cellStyle name="_KT (2)_2_TG-TH_PT02-03" xfId="116"/>
    <cellStyle name="_KT (2)_2_TG-TH_PT02-03_Book1" xfId="117"/>
    <cellStyle name="_KT (2)_2_TG-TH_Qt-HT3PQ1(CauKho)" xfId="118"/>
    <cellStyle name="_KT (2)_3" xfId="119"/>
    <cellStyle name="_KT (2)_3_TG-TH" xfId="120"/>
    <cellStyle name="_KT (2)_3_TG-TH_Book1" xfId="121"/>
    <cellStyle name="_KT (2)_3_TG-TH_Book1_BC-QT-WB-dthao" xfId="122"/>
    <cellStyle name="_KT (2)_3_TG-TH_Lora-tungchau" xfId="123"/>
    <cellStyle name="_KT (2)_3_TG-TH_PERSONAL" xfId="124"/>
    <cellStyle name="_KT (2)_3_TG-TH_PERSONAL_HTQ.8 GD1" xfId="125"/>
    <cellStyle name="_KT (2)_3_TG-TH_PERSONAL_Tong hop KHCB 2001" xfId="126"/>
    <cellStyle name="_KT (2)_3_TG-TH_Qt-HT3PQ1(CauKho)" xfId="127"/>
    <cellStyle name="_KT (2)_4" xfId="128"/>
    <cellStyle name="_KT (2)_4_BAO CAO KLCT PT2000" xfId="129"/>
    <cellStyle name="_KT (2)_4_BAO CAO PT2000" xfId="130"/>
    <cellStyle name="_KT (2)_4_BAO CAO PT2000_Book1" xfId="131"/>
    <cellStyle name="_KT (2)_4_Bao cao XDCB 2001 - T11 KH dieu chinh 20-11-THAI" xfId="132"/>
    <cellStyle name="_KT (2)_4_Book1" xfId="133"/>
    <cellStyle name="_KT (2)_4_Book1_1" xfId="134"/>
    <cellStyle name="_KT (2)_4_Book1_2" xfId="135"/>
    <cellStyle name="_KT (2)_4_DTCDT MR.2N110.HOCMON.TDTOAN.CCUNG" xfId="136"/>
    <cellStyle name="_KT (2)_4_Lora-tungchau" xfId="137"/>
    <cellStyle name="_KT (2)_4_PGIA-phieu tham tra Kho bac" xfId="138"/>
    <cellStyle name="_KT (2)_4_PT02-02" xfId="139"/>
    <cellStyle name="_KT (2)_4_PT02-02_Book1" xfId="140"/>
    <cellStyle name="_KT (2)_4_PT02-03" xfId="141"/>
    <cellStyle name="_KT (2)_4_PT02-03_Book1" xfId="142"/>
    <cellStyle name="_KT (2)_4_Qt-HT3PQ1(CauKho)" xfId="143"/>
    <cellStyle name="_KT (2)_4_TG-TH" xfId="144"/>
    <cellStyle name="_KT (2)_5" xfId="145"/>
    <cellStyle name="_KT (2)_5_BAO CAO KLCT PT2000" xfId="146"/>
    <cellStyle name="_KT (2)_5_BAO CAO PT2000" xfId="147"/>
    <cellStyle name="_KT (2)_5_BAO CAO PT2000_Book1" xfId="148"/>
    <cellStyle name="_KT (2)_5_Bao cao XDCB 2001 - T11 KH dieu chinh 20-11-THAI" xfId="149"/>
    <cellStyle name="_KT (2)_5_Book1" xfId="150"/>
    <cellStyle name="_KT (2)_5_Book1_1" xfId="151"/>
    <cellStyle name="_KT (2)_5_Book1_2" xfId="152"/>
    <cellStyle name="_KT (2)_5_Book1_BC-QT-WB-dthao" xfId="153"/>
    <cellStyle name="_KT (2)_5_DTCDT MR.2N110.HOCMON.TDTOAN.CCUNG" xfId="154"/>
    <cellStyle name="_KT (2)_5_Lora-tungchau" xfId="155"/>
    <cellStyle name="_KT (2)_5_PGIA-phieu tham tra Kho bac" xfId="156"/>
    <cellStyle name="_KT (2)_5_PT02-02" xfId="157"/>
    <cellStyle name="_KT (2)_5_PT02-02_Book1" xfId="158"/>
    <cellStyle name="_KT (2)_5_PT02-03" xfId="159"/>
    <cellStyle name="_KT (2)_5_PT02-03_Book1" xfId="160"/>
    <cellStyle name="_KT (2)_5_Qt-HT3PQ1(CauKho)" xfId="161"/>
    <cellStyle name="_KT (2)_Book1" xfId="162"/>
    <cellStyle name="_KT (2)_Book1_BC-QT-WB-dthao" xfId="163"/>
    <cellStyle name="_KT (2)_Lora-tungchau" xfId="164"/>
    <cellStyle name="_KT (2)_PERSONAL" xfId="165"/>
    <cellStyle name="_KT (2)_PERSONAL_HTQ.8 GD1" xfId="166"/>
    <cellStyle name="_KT (2)_PERSONAL_Tong hop KHCB 2001" xfId="167"/>
    <cellStyle name="_KT (2)_Qt-HT3PQ1(CauKho)" xfId="168"/>
    <cellStyle name="_KT (2)_TG-TH" xfId="169"/>
    <cellStyle name="_KT_TG" xfId="170"/>
    <cellStyle name="_KT_TG_1" xfId="171"/>
    <cellStyle name="_KT_TG_1_BAO CAO KLCT PT2000" xfId="172"/>
    <cellStyle name="_KT_TG_1_BAO CAO PT2000" xfId="173"/>
    <cellStyle name="_KT_TG_1_BAO CAO PT2000_Book1" xfId="174"/>
    <cellStyle name="_KT_TG_1_Bao cao XDCB 2001 - T11 KH dieu chinh 20-11-THAI" xfId="175"/>
    <cellStyle name="_KT_TG_1_Book1" xfId="176"/>
    <cellStyle name="_KT_TG_1_Book1_1" xfId="177"/>
    <cellStyle name="_KT_TG_1_Book1_2" xfId="178"/>
    <cellStyle name="_KT_TG_1_Book1_BC-QT-WB-dthao" xfId="179"/>
    <cellStyle name="_KT_TG_1_DTCDT MR.2N110.HOCMON.TDTOAN.CCUNG" xfId="180"/>
    <cellStyle name="_KT_TG_1_Lora-tungchau" xfId="181"/>
    <cellStyle name="_KT_TG_1_PGIA-phieu tham tra Kho bac" xfId="182"/>
    <cellStyle name="_KT_TG_1_PT02-02" xfId="183"/>
    <cellStyle name="_KT_TG_1_PT02-02_Book1" xfId="184"/>
    <cellStyle name="_KT_TG_1_PT02-03" xfId="185"/>
    <cellStyle name="_KT_TG_1_PT02-03_Book1" xfId="186"/>
    <cellStyle name="_KT_TG_1_Qt-HT3PQ1(CauKho)" xfId="187"/>
    <cellStyle name="_KT_TG_2" xfId="188"/>
    <cellStyle name="_KT_TG_2_BAO CAO KLCT PT2000" xfId="189"/>
    <cellStyle name="_KT_TG_2_BAO CAO PT2000" xfId="190"/>
    <cellStyle name="_KT_TG_2_BAO CAO PT2000_Book1" xfId="191"/>
    <cellStyle name="_KT_TG_2_Bao cao XDCB 2001 - T11 KH dieu chinh 20-11-THAI" xfId="192"/>
    <cellStyle name="_KT_TG_2_Book1" xfId="193"/>
    <cellStyle name="_KT_TG_2_Book1_1" xfId="194"/>
    <cellStyle name="_KT_TG_2_Book1_2" xfId="195"/>
    <cellStyle name="_KT_TG_2_DTCDT MR.2N110.HOCMON.TDTOAN.CCUNG" xfId="196"/>
    <cellStyle name="_KT_TG_2_Lora-tungchau" xfId="197"/>
    <cellStyle name="_KT_TG_2_PGIA-phieu tham tra Kho bac" xfId="198"/>
    <cellStyle name="_KT_TG_2_PT02-02" xfId="199"/>
    <cellStyle name="_KT_TG_2_PT02-02_Book1" xfId="200"/>
    <cellStyle name="_KT_TG_2_PT02-03" xfId="201"/>
    <cellStyle name="_KT_TG_2_PT02-03_Book1" xfId="202"/>
    <cellStyle name="_KT_TG_2_Qt-HT3PQ1(CauKho)" xfId="203"/>
    <cellStyle name="_KT_TG_3" xfId="204"/>
    <cellStyle name="_KT_TG_4" xfId="205"/>
    <cellStyle name="_KT_TG_4_Lora-tungchau" xfId="206"/>
    <cellStyle name="_KT_TG_4_Qt-HT3PQ1(CauKho)" xfId="207"/>
    <cellStyle name="_Lora-tungchau" xfId="208"/>
    <cellStyle name="_nhatkycongviec" xfId="209"/>
    <cellStyle name="_NS DANH MUC  CONGVIEC" xfId="210"/>
    <cellStyle name="_NS DANH MUC  CONGVIEC_J&amp;J BCC+BL 082011 v2" xfId="211"/>
    <cellStyle name="_NS DANH MUC  CONGVIEC_thaotuan luong 102011 v2" xfId="212"/>
    <cellStyle name="_PERSONAL" xfId="213"/>
    <cellStyle name="_PERSONAL_HTQ.8 GD1" xfId="214"/>
    <cellStyle name="_PERSONAL_Tong hop KHCB 2001" xfId="215"/>
    <cellStyle name="_phieu yeu cau bo sung thong tin." xfId="216"/>
    <cellStyle name="_Qt-HT3PQ1(CauKho)" xfId="217"/>
    <cellStyle name="_TG-TH" xfId="218"/>
    <cellStyle name="_TG-TH_1" xfId="219"/>
    <cellStyle name="_TG-TH_1_BAO CAO KLCT PT2000" xfId="220"/>
    <cellStyle name="_TG-TH_1_BAO CAO PT2000" xfId="221"/>
    <cellStyle name="_TG-TH_1_BAO CAO PT2000_Book1" xfId="222"/>
    <cellStyle name="_TG-TH_1_Bao cao XDCB 2001 - T11 KH dieu chinh 20-11-THAI" xfId="223"/>
    <cellStyle name="_TG-TH_1_Book1" xfId="224"/>
    <cellStyle name="_TG-TH_1_Book1_1" xfId="225"/>
    <cellStyle name="_TG-TH_1_Book1_2" xfId="226"/>
    <cellStyle name="_TG-TH_1_Book1_BC-QT-WB-dthao" xfId="227"/>
    <cellStyle name="_TG-TH_1_DTCDT MR.2N110.HOCMON.TDTOAN.CCUNG" xfId="228"/>
    <cellStyle name="_TG-TH_1_Lora-tungchau" xfId="229"/>
    <cellStyle name="_TG-TH_1_PGIA-phieu tham tra Kho bac" xfId="230"/>
    <cellStyle name="_TG-TH_1_PT02-02" xfId="231"/>
    <cellStyle name="_TG-TH_1_PT02-02_Book1" xfId="232"/>
    <cellStyle name="_TG-TH_1_PT02-03" xfId="233"/>
    <cellStyle name="_TG-TH_1_PT02-03_Book1" xfId="234"/>
    <cellStyle name="_TG-TH_1_Qt-HT3PQ1(CauKho)" xfId="235"/>
    <cellStyle name="_TG-TH_2" xfId="236"/>
    <cellStyle name="_TG-TH_2_BAO CAO KLCT PT2000" xfId="237"/>
    <cellStyle name="_TG-TH_2_BAO CAO PT2000" xfId="238"/>
    <cellStyle name="_TG-TH_2_BAO CAO PT2000_Book1" xfId="239"/>
    <cellStyle name="_TG-TH_2_Bao cao XDCB 2001 - T11 KH dieu chinh 20-11-THAI" xfId="240"/>
    <cellStyle name="_TG-TH_2_Book1" xfId="241"/>
    <cellStyle name="_TG-TH_2_Book1_1" xfId="242"/>
    <cellStyle name="_TG-TH_2_Book1_2" xfId="243"/>
    <cellStyle name="_TG-TH_2_DTCDT MR.2N110.HOCMON.TDTOAN.CCUNG" xfId="244"/>
    <cellStyle name="_TG-TH_2_Lora-tungchau" xfId="245"/>
    <cellStyle name="_TG-TH_2_PGIA-phieu tham tra Kho bac" xfId="246"/>
    <cellStyle name="_TG-TH_2_PT02-02" xfId="247"/>
    <cellStyle name="_TG-TH_2_PT02-02_Book1" xfId="248"/>
    <cellStyle name="_TG-TH_2_PT02-03" xfId="249"/>
    <cellStyle name="_TG-TH_2_PT02-03_Book1" xfId="250"/>
    <cellStyle name="_TG-TH_2_Qt-HT3PQ1(CauKho)" xfId="251"/>
    <cellStyle name="_TG-TH_3" xfId="252"/>
    <cellStyle name="_TG-TH_3_Lora-tungchau" xfId="253"/>
    <cellStyle name="_TG-TH_3_Qt-HT3PQ1(CauKho)" xfId="254"/>
    <cellStyle name="_TG-TH_4" xfId="255"/>
    <cellStyle name="_viva ky nang mem 1108" xfId="256"/>
    <cellStyle name="_viva ky nang mem 1108_J&amp;J BCC+BL 082011 v2" xfId="257"/>
    <cellStyle name="_viva ky nang mem 1108_thaotuan luong 102011 v2" xfId="258"/>
    <cellStyle name="_VIVA SO QUY 2009" xfId="259"/>
    <cellStyle name="_VV - BIEU MAU NOI BO" xfId="260"/>
    <cellStyle name="_VV - MT SWOT" xfId="261"/>
    <cellStyle name="_VV - MT SWOT_J&amp;J BCC+BL 082011 v2" xfId="262"/>
    <cellStyle name="_VV - MT SWOT_thaotuan luong 102011 v2" xfId="263"/>
    <cellStyle name="_vv bao gia dvns 0309" xfId="264"/>
    <cellStyle name="_vv bao gia mau 0309" xfId="265"/>
    <cellStyle name="_vv bao gia mau 0309_J&amp;J BCC+BL 082011 v2" xfId="266"/>
    <cellStyle name="_vv bao gia mau 0309_thaotuan luong 102011 v2" xfId="267"/>
    <cellStyle name="_vv bieu mau gui kh" xfId="268"/>
    <cellStyle name="_vv de nghi thanh toan" xfId="269"/>
    <cellStyle name="_vv memo" xfId="270"/>
    <cellStyle name="•W€_STDFOR" xfId="271"/>
    <cellStyle name="000," xfId="272"/>
    <cellStyle name="000,000" xfId="273"/>
    <cellStyle name="1" xfId="274"/>
    <cellStyle name="¹éºÐÀ²_      " xfId="275"/>
    <cellStyle name="2" xfId="276"/>
    <cellStyle name="20% - Accent1" xfId="277" builtinId="30" customBuiltin="1"/>
    <cellStyle name="20% - Accent2" xfId="278" builtinId="34" customBuiltin="1"/>
    <cellStyle name="20% - Accent3" xfId="279" builtinId="38" customBuiltin="1"/>
    <cellStyle name="20% - Accent4" xfId="280" builtinId="42" customBuiltin="1"/>
    <cellStyle name="20% - Accent5" xfId="281" builtinId="46" customBuiltin="1"/>
    <cellStyle name="20% - Accent6" xfId="282" builtinId="50" customBuiltin="1"/>
    <cellStyle name="3" xfId="283"/>
    <cellStyle name="4" xfId="284"/>
    <cellStyle name="40% - Accent1" xfId="285" builtinId="31" customBuiltin="1"/>
    <cellStyle name="40% - Accent2" xfId="286" builtinId="35" customBuiltin="1"/>
    <cellStyle name="40% - Accent3" xfId="287" builtinId="39" customBuiltin="1"/>
    <cellStyle name="40% - Accent4" xfId="288" builtinId="43" customBuiltin="1"/>
    <cellStyle name="40% - Accent5" xfId="289" builtinId="47" customBuiltin="1"/>
    <cellStyle name="40% - Accent6" xfId="290" builtinId="51" customBuiltin="1"/>
    <cellStyle name="60% - Accent1" xfId="291" builtinId="32" customBuiltin="1"/>
    <cellStyle name="60% - Accent2" xfId="292" builtinId="36" customBuiltin="1"/>
    <cellStyle name="60% - Accent3" xfId="293" builtinId="40" customBuiltin="1"/>
    <cellStyle name="60% - Accent4" xfId="294" builtinId="44" customBuiltin="1"/>
    <cellStyle name="60% - Accent5" xfId="295" builtinId="48" customBuiltin="1"/>
    <cellStyle name="60% - Accent6" xfId="296" builtinId="52" customBuiltin="1"/>
    <cellStyle name="a" xfId="297"/>
    <cellStyle name="Accent1" xfId="298" builtinId="29" customBuiltin="1"/>
    <cellStyle name="Accent2" xfId="299" builtinId="33" customBuiltin="1"/>
    <cellStyle name="Accent3" xfId="300" builtinId="37" customBuiltin="1"/>
    <cellStyle name="Accent4" xfId="301" builtinId="41" customBuiltin="1"/>
    <cellStyle name="Accent5" xfId="302" builtinId="45" customBuiltin="1"/>
    <cellStyle name="Accent6" xfId="303" builtinId="49" customBuiltin="1"/>
    <cellStyle name="ÅëÈ­ [0]_      " xfId="304"/>
    <cellStyle name="AeE­ [0]_INQUIRY ¿?¾÷AßAø " xfId="305"/>
    <cellStyle name="ÅëÈ­_      " xfId="306"/>
    <cellStyle name="AeE­_INQUIRY ¿?¾÷AßAø " xfId="307"/>
    <cellStyle name="ÅëÈ­_L601CPT" xfId="308"/>
    <cellStyle name="ÄÞ¸¶ [0]_      " xfId="309"/>
    <cellStyle name="AÞ¸¶ [0]_INQUIRY ¿?¾÷AßAø" xfId="310"/>
    <cellStyle name="ÄÞ¸¶ [0]_L601CPT" xfId="311"/>
    <cellStyle name="ÄÞ¸¶_      " xfId="312"/>
    <cellStyle name="AÞ¸¶_INQUIRY ¿?¾÷AßAø" xfId="313"/>
    <cellStyle name="ÄÞ¸¶_L601CPT" xfId="314"/>
    <cellStyle name="AutoFormat Options" xfId="315"/>
    <cellStyle name="Bad" xfId="316" builtinId="27" customBuiltin="1"/>
    <cellStyle name="Body" xfId="317"/>
    <cellStyle name="C?AØ_¿?¾÷CoE² " xfId="318"/>
    <cellStyle name="Ç¥ÁØ_      " xfId="319"/>
    <cellStyle name="C￥AØ_¿μ¾÷CoE² " xfId="320"/>
    <cellStyle name="Ç¥ÁØ_±¸¹Ì´ëÃ¥" xfId="321"/>
    <cellStyle name="Calc Currency (0)" xfId="322"/>
    <cellStyle name="Calc Currency (2)" xfId="323"/>
    <cellStyle name="Calc Percent (0)" xfId="324"/>
    <cellStyle name="Calc Percent (1)" xfId="325"/>
    <cellStyle name="Calc Percent (2)" xfId="326"/>
    <cellStyle name="Calc Units (0)" xfId="327"/>
    <cellStyle name="Calc Units (1)" xfId="328"/>
    <cellStyle name="Calc Units (2)" xfId="329"/>
    <cellStyle name="Calculation" xfId="330" builtinId="22" customBuiltin="1"/>
    <cellStyle name="category" xfId="331"/>
    <cellStyle name="CC1" xfId="332"/>
    <cellStyle name="CC2" xfId="333"/>
    <cellStyle name="Cerrency_Sheet2_XANGDAU" xfId="334"/>
    <cellStyle name="chchuyen" xfId="335"/>
    <cellStyle name="Check Cell" xfId="336" builtinId="23" customBuiltin="1"/>
    <cellStyle name="Comma" xfId="337" builtinId="3"/>
    <cellStyle name="Comma [00]" xfId="338"/>
    <cellStyle name="Comma [000,000]" xfId="339"/>
    <cellStyle name="Comma 000,000" xfId="340"/>
    <cellStyle name="Comma 2" xfId="341"/>
    <cellStyle name="Comma 2 2" xfId="342"/>
    <cellStyle name="Comma 3" xfId="343"/>
    <cellStyle name="comma zerodec" xfId="344"/>
    <cellStyle name="Comma0" xfId="345"/>
    <cellStyle name="CT1" xfId="346"/>
    <cellStyle name="CT2" xfId="347"/>
    <cellStyle name="CT4" xfId="348"/>
    <cellStyle name="CT5" xfId="349"/>
    <cellStyle name="ct7" xfId="350"/>
    <cellStyle name="ct8" xfId="351"/>
    <cellStyle name="cth1" xfId="352"/>
    <cellStyle name="Cthuc" xfId="353"/>
    <cellStyle name="Cthuc1" xfId="354"/>
    <cellStyle name="Currency [00]" xfId="355"/>
    <cellStyle name="Currency0" xfId="356"/>
    <cellStyle name="Currency1" xfId="357"/>
    <cellStyle name="d" xfId="358"/>
    <cellStyle name="D$_x0004_P??_x0010__x000b_?_x0015_?$_x0004_?_x000f_?" xfId="359"/>
    <cellStyle name="D$_x0004_P?_x0010__x000b_픲_x0015_딡$_x0004_뗈_x000f_?" xfId="360"/>
    <cellStyle name="d%" xfId="361"/>
    <cellStyle name="d1" xfId="362"/>
    <cellStyle name="Date" xfId="363"/>
    <cellStyle name="Date Short" xfId="364"/>
    <cellStyle name="Date_Book1" xfId="365"/>
    <cellStyle name="Dezimal [0]_UXO VII" xfId="366"/>
    <cellStyle name="Dezimal_UXO VII" xfId="367"/>
    <cellStyle name="Dollar (zero dec)" xfId="368"/>
    <cellStyle name="Enter Currency (0)" xfId="369"/>
    <cellStyle name="Enter Currency (2)" xfId="370"/>
    <cellStyle name="Enter Units (0)" xfId="371"/>
    <cellStyle name="Enter Units (1)" xfId="372"/>
    <cellStyle name="Enter Units (2)" xfId="373"/>
    <cellStyle name="Explanatory Text" xfId="374" builtinId="53" customBuiltin="1"/>
    <cellStyle name="Fixed" xfId="375"/>
    <cellStyle name="Good" xfId="376" builtinId="26" customBuiltin="1"/>
    <cellStyle name="Grey" xfId="377"/>
    <cellStyle name="HEADER" xfId="378"/>
    <cellStyle name="Header1" xfId="379"/>
    <cellStyle name="Header2" xfId="380"/>
    <cellStyle name="Heading 1" xfId="381" builtinId="16" customBuiltin="1"/>
    <cellStyle name="Heading 2" xfId="382" builtinId="17" customBuiltin="1"/>
    <cellStyle name="Heading 3" xfId="383" builtinId="18" customBuiltin="1"/>
    <cellStyle name="Heading 4" xfId="384" builtinId="19" customBuiltin="1"/>
    <cellStyle name="HEADING1" xfId="385"/>
    <cellStyle name="HEADING2" xfId="386"/>
    <cellStyle name="Hoa-Scholl" xfId="387"/>
    <cellStyle name="i·0" xfId="388"/>
    <cellStyle name="Îáû÷íûé_ÏÄÍÃ" xfId="389"/>
    <cellStyle name="Input" xfId="390" builtinId="20" customBuiltin="1"/>
    <cellStyle name="Input [yellow]" xfId="391"/>
    <cellStyle name="k" xfId="392"/>
    <cellStyle name="khanh" xfId="393"/>
    <cellStyle name="khoa2" xfId="394"/>
    <cellStyle name="kien1" xfId="395"/>
    <cellStyle name="Link Currency (0)" xfId="396"/>
    <cellStyle name="Link Currency (2)" xfId="397"/>
    <cellStyle name="Link Units (0)" xfId="398"/>
    <cellStyle name="Link Units (1)" xfId="399"/>
    <cellStyle name="Link Units (2)" xfId="400"/>
    <cellStyle name="Linked Cell" xfId="401" builtinId="24" customBuiltin="1"/>
    <cellStyle name="luc" xfId="402"/>
    <cellStyle name="luc2" xfId="403"/>
    <cellStyle name="Millares [0]_Well Timing" xfId="404"/>
    <cellStyle name="Millares_Well Timing" xfId="405"/>
    <cellStyle name="Môc" xfId="406"/>
    <cellStyle name="Model" xfId="407"/>
    <cellStyle name="Moneda [0]_Well Timing" xfId="408"/>
    <cellStyle name="Moneda_Well Timing" xfId="409"/>
    <cellStyle name="Monétaire [0]_TARIFFS DB" xfId="410"/>
    <cellStyle name="Monétaire_TARIFFS DB" xfId="411"/>
    <cellStyle name="n" xfId="412"/>
    <cellStyle name="n1" xfId="413"/>
    <cellStyle name="Neutral" xfId="414" builtinId="28" customBuiltin="1"/>
    <cellStyle name="New Times Roman" xfId="415"/>
    <cellStyle name="no dec" xfId="416"/>
    <cellStyle name="Non défini" xfId="417"/>
    <cellStyle name="Normal" xfId="0" builtinId="0"/>
    <cellStyle name="Normal - Style1" xfId="418"/>
    <cellStyle name="Normal 2" xfId="419"/>
    <cellStyle name="Normal_Book1" xfId="420"/>
    <cellStyle name="Normal_Sheet1" xfId="421"/>
    <cellStyle name="Normal1" xfId="422"/>
    <cellStyle name="Note" xfId="423" builtinId="10" customBuiltin="1"/>
    <cellStyle name="omma [0]_Mktg Prog" xfId="424"/>
    <cellStyle name="ormal_Sheet1_1" xfId="425"/>
    <cellStyle name="Output" xfId="426" builtinId="21" customBuiltin="1"/>
    <cellStyle name="Percent [0]" xfId="427"/>
    <cellStyle name="Percent [00]" xfId="428"/>
    <cellStyle name="Percent [2]" xfId="429"/>
    <cellStyle name="PrePop Currency (0)" xfId="430"/>
    <cellStyle name="PrePop Currency (2)" xfId="431"/>
    <cellStyle name="PrePop Units (0)" xfId="432"/>
    <cellStyle name="PrePop Units (1)" xfId="433"/>
    <cellStyle name="PrePop Units (2)" xfId="434"/>
    <cellStyle name="S—_x0008_" xfId="435"/>
    <cellStyle name="s1" xfId="436"/>
    <cellStyle name="Style 1" xfId="437"/>
    <cellStyle name="Style 10" xfId="438"/>
    <cellStyle name="Style 11" xfId="439"/>
    <cellStyle name="Style 12" xfId="440"/>
    <cellStyle name="Style 13" xfId="441"/>
    <cellStyle name="Style 14" xfId="442"/>
    <cellStyle name="Style 15" xfId="443"/>
    <cellStyle name="Style 16" xfId="444"/>
    <cellStyle name="Style 17" xfId="445"/>
    <cellStyle name="Style 18" xfId="446"/>
    <cellStyle name="Style 19" xfId="447"/>
    <cellStyle name="Style 2" xfId="448"/>
    <cellStyle name="Style 20" xfId="449"/>
    <cellStyle name="Style 21" xfId="450"/>
    <cellStyle name="Style 22" xfId="451"/>
    <cellStyle name="Style 23" xfId="452"/>
    <cellStyle name="Style 24" xfId="453"/>
    <cellStyle name="Style 25" xfId="454"/>
    <cellStyle name="Style 26" xfId="455"/>
    <cellStyle name="Style 27" xfId="456"/>
    <cellStyle name="Style 28" xfId="457"/>
    <cellStyle name="Style 29" xfId="458"/>
    <cellStyle name="Style 3" xfId="459"/>
    <cellStyle name="Style 30" xfId="460"/>
    <cellStyle name="Style 31" xfId="461"/>
    <cellStyle name="Style 32" xfId="462"/>
    <cellStyle name="Style 33" xfId="463"/>
    <cellStyle name="Style 34" xfId="464"/>
    <cellStyle name="Style 35" xfId="465"/>
    <cellStyle name="Style 36" xfId="466"/>
    <cellStyle name="Style 37" xfId="467"/>
    <cellStyle name="Style 38" xfId="468"/>
    <cellStyle name="Style 39" xfId="469"/>
    <cellStyle name="Style 4" xfId="470"/>
    <cellStyle name="Style 40" xfId="471"/>
    <cellStyle name="Style 41" xfId="472"/>
    <cellStyle name="Style 42" xfId="473"/>
    <cellStyle name="Style 43" xfId="474"/>
    <cellStyle name="Style 5" xfId="475"/>
    <cellStyle name="Style 6" xfId="476"/>
    <cellStyle name="Style 7" xfId="477"/>
    <cellStyle name="Style 8" xfId="478"/>
    <cellStyle name="Style 9" xfId="479"/>
    <cellStyle name="subhead" xfId="480"/>
    <cellStyle name="T" xfId="481"/>
    <cellStyle name="T_01 DUNGTIEN BIEU SX KINH DOANH" xfId="482"/>
    <cellStyle name="T_01 modul tvql 06 08 09" xfId="483"/>
    <cellStyle name="T_01 modul tvql 06 08 09_J&amp;J BCC+BL 082011 v2" xfId="484"/>
    <cellStyle name="T_01 modul tvql 06 08 09_thaotuan luong 102011 v2" xfId="485"/>
    <cellStyle name="T_Book1" xfId="486"/>
    <cellStyle name="T_Book1_01 DUNGTIEN BIEU SX KINH DOANH" xfId="487"/>
    <cellStyle name="T_Book1_01 modul tvql 06 08 09" xfId="488"/>
    <cellStyle name="T_Book1_01 modul tvql 06 08 09_DA - BL 062011 (new)" xfId="489"/>
    <cellStyle name="T_Book1_01 modul tvql 06 08 09_thaotuan luong 102011" xfId="490"/>
    <cellStyle name="T_Book1_01 modul tvql 06 08 09_thaotuan luong 102011 v2" xfId="491"/>
    <cellStyle name="T_Book1_DA - BL 062011 (new)" xfId="492"/>
    <cellStyle name="T_Book1_DAINAM" xfId="493"/>
    <cellStyle name="T_Book1_DAINAM_DA - BL 062011 (new)" xfId="494"/>
    <cellStyle name="T_Book1_DAINAM_thaotuan luong 102011" xfId="495"/>
    <cellStyle name="T_Book1_DAINAM_thaotuan luong 102011 v2" xfId="496"/>
    <cellStyle name="T_Book1_DSKH" xfId="497"/>
    <cellStyle name="T_Book1_DSKH_J&amp;J BCC+BL 082011 v2" xfId="498"/>
    <cellStyle name="T_Book1_DSKH_thaotuan luong 102011 v2" xfId="499"/>
    <cellStyle name="T_Book1_DUNG TIEN" xfId="500"/>
    <cellStyle name="T_Book1_DUNG TIEN MAUKETOAN" xfId="501"/>
    <cellStyle name="T_Book1_DUNG TIEN MAUKETOAN_J&amp;J BCC+BL 082011 v2" xfId="502"/>
    <cellStyle name="T_Book1_DUNG TIEN MAUKETOAN_thaotuan luong 102011 v2" xfId="503"/>
    <cellStyle name="T_Book1_DUNG TIEN_DA - BL 062011 (new)" xfId="504"/>
    <cellStyle name="T_Book1_DUNG TIEN_thaotuan luong 102011" xfId="505"/>
    <cellStyle name="T_Book1_DUNG TIEN_thaotuan luong 102011 v2" xfId="506"/>
    <cellStyle name="T_Book1_hiep thanh bao gia thang 2008" xfId="507"/>
    <cellStyle name="T_Book1_hiep thanh bao gia thang 2008_DA - BL 062011 (new)" xfId="508"/>
    <cellStyle name="T_Book1_hiep thanh bao gia thang 2008_thaotuan luong 102011" xfId="509"/>
    <cellStyle name="T_Book1_hiep thanh bao gia thang 2008_thaotuan luong 102011 v2" xfId="510"/>
    <cellStyle name="T_Book1_NS DANH MUC  CONGVIEC" xfId="511"/>
    <cellStyle name="T_Book1_NS DANH MUC  CONGVIEC_DA - BL 062011 (new)" xfId="512"/>
    <cellStyle name="T_Book1_NS DANH MUC  CONGVIEC_thaotuan luong 102011" xfId="513"/>
    <cellStyle name="T_Book1_NS DANH MUC  CONGVIEC_thaotuan luong 102011 v2" xfId="514"/>
    <cellStyle name="T_Book1_thaotuan luong 102011" xfId="515"/>
    <cellStyle name="T_Book1_thaotuan luong 102011 v2" xfId="516"/>
    <cellStyle name="T_Book1_VIVA SO QUY 2009" xfId="517"/>
    <cellStyle name="T_Book1_VIVA SO QUY 2009_J&amp;J BCC+BL 082011 v2" xfId="518"/>
    <cellStyle name="T_Book1_VIVA SO QUY 2009_thaotuan luong 102011 v2" xfId="519"/>
    <cellStyle name="T_Copy of VT - BHXH-Q.Phu Nhuan" xfId="520"/>
    <cellStyle name="T_Copy of VT - BHXH-Q.Phu Nhuan_DA - BL 062011 (new)" xfId="521"/>
    <cellStyle name="T_Copy of VT - BHXH-Q.Phu Nhuan_thaotuan luong 102011" xfId="522"/>
    <cellStyle name="T_Copy of VT - BHXH-Q.Phu Nhuan_thaotuan luong 102011 v2" xfId="523"/>
    <cellStyle name="T_DAINAM" xfId="524"/>
    <cellStyle name="T_DAINAM_J&amp;J BCC+BL 082011 v2" xfId="525"/>
    <cellStyle name="T_DAINAM_thaotuan luong 102011 v2" xfId="526"/>
    <cellStyle name="T_DSKH" xfId="527"/>
    <cellStyle name="T_DSKH_DA - BL 062011 (new)" xfId="528"/>
    <cellStyle name="T_DSKH_thaotuan luong 102011" xfId="529"/>
    <cellStyle name="T_DSKH_thaotuan luong 102011 v2" xfId="530"/>
    <cellStyle name="T_DUNG TIEN" xfId="531"/>
    <cellStyle name="T_DUNG TIEN MAUKETOAN" xfId="532"/>
    <cellStyle name="T_DUNG TIEN MAUKETOAN_DA - BL 062011 (new)" xfId="533"/>
    <cellStyle name="T_DUNG TIEN MAUKETOAN_thaotuan luong 102011" xfId="534"/>
    <cellStyle name="T_DUNG TIEN MAUKETOAN_thaotuan luong 102011 v2" xfId="535"/>
    <cellStyle name="T_DUNG TIEN_J&amp;J BCC+BL 082011 v2" xfId="536"/>
    <cellStyle name="T_DUNG TIEN_thaotuan luong 102011 v2" xfId="537"/>
    <cellStyle name="T_hiep thanh bao gia thang 2008" xfId="538"/>
    <cellStyle name="T_hiep thanh bao gia thang 2008_J&amp;J BCC+BL 082011 v2" xfId="539"/>
    <cellStyle name="T_hiep thanh bao gia thang 2008_thaotuan luong 102011 v2" xfId="540"/>
    <cellStyle name="T_HNC- BHXH quy 4-07" xfId="541"/>
    <cellStyle name="T_HNC- BHXH quy 4-07_DA - BL 062011 (new)" xfId="542"/>
    <cellStyle name="T_HNC- BHXH quy 4-07_thaotuan luong 102011" xfId="543"/>
    <cellStyle name="T_HNC- BHXH quy 4-07_thaotuan luong 102011 v2" xfId="544"/>
    <cellStyle name="T_J&amp;J BCC+BL 082011 v2" xfId="545"/>
    <cellStyle name="T_NS DANH MUC  CONGVIEC" xfId="546"/>
    <cellStyle name="T_NS DANH MUC  CONGVIEC_J&amp;J BCC+BL 082011 v2" xfId="547"/>
    <cellStyle name="T_NS DANH MUC  CONGVIEC_thaotuan luong 102011 v2" xfId="548"/>
    <cellStyle name="T_thaotuan luong 102011 v2" xfId="549"/>
    <cellStyle name="T_VIVA SO QUY 2009" xfId="550"/>
    <cellStyle name="T_VIVA SO QUY 2009_DA - BL 062011 (new)" xfId="551"/>
    <cellStyle name="T_VIVA SO QUY 2009_thaotuan luong 102011" xfId="552"/>
    <cellStyle name="T_VIVA SO QUY 2009_thaotuan luong 102011 v2" xfId="553"/>
    <cellStyle name="tde" xfId="554"/>
    <cellStyle name="Text Indent A" xfId="555"/>
    <cellStyle name="Text Indent B" xfId="556"/>
    <cellStyle name="Text Indent C" xfId="557"/>
    <cellStyle name="th" xfId="558"/>
    <cellStyle name="þ_x001d_ð¤_x000c_¯þ_x0014__x000d_¨þU_x0001_À_x0004_ _x0015__x000f__x0001__x0001_" xfId="559"/>
    <cellStyle name="Tiªu ®Ì" xfId="560"/>
    <cellStyle name="Times New Roman" xfId="561"/>
    <cellStyle name="TiÓu môc" xfId="562"/>
    <cellStyle name="Title" xfId="563" builtinId="15" customBuiltin="1"/>
    <cellStyle name="Total" xfId="564" builtinId="25" customBuiltin="1"/>
    <cellStyle name="Tusental (0)_pldt" xfId="565"/>
    <cellStyle name="Tusental_pldt" xfId="566"/>
    <cellStyle name="Valuta (0)_pldt" xfId="567"/>
    <cellStyle name="Valuta_pldt" xfId="568"/>
    <cellStyle name="viet" xfId="569"/>
    <cellStyle name="viet2" xfId="570"/>
    <cellStyle name="vntxt2" xfId="571"/>
    <cellStyle name="Währung [0]_UXO VII" xfId="572"/>
    <cellStyle name="Währung_UXO VII" xfId="573"/>
    <cellStyle name="Warning Text" xfId="574" builtinId="11" customBuiltin="1"/>
    <cellStyle name="xuan" xfId="575"/>
    <cellStyle name="Обычный_Elec-12 Fin" xfId="576"/>
    <cellStyle name="เครื่องหมายสกุลเงิน [0]_FTC_OFFER" xfId="577"/>
    <cellStyle name="เครื่องหมายสกุลเงิน_FTC_OFFER" xfId="578"/>
    <cellStyle name="ปกติ_FTC_OFFER" xfId="579"/>
    <cellStyle name=" [0.00]_ Att. 1- Cover" xfId="604"/>
    <cellStyle name="_ Att. 1- Cover" xfId="605"/>
    <cellStyle name="?_ Att. 1- Cover" xfId="606"/>
    <cellStyle name="똿뗦먛귟 [0.00]_PRODUCT DETAIL Q1" xfId="580"/>
    <cellStyle name="똿뗦먛귟_PRODUCT DETAIL Q1" xfId="581"/>
    <cellStyle name="믅됞 [0.00]_PRODUCT DETAIL Q1" xfId="582"/>
    <cellStyle name="믅됞_PRODUCT DETAIL Q1" xfId="583"/>
    <cellStyle name="백분율_95" xfId="584"/>
    <cellStyle name="뷭?_BOOKSHIP" xfId="585"/>
    <cellStyle name="쉼표 [0]_PCS-3~1" xfId="586"/>
    <cellStyle name="쉼표_EQ_ROOM cost" xfId="587"/>
    <cellStyle name="콤마 [0]_ 비목별 월별기술 " xfId="591"/>
    <cellStyle name="콤마_ 비목별 월별기술 " xfId="592"/>
    <cellStyle name="통화 [0]_1202" xfId="593"/>
    <cellStyle name="통화_1202" xfId="594"/>
    <cellStyle name="표준_(정보부문)월별인원계획" xfId="595"/>
    <cellStyle name="一般_00Q3902REV.1" xfId="588"/>
    <cellStyle name="千分位[0]_00Q3902REV.1" xfId="589"/>
    <cellStyle name="千分位_00Q3902REV.1" xfId="590"/>
    <cellStyle name="桁区切り [0.00]_List-dwg瑩畳䵜楡" xfId="596"/>
    <cellStyle name="桁区切り_List-dwgist-" xfId="597"/>
    <cellStyle name="標準_List-dwgis" xfId="598"/>
    <cellStyle name="貨幣 [0]_00Q3902REV.1" xfId="599"/>
    <cellStyle name="貨幣[0]_BRE" xfId="600"/>
    <cellStyle name="貨幣_00Q3902REV.1" xfId="601"/>
    <cellStyle name="通貨 [0.00]_List-dwgwg" xfId="602"/>
    <cellStyle name="通貨_List-dwgis" xfId="603"/>
  </cellStyles>
  <dxfs count="67"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</dxfs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>
          <a:prstShdw prst="shdw17" dist="17961" dir="2700000">
            <a:srgbClr val="000000">
              <a:gamma/>
              <a:shade val="60000"/>
              <a:invGamma/>
            </a:srgbClr>
          </a:prstShdw>
        </a:effec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>
          <a:prstShdw prst="shdw17" dist="17961" dir="2700000">
            <a:srgbClr val="000000">
              <a:gamma/>
              <a:shade val="60000"/>
              <a:invGamma/>
            </a:srgbClr>
          </a:prstShdw>
        </a:effec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tabColor indexed="33"/>
  </sheetPr>
  <dimension ref="A1:Z107"/>
  <sheetViews>
    <sheetView topLeftCell="A8" workbookViewId="0">
      <pane ySplit="3" topLeftCell="A11" activePane="bottomLeft" state="frozen"/>
      <selection activeCell="A8" sqref="A8"/>
      <selection pane="bottomLeft" activeCell="F17" sqref="F17"/>
    </sheetView>
  </sheetViews>
  <sheetFormatPr defaultRowHeight="12.75"/>
  <cols>
    <col min="1" max="1" width="5.5703125" style="2" customWidth="1"/>
    <col min="2" max="2" width="9.7109375" style="2" customWidth="1"/>
    <col min="3" max="3" width="25.140625" style="2" customWidth="1"/>
    <col min="4" max="4" width="11.42578125" style="2" customWidth="1"/>
    <col min="5" max="5" width="10.85546875" style="48" customWidth="1"/>
    <col min="6" max="6" width="10.85546875" style="31" customWidth="1"/>
    <col min="7" max="8" width="9.7109375" style="31" hidden="1" customWidth="1"/>
    <col min="9" max="9" width="10.5703125" style="2" hidden="1" customWidth="1"/>
    <col min="10" max="22" width="10.5703125" style="2" customWidth="1"/>
    <col min="23" max="23" width="10.85546875" style="48" customWidth="1"/>
    <col min="24" max="24" width="13.28515625" style="48" customWidth="1"/>
    <col min="25" max="26" width="11.85546875" style="48" customWidth="1"/>
    <col min="27" max="16384" width="9.140625" style="2"/>
  </cols>
  <sheetData>
    <row r="1" spans="1:26" ht="15">
      <c r="A1" s="1" t="s">
        <v>153</v>
      </c>
    </row>
    <row r="2" spans="1:26" ht="15">
      <c r="A2" s="1" t="s">
        <v>154</v>
      </c>
    </row>
    <row r="3" spans="1:26" ht="15">
      <c r="A3" s="1"/>
    </row>
    <row r="4" spans="1:26">
      <c r="A4" s="109"/>
      <c r="B4" s="109"/>
    </row>
    <row r="5" spans="1:26" ht="23.25" customHeight="1">
      <c r="A5" s="236" t="s">
        <v>35</v>
      </c>
      <c r="B5" s="236"/>
      <c r="C5" s="236"/>
      <c r="D5" s="236"/>
      <c r="E5" s="236"/>
      <c r="F5" s="236"/>
      <c r="G5" s="236"/>
      <c r="H5" s="236"/>
      <c r="I5" s="236"/>
      <c r="J5" s="236"/>
      <c r="K5" s="236"/>
      <c r="L5" s="236"/>
      <c r="M5" s="236"/>
      <c r="N5" s="236"/>
      <c r="O5" s="236"/>
      <c r="P5" s="236"/>
      <c r="Q5" s="236"/>
      <c r="R5" s="236"/>
      <c r="S5" s="236"/>
      <c r="T5" s="236"/>
      <c r="U5" s="236"/>
      <c r="V5" s="236"/>
      <c r="W5" s="236"/>
      <c r="X5" s="236"/>
    </row>
    <row r="6" spans="1:26" ht="23.25" customHeight="1">
      <c r="A6" s="237" t="str">
        <f>"Tháng "&amp;'CC -5'!C4&amp;" năm 2011"</f>
        <v>Tháng  năm 2011</v>
      </c>
      <c r="B6" s="237"/>
      <c r="C6" s="237"/>
      <c r="D6" s="237"/>
      <c r="E6" s="237"/>
      <c r="F6" s="237"/>
      <c r="G6" s="237"/>
      <c r="H6" s="237"/>
      <c r="I6" s="237"/>
      <c r="J6" s="237"/>
      <c r="K6" s="237"/>
      <c r="L6" s="237"/>
      <c r="M6" s="237"/>
      <c r="N6" s="237"/>
      <c r="O6" s="237"/>
      <c r="P6" s="237"/>
      <c r="Q6" s="237"/>
      <c r="R6" s="237"/>
      <c r="S6" s="237"/>
      <c r="T6" s="237"/>
      <c r="U6" s="237"/>
      <c r="V6" s="237"/>
      <c r="W6" s="237"/>
      <c r="X6" s="237"/>
    </row>
    <row r="7" spans="1:26" s="127" customFormat="1" ht="19.5" customHeight="1">
      <c r="A7" s="125"/>
      <c r="B7" s="125"/>
      <c r="C7" s="125"/>
      <c r="D7" s="125"/>
      <c r="E7" s="125"/>
      <c r="F7" s="125"/>
      <c r="G7" s="125"/>
      <c r="H7" s="125"/>
      <c r="I7" s="125"/>
      <c r="J7" s="125"/>
      <c r="K7" s="125"/>
      <c r="L7" s="125"/>
      <c r="M7" s="125"/>
      <c r="N7" s="125"/>
      <c r="O7" s="125"/>
      <c r="P7" s="125"/>
      <c r="Q7" s="125"/>
      <c r="R7" s="125"/>
      <c r="S7" s="125"/>
      <c r="T7" s="125"/>
      <c r="U7" s="125"/>
      <c r="V7" s="125"/>
      <c r="W7" s="125"/>
      <c r="X7" s="125"/>
      <c r="Y7" s="126"/>
      <c r="Z7" s="126"/>
    </row>
    <row r="8" spans="1:26" s="1" customFormat="1" ht="20.25" customHeight="1">
      <c r="A8" s="238" t="s">
        <v>19</v>
      </c>
      <c r="B8" s="238" t="s">
        <v>3</v>
      </c>
      <c r="C8" s="238" t="s">
        <v>1</v>
      </c>
      <c r="D8" s="238" t="s">
        <v>2</v>
      </c>
      <c r="E8" s="241" t="s">
        <v>56</v>
      </c>
      <c r="F8" s="241"/>
      <c r="G8" s="241" t="s">
        <v>36</v>
      </c>
      <c r="H8" s="241"/>
      <c r="I8" s="241" t="s">
        <v>24</v>
      </c>
      <c r="J8" s="241" t="s">
        <v>33</v>
      </c>
      <c r="K8" s="241"/>
      <c r="L8" s="241"/>
      <c r="M8" s="241"/>
      <c r="N8" s="241"/>
      <c r="O8" s="241"/>
      <c r="P8" s="241"/>
      <c r="Q8" s="241"/>
      <c r="R8" s="241"/>
      <c r="S8" s="241"/>
      <c r="T8" s="241"/>
      <c r="U8" s="241"/>
      <c r="V8" s="239" t="s">
        <v>39</v>
      </c>
      <c r="W8" s="239" t="s">
        <v>23</v>
      </c>
      <c r="X8" s="239" t="s">
        <v>11</v>
      </c>
      <c r="Y8" s="107"/>
      <c r="Z8" s="107"/>
    </row>
    <row r="9" spans="1:26" s="1" customFormat="1" ht="20.25" customHeight="1">
      <c r="A9" s="238"/>
      <c r="B9" s="238"/>
      <c r="C9" s="238"/>
      <c r="D9" s="238"/>
      <c r="E9" s="172" t="s">
        <v>159</v>
      </c>
      <c r="F9" s="172">
        <v>2015</v>
      </c>
      <c r="G9" s="171" t="s">
        <v>57</v>
      </c>
      <c r="H9" s="171" t="s">
        <v>38</v>
      </c>
      <c r="I9" s="241"/>
      <c r="J9" s="171" t="s">
        <v>105</v>
      </c>
      <c r="K9" s="171" t="s">
        <v>106</v>
      </c>
      <c r="L9" s="171" t="s">
        <v>107</v>
      </c>
      <c r="M9" s="171" t="s">
        <v>108</v>
      </c>
      <c r="N9" s="171" t="s">
        <v>109</v>
      </c>
      <c r="O9" s="171" t="s">
        <v>110</v>
      </c>
      <c r="P9" s="171" t="s">
        <v>111</v>
      </c>
      <c r="Q9" s="171" t="s">
        <v>112</v>
      </c>
      <c r="R9" s="171" t="s">
        <v>113</v>
      </c>
      <c r="S9" s="171" t="s">
        <v>114</v>
      </c>
      <c r="T9" s="171" t="s">
        <v>115</v>
      </c>
      <c r="U9" s="171" t="s">
        <v>116</v>
      </c>
      <c r="V9" s="240"/>
      <c r="W9" s="240"/>
      <c r="X9" s="240"/>
      <c r="Y9" s="107"/>
      <c r="Z9" s="107"/>
    </row>
    <row r="10" spans="1:26" ht="14.25" customHeight="1">
      <c r="A10" s="129">
        <v>1</v>
      </c>
      <c r="B10" s="129">
        <v>1</v>
      </c>
      <c r="C10" s="129">
        <v>2</v>
      </c>
      <c r="D10" s="129">
        <v>3</v>
      </c>
      <c r="E10" s="129">
        <v>4</v>
      </c>
      <c r="F10" s="129">
        <v>5</v>
      </c>
      <c r="G10" s="129">
        <v>6</v>
      </c>
      <c r="H10" s="129">
        <v>7</v>
      </c>
      <c r="I10" s="129">
        <v>8</v>
      </c>
      <c r="J10" s="129">
        <v>9</v>
      </c>
      <c r="K10" s="129">
        <v>10</v>
      </c>
      <c r="L10" s="129">
        <v>11</v>
      </c>
      <c r="M10" s="129">
        <v>12</v>
      </c>
      <c r="N10" s="129">
        <v>13</v>
      </c>
      <c r="O10" s="129">
        <v>14</v>
      </c>
      <c r="P10" s="129">
        <v>15</v>
      </c>
      <c r="Q10" s="129">
        <v>16</v>
      </c>
      <c r="R10" s="129">
        <v>17</v>
      </c>
      <c r="S10" s="129">
        <v>18</v>
      </c>
      <c r="T10" s="129">
        <v>19</v>
      </c>
      <c r="U10" s="129">
        <v>20</v>
      </c>
      <c r="V10" s="129">
        <v>21</v>
      </c>
      <c r="W10" s="129">
        <v>22</v>
      </c>
      <c r="X10" s="129">
        <v>23</v>
      </c>
    </row>
    <row r="11" spans="1:26" s="160" customFormat="1" ht="21.75" customHeight="1">
      <c r="A11" s="157">
        <f>IF(B11&lt;&gt;"",ROW()-10,"")</f>
        <v>1</v>
      </c>
      <c r="B11" s="157" t="s">
        <v>161</v>
      </c>
      <c r="C11" s="161" t="s">
        <v>166</v>
      </c>
      <c r="D11" s="157" t="s">
        <v>169</v>
      </c>
      <c r="E11" s="190">
        <v>3500000</v>
      </c>
      <c r="F11" s="152"/>
      <c r="G11" s="152">
        <v>390000</v>
      </c>
      <c r="H11" s="152"/>
      <c r="I11" s="152"/>
      <c r="J11" s="152"/>
      <c r="K11" s="152"/>
      <c r="L11" s="152"/>
      <c r="M11" s="152"/>
      <c r="N11" s="152"/>
      <c r="O11" s="152"/>
      <c r="P11" s="152"/>
      <c r="Q11" s="152"/>
      <c r="R11" s="152"/>
      <c r="S11" s="152"/>
      <c r="T11" s="152"/>
      <c r="U11" s="152"/>
      <c r="V11" s="152"/>
      <c r="W11" s="152"/>
      <c r="X11" s="152"/>
      <c r="Y11" s="158"/>
      <c r="Z11" s="159"/>
    </row>
    <row r="12" spans="1:26" s="160" customFormat="1" ht="21.75" customHeight="1">
      <c r="A12" s="157">
        <f t="shared" ref="A12:A18" si="0">IF(B12&lt;&gt;"",ROW()-10,"")</f>
        <v>2</v>
      </c>
      <c r="B12" s="157" t="s">
        <v>162</v>
      </c>
      <c r="C12" s="161" t="s">
        <v>167</v>
      </c>
      <c r="D12" s="157" t="s">
        <v>170</v>
      </c>
      <c r="E12" s="190">
        <v>2700000</v>
      </c>
      <c r="F12" s="152"/>
      <c r="G12" s="152">
        <v>390000</v>
      </c>
      <c r="H12" s="152"/>
      <c r="I12" s="152"/>
      <c r="J12" s="152"/>
      <c r="K12" s="152"/>
      <c r="L12" s="152"/>
      <c r="M12" s="152"/>
      <c r="N12" s="152"/>
      <c r="O12" s="152"/>
      <c r="P12" s="152"/>
      <c r="Q12" s="152"/>
      <c r="R12" s="152"/>
      <c r="S12" s="152"/>
      <c r="T12" s="152"/>
      <c r="U12" s="152"/>
      <c r="V12" s="152"/>
      <c r="W12" s="152"/>
      <c r="X12" s="152"/>
      <c r="Y12" s="158"/>
      <c r="Z12" s="159"/>
    </row>
    <row r="13" spans="1:26" s="160" customFormat="1" ht="21.75" customHeight="1">
      <c r="A13" s="157">
        <f t="shared" si="0"/>
        <v>3</v>
      </c>
      <c r="B13" s="157" t="s">
        <v>177</v>
      </c>
      <c r="C13" s="161" t="s">
        <v>168</v>
      </c>
      <c r="D13" s="157" t="s">
        <v>171</v>
      </c>
      <c r="E13" s="190">
        <v>2400000</v>
      </c>
      <c r="F13" s="152"/>
      <c r="G13" s="152">
        <v>390000</v>
      </c>
      <c r="H13" s="152"/>
      <c r="I13" s="152"/>
      <c r="J13" s="152"/>
      <c r="K13" s="152"/>
      <c r="L13" s="152"/>
      <c r="M13" s="152"/>
      <c r="N13" s="152"/>
      <c r="O13" s="152"/>
      <c r="P13" s="152"/>
      <c r="Q13" s="152"/>
      <c r="R13" s="152"/>
      <c r="S13" s="152"/>
      <c r="T13" s="152"/>
      <c r="U13" s="152"/>
      <c r="V13" s="152"/>
      <c r="W13" s="152"/>
      <c r="X13" s="152"/>
      <c r="Y13" s="158"/>
      <c r="Z13" s="159"/>
    </row>
    <row r="14" spans="1:26" s="169" customFormat="1" ht="21.75" customHeight="1">
      <c r="A14" s="163">
        <f t="shared" si="0"/>
        <v>4</v>
      </c>
      <c r="B14" s="164" t="s">
        <v>163</v>
      </c>
      <c r="C14" s="165" t="s">
        <v>172</v>
      </c>
      <c r="D14" s="163" t="s">
        <v>174</v>
      </c>
      <c r="E14" s="166">
        <v>2200000</v>
      </c>
      <c r="F14" s="166"/>
      <c r="G14" s="166">
        <v>390000</v>
      </c>
      <c r="H14" s="166"/>
      <c r="I14" s="166"/>
      <c r="J14" s="166"/>
      <c r="K14" s="166"/>
      <c r="L14" s="166"/>
      <c r="M14" s="166"/>
      <c r="N14" s="166"/>
      <c r="O14" s="166"/>
      <c r="P14" s="166"/>
      <c r="Q14" s="166"/>
      <c r="R14" s="166"/>
      <c r="S14" s="166"/>
      <c r="T14" s="166"/>
      <c r="U14" s="166"/>
      <c r="V14" s="166"/>
      <c r="W14" s="166"/>
      <c r="X14" s="166"/>
      <c r="Y14" s="167"/>
      <c r="Z14" s="168"/>
    </row>
    <row r="15" spans="1:26" s="169" customFormat="1" ht="21.75" customHeight="1">
      <c r="A15" s="163">
        <f t="shared" si="0"/>
        <v>5</v>
      </c>
      <c r="B15" s="164" t="s">
        <v>164</v>
      </c>
      <c r="C15" s="165" t="s">
        <v>175</v>
      </c>
      <c r="D15" s="163" t="s">
        <v>176</v>
      </c>
      <c r="E15" s="166">
        <v>2200000</v>
      </c>
      <c r="F15" s="166"/>
      <c r="G15" s="166">
        <v>390000</v>
      </c>
      <c r="H15" s="166"/>
      <c r="I15" s="166"/>
      <c r="J15" s="166"/>
      <c r="K15" s="166"/>
      <c r="L15" s="166"/>
      <c r="M15" s="166"/>
      <c r="N15" s="166"/>
      <c r="O15" s="166"/>
      <c r="P15" s="166"/>
      <c r="Q15" s="166"/>
      <c r="R15" s="166"/>
      <c r="S15" s="166"/>
      <c r="T15" s="166"/>
      <c r="U15" s="166"/>
      <c r="V15" s="166"/>
      <c r="W15" s="166"/>
      <c r="X15" s="166"/>
      <c r="Y15" s="167"/>
      <c r="Z15" s="168"/>
    </row>
    <row r="16" spans="1:26" s="169" customFormat="1" ht="21.75" customHeight="1">
      <c r="A16" s="163">
        <f t="shared" si="0"/>
        <v>6</v>
      </c>
      <c r="B16" s="164" t="s">
        <v>165</v>
      </c>
      <c r="C16" s="165" t="s">
        <v>173</v>
      </c>
      <c r="D16" s="163" t="s">
        <v>88</v>
      </c>
      <c r="E16" s="166">
        <v>2000000</v>
      </c>
      <c r="F16" s="166"/>
      <c r="G16" s="166">
        <v>390000</v>
      </c>
      <c r="H16" s="166"/>
      <c r="I16" s="166"/>
      <c r="J16" s="166"/>
      <c r="K16" s="166"/>
      <c r="L16" s="166"/>
      <c r="M16" s="166"/>
      <c r="N16" s="166"/>
      <c r="O16" s="166"/>
      <c r="P16" s="166"/>
      <c r="Q16" s="166"/>
      <c r="R16" s="166"/>
      <c r="S16" s="166"/>
      <c r="T16" s="166"/>
      <c r="U16" s="166"/>
      <c r="V16" s="166"/>
      <c r="W16" s="166"/>
      <c r="X16" s="166"/>
      <c r="Y16" s="167"/>
      <c r="Z16" s="168"/>
    </row>
    <row r="17" spans="1:25" ht="21.75" customHeight="1">
      <c r="A17" s="157" t="str">
        <f t="shared" si="0"/>
        <v/>
      </c>
      <c r="B17" s="17"/>
      <c r="C17" s="53"/>
      <c r="D17" s="141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07"/>
    </row>
    <row r="18" spans="1:25" ht="21.75" customHeight="1">
      <c r="A18" s="157" t="str">
        <f t="shared" si="0"/>
        <v/>
      </c>
      <c r="B18" s="142"/>
      <c r="C18" s="149"/>
      <c r="D18" s="148"/>
      <c r="E18" s="150"/>
      <c r="F18" s="150"/>
      <c r="G18" s="150"/>
      <c r="H18" s="150"/>
      <c r="I18" s="150"/>
      <c r="J18" s="150"/>
      <c r="K18" s="150"/>
      <c r="L18" s="150"/>
      <c r="M18" s="150"/>
      <c r="N18" s="150"/>
      <c r="O18" s="150"/>
      <c r="P18" s="150"/>
      <c r="Q18" s="150"/>
      <c r="R18" s="150"/>
      <c r="S18" s="150"/>
      <c r="T18" s="150"/>
      <c r="U18" s="150"/>
      <c r="V18" s="150"/>
      <c r="W18" s="150"/>
      <c r="X18" s="150"/>
      <c r="Y18" s="107"/>
    </row>
    <row r="19" spans="1:25" ht="21.75" customHeight="1">
      <c r="A19" s="230" t="s">
        <v>25</v>
      </c>
      <c r="B19" s="231"/>
      <c r="C19" s="231"/>
      <c r="D19" s="154" t="s">
        <v>135</v>
      </c>
      <c r="E19" s="151">
        <f>SUM(E11:E18)</f>
        <v>15000000</v>
      </c>
      <c r="F19" s="151">
        <f>SUM(F11:F18)</f>
        <v>0</v>
      </c>
      <c r="G19" s="151">
        <f>SUM(G11:G18)</f>
        <v>2340000</v>
      </c>
      <c r="H19" s="151">
        <f>SUM(H11:H18)</f>
        <v>0</v>
      </c>
      <c r="I19" s="151"/>
      <c r="J19" s="151">
        <f t="shared" ref="J19:U19" si="1">SUMIF(J$11:J$18,"x",$E$11:$E$18)</f>
        <v>0</v>
      </c>
      <c r="K19" s="151">
        <f t="shared" si="1"/>
        <v>0</v>
      </c>
      <c r="L19" s="151">
        <f t="shared" si="1"/>
        <v>0</v>
      </c>
      <c r="M19" s="151">
        <f t="shared" si="1"/>
        <v>0</v>
      </c>
      <c r="N19" s="151">
        <f t="shared" si="1"/>
        <v>0</v>
      </c>
      <c r="O19" s="151">
        <f t="shared" si="1"/>
        <v>0</v>
      </c>
      <c r="P19" s="151">
        <f t="shared" si="1"/>
        <v>0</v>
      </c>
      <c r="Q19" s="151">
        <f t="shared" si="1"/>
        <v>0</v>
      </c>
      <c r="R19" s="151">
        <f t="shared" si="1"/>
        <v>0</v>
      </c>
      <c r="S19" s="151">
        <f t="shared" si="1"/>
        <v>0</v>
      </c>
      <c r="T19" s="151">
        <f t="shared" si="1"/>
        <v>0</v>
      </c>
      <c r="U19" s="151">
        <f t="shared" si="1"/>
        <v>0</v>
      </c>
      <c r="V19" s="151"/>
      <c r="W19" s="151"/>
      <c r="X19" s="151"/>
      <c r="Y19" s="107"/>
    </row>
    <row r="20" spans="1:25" ht="21.75" customHeight="1">
      <c r="A20" s="232"/>
      <c r="B20" s="233"/>
      <c r="C20" s="233"/>
      <c r="D20" s="154" t="s">
        <v>136</v>
      </c>
      <c r="E20" s="151"/>
      <c r="F20" s="151"/>
      <c r="G20" s="151"/>
      <c r="H20" s="151"/>
      <c r="I20" s="151"/>
      <c r="J20" s="151">
        <f t="array" ref="J20">SUM((J$11:J$18="x")*1)</f>
        <v>0</v>
      </c>
      <c r="K20" s="151">
        <f t="array" ref="K20">SUM((K$11:K$18="x")*1)</f>
        <v>0</v>
      </c>
      <c r="L20" s="151">
        <f t="array" ref="L20">SUM((L$11:L$18="x")*1)</f>
        <v>0</v>
      </c>
      <c r="M20" s="151">
        <f t="array" ref="M20">SUM((M$11:M$18="x")*1)</f>
        <v>0</v>
      </c>
      <c r="N20" s="151">
        <f t="array" ref="N20">SUM((N$11:N$18="x")*1)</f>
        <v>0</v>
      </c>
      <c r="O20" s="151">
        <f t="array" ref="O20">SUM((O$11:O$18="x")*1)</f>
        <v>0</v>
      </c>
      <c r="P20" s="151">
        <f t="array" ref="P20">SUM((P$11:P$18="x")*1)</f>
        <v>0</v>
      </c>
      <c r="Q20" s="151">
        <f t="array" ref="Q20">SUM((Q$11:Q$18="x")*1)</f>
        <v>0</v>
      </c>
      <c r="R20" s="151">
        <f t="array" ref="R20">SUM((R$11:R$18="x")*1)</f>
        <v>0</v>
      </c>
      <c r="S20" s="151">
        <f t="array" ref="S20">SUM((S$11:S$18="x")*1)</f>
        <v>0</v>
      </c>
      <c r="T20" s="151">
        <f t="array" ref="T20">SUM((T$11:T$18="x")*1)</f>
        <v>0</v>
      </c>
      <c r="U20" s="151">
        <f t="array" ref="U20">SUM((U$11:U$18="x")*1)</f>
        <v>0</v>
      </c>
      <c r="V20" s="151"/>
      <c r="W20" s="151"/>
      <c r="X20" s="151"/>
      <c r="Y20" s="107"/>
    </row>
    <row r="21" spans="1:25" ht="21.75" customHeight="1">
      <c r="A21" s="234"/>
      <c r="B21" s="235"/>
      <c r="C21" s="235"/>
      <c r="D21" s="154" t="s">
        <v>137</v>
      </c>
      <c r="E21" s="151"/>
      <c r="F21" s="151"/>
      <c r="G21" s="151"/>
      <c r="H21" s="151"/>
      <c r="I21" s="151"/>
      <c r="J21" s="151"/>
      <c r="K21" s="151"/>
      <c r="L21" s="151"/>
      <c r="M21" s="151"/>
      <c r="N21" s="151"/>
      <c r="O21" s="151"/>
      <c r="P21" s="151"/>
      <c r="Q21" s="151"/>
      <c r="R21" s="151"/>
      <c r="S21" s="151"/>
      <c r="T21" s="151"/>
      <c r="U21" s="151"/>
      <c r="V21" s="151"/>
      <c r="W21" s="151"/>
      <c r="X21" s="151"/>
      <c r="Y21" s="107"/>
    </row>
    <row r="22" spans="1:25" ht="11.25" customHeight="1">
      <c r="A22" s="19"/>
      <c r="B22" s="19"/>
      <c r="C22" s="78"/>
      <c r="D22" s="78"/>
      <c r="E22" s="78"/>
      <c r="F22" s="78"/>
      <c r="G22" s="78"/>
      <c r="H22" s="78"/>
      <c r="I22" s="78"/>
      <c r="J22" s="78"/>
      <c r="K22" s="78"/>
      <c r="L22" s="78"/>
      <c r="M22" s="78"/>
      <c r="N22" s="78"/>
      <c r="O22" s="78"/>
      <c r="P22" s="78"/>
      <c r="Q22" s="78"/>
      <c r="R22" s="78"/>
      <c r="S22" s="78"/>
      <c r="T22" s="78"/>
      <c r="U22" s="78"/>
      <c r="V22" s="78"/>
      <c r="W22" s="78"/>
      <c r="X22" s="78"/>
    </row>
    <row r="23" spans="1:25" ht="11.25" customHeight="1">
      <c r="A23" s="19"/>
      <c r="B23" s="19"/>
      <c r="C23" s="78"/>
      <c r="D23" s="78"/>
      <c r="E23" s="78"/>
      <c r="F23" s="78"/>
      <c r="G23" s="78"/>
      <c r="H23" s="78"/>
      <c r="I23" s="78"/>
      <c r="J23" s="78"/>
      <c r="K23" s="78"/>
      <c r="L23" s="78"/>
      <c r="M23" s="78"/>
      <c r="N23" s="78"/>
      <c r="O23" s="78"/>
      <c r="P23" s="78"/>
      <c r="Q23" s="78"/>
      <c r="R23" s="78"/>
      <c r="S23" s="78"/>
      <c r="T23" s="78"/>
      <c r="U23" s="78"/>
      <c r="V23" s="78"/>
      <c r="W23" s="108" t="s">
        <v>55</v>
      </c>
      <c r="X23" s="78"/>
    </row>
    <row r="24" spans="1:25" ht="16.5" customHeight="1">
      <c r="A24" s="19"/>
      <c r="B24" s="19"/>
      <c r="C24" s="20" t="s">
        <v>14</v>
      </c>
      <c r="D24" s="21"/>
      <c r="E24" s="22"/>
      <c r="F24" s="30"/>
      <c r="G24" s="30"/>
      <c r="H24" s="30"/>
      <c r="I24" s="23"/>
      <c r="J24" s="23">
        <v>8278</v>
      </c>
      <c r="K24" s="224">
        <f>E13/27/8</f>
        <v>11111.111111111111</v>
      </c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49" t="s">
        <v>22</v>
      </c>
      <c r="X24" s="49"/>
    </row>
    <row r="25" spans="1:25" ht="11.25" customHeight="1">
      <c r="A25" s="19"/>
      <c r="B25" s="19"/>
      <c r="C25" s="20"/>
      <c r="D25" s="21"/>
      <c r="E25" s="22"/>
      <c r="F25" s="30"/>
      <c r="G25" s="30"/>
      <c r="H25" s="30"/>
      <c r="I25" s="23"/>
      <c r="J25" s="23"/>
      <c r="K25" s="23">
        <f>J24/K24</f>
        <v>0.74502000000000002</v>
      </c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49"/>
      <c r="X25" s="49"/>
    </row>
    <row r="26" spans="1:25" ht="11.25" customHeight="1">
      <c r="A26" s="19"/>
      <c r="B26" s="19"/>
      <c r="C26" s="20"/>
      <c r="D26" s="21"/>
      <c r="E26" s="22"/>
      <c r="F26" s="30"/>
      <c r="G26" s="30"/>
      <c r="H26" s="30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49"/>
      <c r="X26" s="49"/>
    </row>
    <row r="27" spans="1:25" ht="11.25" customHeight="1">
      <c r="A27" s="19"/>
      <c r="B27" s="19"/>
      <c r="C27" s="20"/>
      <c r="D27" s="21"/>
      <c r="E27" s="22"/>
      <c r="F27" s="30"/>
      <c r="G27" s="30"/>
      <c r="H27" s="30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49"/>
      <c r="X27" s="49"/>
    </row>
    <row r="28" spans="1:25" ht="11.25" customHeight="1">
      <c r="A28" s="19"/>
      <c r="B28" s="19"/>
      <c r="C28" s="20"/>
      <c r="D28" s="21"/>
      <c r="E28" s="22"/>
      <c r="F28" s="30"/>
      <c r="G28" s="30"/>
      <c r="H28" s="30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49"/>
      <c r="X28" s="49"/>
    </row>
    <row r="29" spans="1:25" ht="11.25" customHeight="1">
      <c r="A29" s="19"/>
      <c r="B29" s="19"/>
      <c r="C29" s="20"/>
      <c r="D29" s="21"/>
      <c r="E29" s="22"/>
      <c r="F29" s="30"/>
      <c r="G29" s="30"/>
      <c r="H29" s="30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49"/>
      <c r="X29" s="49"/>
    </row>
    <row r="30" spans="1:25">
      <c r="A30" s="24"/>
      <c r="B30" s="24"/>
      <c r="C30" s="29" t="s">
        <v>21</v>
      </c>
      <c r="D30" s="21"/>
      <c r="E30" s="22"/>
      <c r="F30" s="30"/>
      <c r="G30" s="30"/>
      <c r="H30" s="30"/>
      <c r="I30" s="23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79"/>
      <c r="X30" s="50"/>
    </row>
    <row r="31" spans="1:25" ht="9" customHeight="1">
      <c r="C31" s="46"/>
      <c r="D31" s="46"/>
      <c r="E31" s="22"/>
      <c r="F31" s="51"/>
      <c r="G31" s="51"/>
      <c r="H31" s="51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52"/>
      <c r="X31" s="52"/>
    </row>
    <row r="32" spans="1:25">
      <c r="E32" s="22"/>
    </row>
    <row r="33" spans="3:14">
      <c r="E33" s="22"/>
    </row>
    <row r="46" spans="3:14">
      <c r="C46" s="153"/>
      <c r="G46" s="165" t="s">
        <v>117</v>
      </c>
      <c r="J46" s="2" t="s">
        <v>61</v>
      </c>
      <c r="K46" s="2" t="s">
        <v>117</v>
      </c>
      <c r="M46" s="2" t="str">
        <f>VLOOKUP(K46,$G$46:$J$105,4,0)</f>
        <v>ALTP001</v>
      </c>
      <c r="N46" s="229" t="str">
        <f>M46</f>
        <v>ALTP001</v>
      </c>
    </row>
    <row r="47" spans="3:14">
      <c r="C47" s="153"/>
      <c r="G47" s="165" t="s">
        <v>118</v>
      </c>
      <c r="J47" s="2" t="s">
        <v>62</v>
      </c>
      <c r="K47" s="2" t="s">
        <v>118</v>
      </c>
      <c r="M47" s="2" t="str">
        <f t="shared" ref="M47:M76" si="2">VLOOKUP(K47,$G$46:$J$105,4,0)</f>
        <v>ALTP002</v>
      </c>
      <c r="N47" s="229"/>
    </row>
    <row r="48" spans="3:14">
      <c r="C48" s="153"/>
      <c r="G48" s="165" t="s">
        <v>119</v>
      </c>
      <c r="J48" s="2" t="s">
        <v>63</v>
      </c>
      <c r="K48" s="2" t="s">
        <v>119</v>
      </c>
      <c r="M48" s="2" t="str">
        <f t="shared" si="2"/>
        <v>ALTP003</v>
      </c>
      <c r="N48" s="229" t="str">
        <f>M47</f>
        <v>ALTP002</v>
      </c>
    </row>
    <row r="49" spans="3:14">
      <c r="C49" s="153"/>
      <c r="G49" s="165" t="s">
        <v>120</v>
      </c>
      <c r="J49" s="2" t="s">
        <v>64</v>
      </c>
      <c r="K49" s="2" t="s">
        <v>120</v>
      </c>
      <c r="M49" s="2" t="str">
        <f t="shared" si="2"/>
        <v>ALTP004</v>
      </c>
      <c r="N49" s="229"/>
    </row>
    <row r="50" spans="3:14">
      <c r="C50" s="153"/>
      <c r="G50" s="165" t="s">
        <v>121</v>
      </c>
      <c r="J50" s="2" t="s">
        <v>65</v>
      </c>
      <c r="K50" s="2" t="s">
        <v>121</v>
      </c>
      <c r="M50" s="2" t="str">
        <f t="shared" si="2"/>
        <v>ALTP005</v>
      </c>
      <c r="N50" s="229" t="str">
        <f>M48</f>
        <v>ALTP003</v>
      </c>
    </row>
    <row r="51" spans="3:14">
      <c r="C51" s="153"/>
      <c r="G51" s="165" t="s">
        <v>122</v>
      </c>
      <c r="J51" s="2" t="s">
        <v>66</v>
      </c>
      <c r="K51" s="2" t="s">
        <v>122</v>
      </c>
      <c r="M51" s="2" t="str">
        <f t="shared" si="2"/>
        <v>ALTP006</v>
      </c>
      <c r="N51" s="229"/>
    </row>
    <row r="52" spans="3:14">
      <c r="C52" s="153"/>
      <c r="G52" s="165" t="s">
        <v>123</v>
      </c>
      <c r="J52" s="2" t="s">
        <v>67</v>
      </c>
      <c r="K52" s="2" t="s">
        <v>123</v>
      </c>
      <c r="M52" s="2" t="str">
        <f t="shared" si="2"/>
        <v>ALTP007</v>
      </c>
      <c r="N52" s="229" t="str">
        <f>M49</f>
        <v>ALTP004</v>
      </c>
    </row>
    <row r="53" spans="3:14">
      <c r="C53" s="153"/>
      <c r="G53" s="165" t="s">
        <v>124</v>
      </c>
      <c r="J53" s="2" t="s">
        <v>68</v>
      </c>
      <c r="K53" s="2" t="s">
        <v>124</v>
      </c>
      <c r="M53" s="2" t="str">
        <f t="shared" si="2"/>
        <v>ALTP008</v>
      </c>
      <c r="N53" s="229"/>
    </row>
    <row r="54" spans="3:14">
      <c r="C54" s="153"/>
      <c r="G54" s="165" t="s">
        <v>125</v>
      </c>
      <c r="J54" s="2" t="s">
        <v>69</v>
      </c>
      <c r="K54" s="2" t="s">
        <v>125</v>
      </c>
      <c r="M54" s="2" t="str">
        <f t="shared" si="2"/>
        <v>ALTP009</v>
      </c>
      <c r="N54" s="229" t="str">
        <f>M50</f>
        <v>ALTP005</v>
      </c>
    </row>
    <row r="55" spans="3:14">
      <c r="C55" s="153"/>
      <c r="G55" s="165" t="s">
        <v>126</v>
      </c>
      <c r="J55" s="2" t="s">
        <v>70</v>
      </c>
      <c r="K55" s="2" t="s">
        <v>126</v>
      </c>
      <c r="M55" s="2" t="str">
        <f t="shared" si="2"/>
        <v>ALTP010</v>
      </c>
      <c r="N55" s="229"/>
    </row>
    <row r="56" spans="3:14">
      <c r="C56" s="153"/>
      <c r="G56" s="165" t="s">
        <v>127</v>
      </c>
      <c r="J56" s="2" t="s">
        <v>71</v>
      </c>
      <c r="K56" s="2" t="s">
        <v>127</v>
      </c>
      <c r="M56" s="2" t="str">
        <f t="shared" si="2"/>
        <v>ALTP011</v>
      </c>
      <c r="N56" s="229" t="str">
        <f>M51</f>
        <v>ALTP006</v>
      </c>
    </row>
    <row r="57" spans="3:14">
      <c r="C57" s="153"/>
      <c r="G57" s="165" t="s">
        <v>128</v>
      </c>
      <c r="J57" s="2" t="s">
        <v>72</v>
      </c>
      <c r="K57" s="2" t="s">
        <v>129</v>
      </c>
      <c r="M57" s="2" t="str">
        <f t="shared" si="2"/>
        <v>ALTP013</v>
      </c>
      <c r="N57" s="229"/>
    </row>
    <row r="58" spans="3:14">
      <c r="C58" s="153"/>
      <c r="G58" s="165" t="s">
        <v>129</v>
      </c>
      <c r="J58" s="2" t="s">
        <v>73</v>
      </c>
      <c r="K58" s="2" t="s">
        <v>130</v>
      </c>
      <c r="M58" s="2" t="str">
        <f t="shared" si="2"/>
        <v>ALTP014</v>
      </c>
      <c r="N58" s="229" t="str">
        <f>M52</f>
        <v>ALTP007</v>
      </c>
    </row>
    <row r="59" spans="3:14">
      <c r="C59" s="153"/>
      <c r="G59" s="165" t="s">
        <v>130</v>
      </c>
      <c r="J59" s="2" t="s">
        <v>74</v>
      </c>
      <c r="K59" s="2" t="s">
        <v>131</v>
      </c>
      <c r="M59" s="2" t="str">
        <f t="shared" si="2"/>
        <v>ALTP015</v>
      </c>
      <c r="N59" s="229"/>
    </row>
    <row r="60" spans="3:14">
      <c r="C60" s="153"/>
      <c r="G60" s="165" t="s">
        <v>131</v>
      </c>
      <c r="J60" s="2" t="s">
        <v>75</v>
      </c>
      <c r="K60" s="2" t="s">
        <v>132</v>
      </c>
      <c r="M60" s="2" t="str">
        <f t="shared" si="2"/>
        <v>ALTP016</v>
      </c>
      <c r="N60" s="229" t="str">
        <f>M53</f>
        <v>ALTP008</v>
      </c>
    </row>
    <row r="61" spans="3:14">
      <c r="C61" s="153"/>
      <c r="G61" s="165" t="s">
        <v>132</v>
      </c>
      <c r="J61" s="2" t="s">
        <v>76</v>
      </c>
      <c r="K61" s="2" t="s">
        <v>133</v>
      </c>
      <c r="M61" s="2" t="str">
        <f t="shared" si="2"/>
        <v>ALTP017</v>
      </c>
      <c r="N61" s="229"/>
    </row>
    <row r="62" spans="3:14">
      <c r="C62" s="153"/>
      <c r="G62" s="165" t="s">
        <v>133</v>
      </c>
      <c r="J62" s="2" t="s">
        <v>77</v>
      </c>
      <c r="K62" s="2" t="s">
        <v>134</v>
      </c>
      <c r="M62" s="2" t="str">
        <f t="shared" si="2"/>
        <v>ALTP018</v>
      </c>
      <c r="N62" s="229" t="str">
        <f>M54</f>
        <v>ALTP009</v>
      </c>
    </row>
    <row r="63" spans="3:14">
      <c r="C63" s="153"/>
      <c r="G63" s="165" t="s">
        <v>134</v>
      </c>
      <c r="J63" s="2" t="s">
        <v>78</v>
      </c>
      <c r="K63" s="2" t="s">
        <v>138</v>
      </c>
      <c r="M63" s="2" t="str">
        <f t="shared" si="2"/>
        <v>ALTP019</v>
      </c>
      <c r="N63" s="229"/>
    </row>
    <row r="64" spans="3:14">
      <c r="C64" s="153"/>
      <c r="G64" s="165" t="s">
        <v>138</v>
      </c>
      <c r="J64" s="2" t="s">
        <v>79</v>
      </c>
      <c r="K64" s="2" t="s">
        <v>140</v>
      </c>
      <c r="M64" s="2" t="str">
        <f t="shared" si="2"/>
        <v>ALTP020</v>
      </c>
      <c r="N64" s="229" t="str">
        <f>M55</f>
        <v>ALTP010</v>
      </c>
    </row>
    <row r="65" spans="3:14">
      <c r="C65" s="153"/>
      <c r="G65" s="165" t="s">
        <v>140</v>
      </c>
      <c r="J65" s="2" t="s">
        <v>80</v>
      </c>
      <c r="K65" s="2" t="s">
        <v>145</v>
      </c>
      <c r="M65" s="2" t="str">
        <f t="shared" si="2"/>
        <v>ALTP025</v>
      </c>
      <c r="N65" s="229"/>
    </row>
    <row r="66" spans="3:14">
      <c r="C66" s="153"/>
      <c r="G66" s="165" t="s">
        <v>141</v>
      </c>
      <c r="J66" s="2" t="s">
        <v>81</v>
      </c>
      <c r="K66" s="2" t="s">
        <v>152</v>
      </c>
      <c r="M66" s="2" t="str">
        <f t="shared" si="2"/>
        <v>ALTP027</v>
      </c>
      <c r="N66" s="229" t="str">
        <f>M56</f>
        <v>ALTP011</v>
      </c>
    </row>
    <row r="67" spans="3:14">
      <c r="C67" s="153"/>
      <c r="G67" s="165" t="s">
        <v>142</v>
      </c>
      <c r="J67" s="2" t="s">
        <v>82</v>
      </c>
      <c r="K67" s="2" t="s">
        <v>100</v>
      </c>
      <c r="M67" s="2" t="str">
        <f t="shared" si="2"/>
        <v>ALTN001</v>
      </c>
      <c r="N67" s="229"/>
    </row>
    <row r="68" spans="3:14">
      <c r="C68" s="153"/>
      <c r="G68" s="165" t="s">
        <v>152</v>
      </c>
      <c r="J68" s="2" t="s">
        <v>87</v>
      </c>
      <c r="K68" s="2" t="s">
        <v>101</v>
      </c>
      <c r="M68" s="2" t="str">
        <f t="shared" si="2"/>
        <v>ALTN002</v>
      </c>
      <c r="N68" s="229" t="str">
        <f>M57</f>
        <v>ALTP013</v>
      </c>
    </row>
    <row r="69" spans="3:14">
      <c r="C69" s="153"/>
      <c r="G69" s="2" t="s">
        <v>143</v>
      </c>
      <c r="J69" s="2" t="s">
        <v>83</v>
      </c>
      <c r="K69" s="2" t="s">
        <v>102</v>
      </c>
      <c r="M69" s="2" t="str">
        <f t="shared" si="2"/>
        <v>ALTN003</v>
      </c>
      <c r="N69" s="229"/>
    </row>
    <row r="70" spans="3:14">
      <c r="C70" s="153"/>
      <c r="G70" s="2" t="s">
        <v>144</v>
      </c>
      <c r="J70" s="2" t="s">
        <v>84</v>
      </c>
      <c r="K70" s="2" t="s">
        <v>151</v>
      </c>
      <c r="M70" s="2" t="str">
        <f t="shared" si="2"/>
        <v>ALTN004</v>
      </c>
      <c r="N70" s="229" t="str">
        <f>M58</f>
        <v>ALTP014</v>
      </c>
    </row>
    <row r="71" spans="3:14">
      <c r="C71" s="153"/>
      <c r="G71" s="2" t="s">
        <v>145</v>
      </c>
      <c r="J71" s="2" t="s">
        <v>85</v>
      </c>
      <c r="K71" s="2" t="s">
        <v>104</v>
      </c>
      <c r="M71" s="2" t="str">
        <f t="shared" si="2"/>
        <v>ALTN006</v>
      </c>
      <c r="N71" s="229"/>
    </row>
    <row r="72" spans="3:14">
      <c r="C72" s="153"/>
      <c r="G72" s="2" t="s">
        <v>150</v>
      </c>
      <c r="J72" s="2" t="s">
        <v>86</v>
      </c>
      <c r="K72" s="2" t="s">
        <v>139</v>
      </c>
      <c r="M72" s="2" t="str">
        <f t="shared" si="2"/>
        <v>ALTN007</v>
      </c>
      <c r="N72" s="229" t="str">
        <f>M59</f>
        <v>ALTP015</v>
      </c>
    </row>
    <row r="73" spans="3:14">
      <c r="C73" s="153"/>
      <c r="G73" s="2" t="s">
        <v>100</v>
      </c>
      <c r="J73" s="2" t="s">
        <v>89</v>
      </c>
      <c r="K73" s="2" t="s">
        <v>146</v>
      </c>
      <c r="M73" s="2" t="str">
        <f t="shared" si="2"/>
        <v>ALTN008</v>
      </c>
      <c r="N73" s="229"/>
    </row>
    <row r="74" spans="3:14">
      <c r="C74" s="153"/>
      <c r="G74" s="2" t="s">
        <v>101</v>
      </c>
      <c r="J74" s="2" t="s">
        <v>90</v>
      </c>
      <c r="K74" s="2" t="s">
        <v>147</v>
      </c>
      <c r="M74" s="2" t="str">
        <f t="shared" si="2"/>
        <v>ALTN009</v>
      </c>
      <c r="N74" s="229" t="str">
        <f>M60</f>
        <v>ALTP016</v>
      </c>
    </row>
    <row r="75" spans="3:14">
      <c r="C75" s="153"/>
      <c r="G75" s="2" t="s">
        <v>102</v>
      </c>
      <c r="J75" s="2" t="s">
        <v>91</v>
      </c>
      <c r="K75" s="2" t="s">
        <v>148</v>
      </c>
      <c r="M75" s="2" t="str">
        <f t="shared" si="2"/>
        <v>ALTN010</v>
      </c>
      <c r="N75" s="229"/>
    </row>
    <row r="76" spans="3:14">
      <c r="C76" s="153"/>
      <c r="G76" s="2" t="s">
        <v>151</v>
      </c>
      <c r="J76" s="2" t="s">
        <v>92</v>
      </c>
      <c r="K76" s="2" t="s">
        <v>149</v>
      </c>
      <c r="M76" s="2" t="str">
        <f t="shared" si="2"/>
        <v>ALTN011</v>
      </c>
      <c r="N76" s="229" t="str">
        <f>M61</f>
        <v>ALTP017</v>
      </c>
    </row>
    <row r="77" spans="3:14">
      <c r="C77" s="153"/>
      <c r="G77" s="2" t="s">
        <v>103</v>
      </c>
      <c r="J77" s="2" t="s">
        <v>93</v>
      </c>
      <c r="N77" s="229"/>
    </row>
    <row r="78" spans="3:14">
      <c r="C78" s="153"/>
      <c r="G78" s="31" t="s">
        <v>104</v>
      </c>
      <c r="J78" s="2" t="s">
        <v>94</v>
      </c>
      <c r="N78" s="229" t="str">
        <f>M62</f>
        <v>ALTP018</v>
      </c>
    </row>
    <row r="79" spans="3:14">
      <c r="C79" s="153"/>
      <c r="G79" s="31" t="s">
        <v>139</v>
      </c>
      <c r="J79" s="2" t="s">
        <v>95</v>
      </c>
      <c r="N79" s="229"/>
    </row>
    <row r="80" spans="3:14">
      <c r="C80" s="153"/>
      <c r="G80" s="31" t="s">
        <v>146</v>
      </c>
      <c r="J80" s="2" t="s">
        <v>96</v>
      </c>
      <c r="N80" s="229" t="str">
        <f>M63</f>
        <v>ALTP019</v>
      </c>
    </row>
    <row r="81" spans="3:14">
      <c r="C81" s="153"/>
      <c r="G81" s="31" t="s">
        <v>147</v>
      </c>
      <c r="J81" s="2" t="s">
        <v>97</v>
      </c>
      <c r="N81" s="229"/>
    </row>
    <row r="82" spans="3:14">
      <c r="C82" s="153"/>
      <c r="G82" s="31" t="s">
        <v>148</v>
      </c>
      <c r="J82" s="2" t="s">
        <v>98</v>
      </c>
      <c r="N82" s="229" t="str">
        <f>M64</f>
        <v>ALTP020</v>
      </c>
    </row>
    <row r="83" spans="3:14">
      <c r="C83" s="153"/>
      <c r="G83" s="31" t="s">
        <v>149</v>
      </c>
      <c r="J83" s="2" t="s">
        <v>99</v>
      </c>
      <c r="N83" s="229"/>
    </row>
    <row r="84" spans="3:14">
      <c r="C84" s="153"/>
      <c r="N84" s="229" t="str">
        <f>M65</f>
        <v>ALTP025</v>
      </c>
    </row>
    <row r="85" spans="3:14">
      <c r="C85" s="153"/>
      <c r="N85" s="229"/>
    </row>
    <row r="86" spans="3:14">
      <c r="C86" s="153"/>
      <c r="N86" s="229" t="str">
        <f>M66</f>
        <v>ALTP027</v>
      </c>
    </row>
    <row r="87" spans="3:14">
      <c r="C87" s="153"/>
      <c r="N87" s="229"/>
    </row>
    <row r="88" spans="3:14">
      <c r="C88" s="153"/>
      <c r="N88" s="229" t="str">
        <f>M67</f>
        <v>ALTN001</v>
      </c>
    </row>
    <row r="89" spans="3:14">
      <c r="C89" s="153"/>
      <c r="N89" s="229"/>
    </row>
    <row r="90" spans="3:14">
      <c r="C90" s="153"/>
      <c r="N90" s="229" t="str">
        <f>M68</f>
        <v>ALTN002</v>
      </c>
    </row>
    <row r="91" spans="3:14">
      <c r="C91" s="153"/>
      <c r="N91" s="229"/>
    </row>
    <row r="92" spans="3:14">
      <c r="C92" s="153"/>
      <c r="N92" s="229" t="str">
        <f>M69</f>
        <v>ALTN003</v>
      </c>
    </row>
    <row r="93" spans="3:14">
      <c r="C93" s="153"/>
      <c r="N93" s="229"/>
    </row>
    <row r="94" spans="3:14">
      <c r="C94" s="153"/>
      <c r="N94" s="229" t="str">
        <f>M70</f>
        <v>ALTN004</v>
      </c>
    </row>
    <row r="95" spans="3:14">
      <c r="C95" s="153"/>
      <c r="N95" s="229"/>
    </row>
    <row r="96" spans="3:14">
      <c r="C96" s="153"/>
      <c r="N96" s="229" t="str">
        <f>M71</f>
        <v>ALTN006</v>
      </c>
    </row>
    <row r="97" spans="3:14">
      <c r="C97" s="153"/>
      <c r="N97" s="229"/>
    </row>
    <row r="98" spans="3:14">
      <c r="C98" s="153"/>
      <c r="N98" s="229" t="str">
        <f>M72</f>
        <v>ALTN007</v>
      </c>
    </row>
    <row r="99" spans="3:14">
      <c r="C99" s="153"/>
      <c r="N99" s="229"/>
    </row>
    <row r="100" spans="3:14">
      <c r="C100" s="153"/>
      <c r="N100" s="229" t="str">
        <f>M73</f>
        <v>ALTN008</v>
      </c>
    </row>
    <row r="101" spans="3:14">
      <c r="C101" s="153"/>
      <c r="N101" s="229"/>
    </row>
    <row r="102" spans="3:14">
      <c r="C102" s="153"/>
      <c r="N102" s="229" t="str">
        <f>M74</f>
        <v>ALTN009</v>
      </c>
    </row>
    <row r="103" spans="3:14">
      <c r="C103" s="153"/>
      <c r="N103" s="229"/>
    </row>
    <row r="104" spans="3:14">
      <c r="C104" s="153"/>
      <c r="N104" s="229" t="str">
        <f>M75</f>
        <v>ALTN010</v>
      </c>
    </row>
    <row r="105" spans="3:14">
      <c r="C105" s="153"/>
      <c r="N105" s="229"/>
    </row>
    <row r="106" spans="3:14">
      <c r="C106" s="153"/>
      <c r="N106" s="229" t="str">
        <f>M76</f>
        <v>ALTN011</v>
      </c>
    </row>
    <row r="107" spans="3:14">
      <c r="C107" s="153"/>
      <c r="N107" s="229"/>
    </row>
  </sheetData>
  <protectedRanges>
    <protectedRange password="CC78" sqref="E34:E65335 B8:D9 W8:W9 B22:B65335 C31:D65335 F31:JG45 F97:M97 Y8:JG12 F46 H46:J46 L46:JG46 L47:L73 F84:L96 N47:JG97 M47:M76 F98:JG65335 K74:L83 F47:J67 F69:J83 F68 H68:J68 F8:H8 J17:JG21 C17:H21 B10:X10 A8:A16 J11:X12 J13:JG13 A17:A65335 E11:H16 V14:JG16" name="Range1"/>
    <protectedRange password="CC78" sqref="C24:C29 E31:E33 W24:JG29 D24:H30" name="Range1_1_1"/>
    <protectedRange password="CC78" sqref="C30 W30:JG30" name="Range1_3_1"/>
    <protectedRange password="CC78" sqref="A5:JG7" name="Range1_2"/>
    <protectedRange password="CC78" sqref="I8:V9 I11:I21" name="Range1_3"/>
    <protectedRange password="CC78" sqref="B17:B21" name="Range1_1"/>
    <protectedRange password="CC78" sqref="E8:E9 F9" name="Range1_4"/>
    <protectedRange password="CC78" sqref="B14:B16" name="Range1_6"/>
    <protectedRange password="CC78" sqref="D14:D16" name="Range1_7"/>
    <protectedRange password="CC78" sqref="J11:U16" name="Range1_11"/>
  </protectedRanges>
  <autoFilter ref="A10:Z16"/>
  <mergeCells count="45">
    <mergeCell ref="N102:N103"/>
    <mergeCell ref="N104:N105"/>
    <mergeCell ref="N106:N107"/>
    <mergeCell ref="J8:U8"/>
    <mergeCell ref="V8:V9"/>
    <mergeCell ref="N74:N75"/>
    <mergeCell ref="N76:N77"/>
    <mergeCell ref="N78:N79"/>
    <mergeCell ref="N80:N81"/>
    <mergeCell ref="N82:N83"/>
    <mergeCell ref="N84:N85"/>
    <mergeCell ref="N98:N99"/>
    <mergeCell ref="N100:N101"/>
    <mergeCell ref="N96:N97"/>
    <mergeCell ref="N86:N87"/>
    <mergeCell ref="N88:N89"/>
    <mergeCell ref="N62:N63"/>
    <mergeCell ref="N64:N65"/>
    <mergeCell ref="A5:X5"/>
    <mergeCell ref="A6:X6"/>
    <mergeCell ref="B8:B9"/>
    <mergeCell ref="A8:A9"/>
    <mergeCell ref="C8:C9"/>
    <mergeCell ref="X8:X9"/>
    <mergeCell ref="W8:W9"/>
    <mergeCell ref="I8:I9"/>
    <mergeCell ref="D8:D9"/>
    <mergeCell ref="G8:H8"/>
    <mergeCell ref="E8:F8"/>
    <mergeCell ref="N90:N91"/>
    <mergeCell ref="N92:N93"/>
    <mergeCell ref="N94:N95"/>
    <mergeCell ref="A19:C21"/>
    <mergeCell ref="N66:N67"/>
    <mergeCell ref="N68:N69"/>
    <mergeCell ref="N70:N71"/>
    <mergeCell ref="N72:N73"/>
    <mergeCell ref="N46:N47"/>
    <mergeCell ref="N48:N49"/>
    <mergeCell ref="N50:N51"/>
    <mergeCell ref="N52:N53"/>
    <mergeCell ref="N54:N55"/>
    <mergeCell ref="N56:N57"/>
    <mergeCell ref="N58:N59"/>
    <mergeCell ref="N60:N61"/>
  </mergeCells>
  <phoneticPr fontId="47" type="noConversion"/>
  <printOptions horizontalCentered="1"/>
  <pageMargins left="0.24" right="0.2" top="0.21" bottom="0.2" header="0.22" footer="0.2"/>
  <pageSetup paperSize="9" scale="75" fitToHeight="0" orientation="portrait" horizontalDpi="300" verticalDpi="300" r:id="rId1"/>
  <headerFooter alignWithMargins="0">
    <oddFooter>&amp;C&amp;P/&amp;N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6"/>
  <sheetViews>
    <sheetView zoomScaleNormal="115" workbookViewId="0">
      <pane xSplit="3" ySplit="6" topLeftCell="D7" activePane="bottomRight" state="frozen"/>
      <selection activeCell="A2" sqref="A2:A3"/>
      <selection pane="topRight" activeCell="A2" sqref="A2:A3"/>
      <selection pane="bottomLeft" activeCell="A2" sqref="A2:A3"/>
      <selection pane="bottomRight" activeCell="F14" sqref="F14:AJ19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219" customWidth="1"/>
    <col min="5" max="5" width="7.140625" style="2" customWidth="1"/>
    <col min="6" max="33" width="3.42578125" style="123" customWidth="1"/>
    <col min="34" max="36" width="3.42578125" style="124" customWidth="1"/>
    <col min="37" max="38" width="4.42578125" style="2" customWidth="1"/>
    <col min="39" max="39" width="5.5703125" style="100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39"/>
      <c r="B1" s="54"/>
      <c r="C1" s="54"/>
      <c r="D1" s="58"/>
      <c r="E1" s="54"/>
      <c r="F1" s="58"/>
      <c r="G1" s="58"/>
      <c r="H1" s="58"/>
      <c r="I1" s="58"/>
      <c r="J1" s="58"/>
      <c r="K1" s="119"/>
      <c r="L1" s="119"/>
      <c r="M1" s="119"/>
      <c r="N1" s="119"/>
      <c r="O1" s="119"/>
      <c r="P1" s="119"/>
      <c r="Q1" s="119"/>
      <c r="R1" s="119"/>
      <c r="S1" s="56" t="str">
        <f>CONCATENATE("BẢNG CHẤM CÔNG THÁNG ",TEXT($E$4,"mm")," NĂM ",TEXT($E$4,"yyyy"))</f>
        <v>BẢNG CHẤM CÔNG THÁNG 01 NĂM 2013</v>
      </c>
      <c r="T1" s="119"/>
      <c r="U1" s="119"/>
      <c r="V1" s="119"/>
      <c r="W1" s="119"/>
      <c r="X1" s="119"/>
      <c r="Y1" s="119"/>
      <c r="Z1" s="119"/>
      <c r="AA1" s="119"/>
      <c r="AB1" s="119"/>
      <c r="AC1" s="119"/>
      <c r="AD1" s="119"/>
      <c r="AE1" s="119"/>
      <c r="AF1" s="119"/>
      <c r="AG1" s="119"/>
      <c r="AH1" s="119"/>
      <c r="AI1" s="119"/>
      <c r="AJ1" s="119"/>
      <c r="AK1" s="55"/>
      <c r="AL1" s="55"/>
      <c r="AM1" s="242" t="s">
        <v>179</v>
      </c>
      <c r="AN1" s="243"/>
      <c r="AO1" s="243"/>
      <c r="AP1" s="243"/>
      <c r="AQ1" s="243"/>
      <c r="AR1" s="243"/>
      <c r="AS1" s="244"/>
      <c r="AT1" s="57"/>
    </row>
    <row r="2" spans="1:91" ht="20.25">
      <c r="A2" s="139"/>
      <c r="B2" s="58"/>
      <c r="C2" s="58"/>
      <c r="D2" s="58"/>
      <c r="E2" s="58"/>
      <c r="F2" s="58"/>
      <c r="G2" s="58"/>
      <c r="H2" s="58"/>
      <c r="I2" s="58"/>
      <c r="J2" s="58"/>
      <c r="K2" s="119"/>
      <c r="L2" s="119"/>
      <c r="M2" s="119"/>
      <c r="N2" s="119"/>
      <c r="O2" s="119"/>
      <c r="P2" s="119"/>
      <c r="Q2" s="119"/>
      <c r="R2" s="119"/>
      <c r="S2" s="119"/>
      <c r="T2" s="119"/>
      <c r="U2" s="119"/>
      <c r="V2" s="119"/>
      <c r="W2" s="119"/>
      <c r="X2" s="119"/>
      <c r="Y2" s="119"/>
      <c r="Z2" s="119"/>
      <c r="AA2" s="119"/>
      <c r="AB2" s="119"/>
      <c r="AC2" s="119"/>
      <c r="AD2" s="119"/>
      <c r="AE2" s="119"/>
      <c r="AF2" s="119"/>
      <c r="AG2" s="119"/>
      <c r="AH2" s="119"/>
      <c r="AI2" s="119"/>
      <c r="AJ2" s="119"/>
      <c r="AK2" s="55"/>
      <c r="AL2" s="55"/>
      <c r="AM2" s="96"/>
      <c r="AN2" s="59"/>
      <c r="AO2" s="59"/>
      <c r="AP2" s="59"/>
      <c r="AQ2" s="59"/>
      <c r="AR2" s="59"/>
      <c r="AS2" s="95"/>
      <c r="AT2" s="95"/>
    </row>
    <row r="3" spans="1:91" ht="21" customHeight="1">
      <c r="A3" s="139"/>
      <c r="B3" s="60"/>
      <c r="C3" s="60"/>
      <c r="D3" s="61"/>
      <c r="E3" s="61"/>
      <c r="F3" s="119"/>
      <c r="G3" s="119"/>
      <c r="H3" s="119"/>
      <c r="I3" s="119"/>
      <c r="J3" s="119"/>
      <c r="K3" s="119"/>
      <c r="L3" s="119"/>
      <c r="M3" s="119"/>
      <c r="N3" s="119"/>
      <c r="O3" s="119"/>
      <c r="P3" s="119"/>
      <c r="Q3" s="119"/>
      <c r="R3" s="119"/>
      <c r="S3" s="119"/>
      <c r="T3" s="119"/>
      <c r="U3" s="119"/>
      <c r="V3" s="119"/>
      <c r="W3" s="119"/>
      <c r="X3" s="119"/>
      <c r="Y3" s="119"/>
      <c r="Z3" s="119"/>
      <c r="AA3" s="119"/>
      <c r="AB3" s="119"/>
      <c r="AC3" s="119"/>
      <c r="AD3" s="119"/>
      <c r="AE3" s="119"/>
      <c r="AF3" s="119"/>
      <c r="AG3" s="119"/>
      <c r="AH3" s="119"/>
      <c r="AI3" s="119"/>
      <c r="AJ3" s="119"/>
      <c r="AK3" s="55"/>
      <c r="AL3" s="55"/>
      <c r="AM3" s="96"/>
      <c r="AN3" s="57"/>
      <c r="AO3" s="57"/>
      <c r="AP3" s="57"/>
      <c r="AQ3" s="57"/>
      <c r="AR3" s="57"/>
      <c r="AS3" s="62"/>
      <c r="AT3" s="62"/>
    </row>
    <row r="4" spans="1:91" ht="14.25" customHeight="1">
      <c r="A4" s="63"/>
      <c r="B4" s="63"/>
      <c r="C4" s="156"/>
      <c r="D4" s="155"/>
      <c r="E4" s="64">
        <v>41275</v>
      </c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6"/>
      <c r="AI4" s="66"/>
      <c r="AJ4" s="66"/>
      <c r="AK4" s="63"/>
      <c r="AL4" s="63"/>
      <c r="AM4" s="97"/>
      <c r="AN4" s="63"/>
      <c r="AO4" s="63"/>
      <c r="AP4" s="63"/>
      <c r="AQ4" s="63"/>
      <c r="AR4" s="63"/>
      <c r="AS4" s="63"/>
      <c r="AT4" s="101"/>
    </row>
    <row r="5" spans="1:91" s="67" customFormat="1" ht="18.75" customHeight="1">
      <c r="A5" s="245" t="s">
        <v>28</v>
      </c>
      <c r="B5" s="245" t="s">
        <v>3</v>
      </c>
      <c r="C5" s="245" t="s">
        <v>1</v>
      </c>
      <c r="D5" s="247" t="s">
        <v>29</v>
      </c>
      <c r="E5" s="245" t="s">
        <v>30</v>
      </c>
      <c r="F5" s="118">
        <f>+E4</f>
        <v>41275</v>
      </c>
      <c r="G5" s="118">
        <f t="shared" ref="G5:AJ5" si="0">F5+1</f>
        <v>41276</v>
      </c>
      <c r="H5" s="118">
        <f t="shared" si="0"/>
        <v>41277</v>
      </c>
      <c r="I5" s="118">
        <f t="shared" si="0"/>
        <v>41278</v>
      </c>
      <c r="J5" s="118">
        <f t="shared" si="0"/>
        <v>41279</v>
      </c>
      <c r="K5" s="118">
        <f t="shared" si="0"/>
        <v>41280</v>
      </c>
      <c r="L5" s="118">
        <f t="shared" si="0"/>
        <v>41281</v>
      </c>
      <c r="M5" s="118">
        <f t="shared" si="0"/>
        <v>41282</v>
      </c>
      <c r="N5" s="118">
        <f t="shared" si="0"/>
        <v>41283</v>
      </c>
      <c r="O5" s="118">
        <f t="shared" si="0"/>
        <v>41284</v>
      </c>
      <c r="P5" s="118">
        <f t="shared" si="0"/>
        <v>41285</v>
      </c>
      <c r="Q5" s="118">
        <f t="shared" si="0"/>
        <v>41286</v>
      </c>
      <c r="R5" s="118">
        <f t="shared" si="0"/>
        <v>41287</v>
      </c>
      <c r="S5" s="118">
        <f t="shared" si="0"/>
        <v>41288</v>
      </c>
      <c r="T5" s="118">
        <f t="shared" si="0"/>
        <v>41289</v>
      </c>
      <c r="U5" s="118">
        <f t="shared" si="0"/>
        <v>41290</v>
      </c>
      <c r="V5" s="118">
        <f t="shared" si="0"/>
        <v>41291</v>
      </c>
      <c r="W5" s="118">
        <f t="shared" si="0"/>
        <v>41292</v>
      </c>
      <c r="X5" s="118">
        <f t="shared" si="0"/>
        <v>41293</v>
      </c>
      <c r="Y5" s="118">
        <f t="shared" si="0"/>
        <v>41294</v>
      </c>
      <c r="Z5" s="118">
        <f t="shared" si="0"/>
        <v>41295</v>
      </c>
      <c r="AA5" s="118">
        <f t="shared" si="0"/>
        <v>41296</v>
      </c>
      <c r="AB5" s="118">
        <f t="shared" si="0"/>
        <v>41297</v>
      </c>
      <c r="AC5" s="118">
        <f t="shared" si="0"/>
        <v>41298</v>
      </c>
      <c r="AD5" s="118">
        <f t="shared" si="0"/>
        <v>41299</v>
      </c>
      <c r="AE5" s="118">
        <f t="shared" si="0"/>
        <v>41300</v>
      </c>
      <c r="AF5" s="118">
        <f t="shared" si="0"/>
        <v>41301</v>
      </c>
      <c r="AG5" s="118">
        <f t="shared" si="0"/>
        <v>41302</v>
      </c>
      <c r="AH5" s="118">
        <f>AG5+1</f>
        <v>41303</v>
      </c>
      <c r="AI5" s="118">
        <f t="shared" si="0"/>
        <v>41304</v>
      </c>
      <c r="AJ5" s="118">
        <f t="shared" si="0"/>
        <v>41305</v>
      </c>
      <c r="AK5" s="248" t="s">
        <v>15</v>
      </c>
      <c r="AL5" s="249"/>
      <c r="AM5" s="250"/>
      <c r="AN5" s="251" t="s">
        <v>45</v>
      </c>
      <c r="AO5" s="251" t="s">
        <v>41</v>
      </c>
      <c r="AP5" s="251" t="s">
        <v>42</v>
      </c>
      <c r="AQ5" s="251" t="s">
        <v>43</v>
      </c>
      <c r="AR5" s="251" t="s">
        <v>44</v>
      </c>
      <c r="AS5" s="247" t="s">
        <v>0</v>
      </c>
      <c r="AT5" s="253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67" customFormat="1" ht="39.75" customHeight="1">
      <c r="A6" s="246"/>
      <c r="B6" s="246"/>
      <c r="C6" s="246"/>
      <c r="D6" s="246"/>
      <c r="E6" s="246"/>
      <c r="F6" s="174" t="str">
        <f>CHOOSE(WEEKDAY(F5),"C.Nhật","T.Hai","T.Ba","T.Tư","T.Năm","T.Sáu","T.Bảy")</f>
        <v>T.Ba</v>
      </c>
      <c r="G6" s="174" t="str">
        <f t="shared" ref="G6:AJ6" si="1">CHOOSE(WEEKDAY(G5),"C.Nhật","T.Hai","T.Ba","T.Tư","T.Năm","T.Sáu","T.Bảy")</f>
        <v>T.Tư</v>
      </c>
      <c r="H6" s="174" t="str">
        <f t="shared" si="1"/>
        <v>T.Năm</v>
      </c>
      <c r="I6" s="174" t="str">
        <f t="shared" si="1"/>
        <v>T.Sáu</v>
      </c>
      <c r="J6" s="174" t="str">
        <f t="shared" si="1"/>
        <v>T.Bảy</v>
      </c>
      <c r="K6" s="174" t="str">
        <f t="shared" si="1"/>
        <v>C.Nhật</v>
      </c>
      <c r="L6" s="174" t="str">
        <f t="shared" si="1"/>
        <v>T.Hai</v>
      </c>
      <c r="M6" s="174" t="str">
        <f t="shared" si="1"/>
        <v>T.Ba</v>
      </c>
      <c r="N6" s="174" t="str">
        <f t="shared" si="1"/>
        <v>T.Tư</v>
      </c>
      <c r="O6" s="174" t="str">
        <f t="shared" si="1"/>
        <v>T.Năm</v>
      </c>
      <c r="P6" s="174" t="str">
        <f t="shared" si="1"/>
        <v>T.Sáu</v>
      </c>
      <c r="Q6" s="174" t="str">
        <f t="shared" si="1"/>
        <v>T.Bảy</v>
      </c>
      <c r="R6" s="174" t="str">
        <f t="shared" si="1"/>
        <v>C.Nhật</v>
      </c>
      <c r="S6" s="174" t="str">
        <f t="shared" si="1"/>
        <v>T.Hai</v>
      </c>
      <c r="T6" s="174" t="str">
        <f t="shared" si="1"/>
        <v>T.Ba</v>
      </c>
      <c r="U6" s="174" t="str">
        <f t="shared" si="1"/>
        <v>T.Tư</v>
      </c>
      <c r="V6" s="174" t="str">
        <f t="shared" si="1"/>
        <v>T.Năm</v>
      </c>
      <c r="W6" s="174" t="str">
        <f t="shared" si="1"/>
        <v>T.Sáu</v>
      </c>
      <c r="X6" s="174" t="str">
        <f t="shared" si="1"/>
        <v>T.Bảy</v>
      </c>
      <c r="Y6" s="174" t="str">
        <f t="shared" si="1"/>
        <v>C.Nhật</v>
      </c>
      <c r="Z6" s="174" t="str">
        <f t="shared" si="1"/>
        <v>T.Hai</v>
      </c>
      <c r="AA6" s="174" t="str">
        <f t="shared" si="1"/>
        <v>T.Ba</v>
      </c>
      <c r="AB6" s="174" t="str">
        <f t="shared" si="1"/>
        <v>T.Tư</v>
      </c>
      <c r="AC6" s="174" t="str">
        <f t="shared" si="1"/>
        <v>T.Năm</v>
      </c>
      <c r="AD6" s="174" t="str">
        <f t="shared" si="1"/>
        <v>T.Sáu</v>
      </c>
      <c r="AE6" s="174" t="str">
        <f t="shared" si="1"/>
        <v>T.Bảy</v>
      </c>
      <c r="AF6" s="174" t="str">
        <f t="shared" si="1"/>
        <v>C.Nhật</v>
      </c>
      <c r="AG6" s="174" t="str">
        <f t="shared" si="1"/>
        <v>T.Hai</v>
      </c>
      <c r="AH6" s="174" t="str">
        <f t="shared" si="1"/>
        <v>T.Ba</v>
      </c>
      <c r="AI6" s="174" t="str">
        <f t="shared" si="1"/>
        <v>T.Tư</v>
      </c>
      <c r="AJ6" s="174" t="str">
        <f t="shared" si="1"/>
        <v>T.Năm</v>
      </c>
      <c r="AK6" s="175" t="s">
        <v>16</v>
      </c>
      <c r="AL6" s="175" t="s">
        <v>31</v>
      </c>
      <c r="AM6" s="176" t="s">
        <v>17</v>
      </c>
      <c r="AN6" s="252"/>
      <c r="AO6" s="252"/>
      <c r="AP6" s="252"/>
      <c r="AQ6" s="252"/>
      <c r="AR6" s="252"/>
      <c r="AS6" s="246"/>
      <c r="AT6" s="253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67" customFormat="1" ht="12.75" customHeight="1">
      <c r="A7" s="177">
        <v>1</v>
      </c>
      <c r="B7" s="177">
        <v>1</v>
      </c>
      <c r="C7" s="177">
        <v>2</v>
      </c>
      <c r="D7" s="177">
        <v>3</v>
      </c>
      <c r="E7" s="177">
        <v>4</v>
      </c>
      <c r="F7" s="177">
        <v>5</v>
      </c>
      <c r="G7" s="177">
        <v>6</v>
      </c>
      <c r="H7" s="177">
        <v>7</v>
      </c>
      <c r="I7" s="177">
        <v>8</v>
      </c>
      <c r="J7" s="177">
        <v>9</v>
      </c>
      <c r="K7" s="177">
        <v>10</v>
      </c>
      <c r="L7" s="177">
        <v>11</v>
      </c>
      <c r="M7" s="177">
        <v>12</v>
      </c>
      <c r="N7" s="177">
        <v>13</v>
      </c>
      <c r="O7" s="177">
        <v>14</v>
      </c>
      <c r="P7" s="177">
        <v>15</v>
      </c>
      <c r="Q7" s="177">
        <v>16</v>
      </c>
      <c r="R7" s="177">
        <v>17</v>
      </c>
      <c r="S7" s="177">
        <v>18</v>
      </c>
      <c r="T7" s="177">
        <v>19</v>
      </c>
      <c r="U7" s="177">
        <v>20</v>
      </c>
      <c r="V7" s="177">
        <v>21</v>
      </c>
      <c r="W7" s="177">
        <v>22</v>
      </c>
      <c r="X7" s="177">
        <v>23</v>
      </c>
      <c r="Y7" s="177">
        <v>24</v>
      </c>
      <c r="Z7" s="177">
        <v>25</v>
      </c>
      <c r="AA7" s="177">
        <v>26</v>
      </c>
      <c r="AB7" s="177">
        <v>27</v>
      </c>
      <c r="AC7" s="177">
        <v>28</v>
      </c>
      <c r="AD7" s="177">
        <v>29</v>
      </c>
      <c r="AE7" s="177">
        <v>30</v>
      </c>
      <c r="AF7" s="177">
        <v>31</v>
      </c>
      <c r="AG7" s="177">
        <v>32</v>
      </c>
      <c r="AH7" s="177">
        <v>33</v>
      </c>
      <c r="AI7" s="177">
        <v>34</v>
      </c>
      <c r="AJ7" s="177">
        <v>35</v>
      </c>
      <c r="AK7" s="177">
        <v>36</v>
      </c>
      <c r="AL7" s="177">
        <v>37</v>
      </c>
      <c r="AM7" s="177">
        <v>38</v>
      </c>
      <c r="AN7" s="177">
        <v>39</v>
      </c>
      <c r="AO7" s="177">
        <v>40</v>
      </c>
      <c r="AP7" s="177">
        <v>41</v>
      </c>
      <c r="AQ7" s="177">
        <v>42</v>
      </c>
      <c r="AR7" s="177">
        <v>43</v>
      </c>
      <c r="AS7" s="177">
        <v>44</v>
      </c>
      <c r="AT7" s="221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180" customFormat="1" ht="21" customHeight="1">
      <c r="A8" s="178" t="s">
        <v>155</v>
      </c>
      <c r="B8" s="181" t="s">
        <v>178</v>
      </c>
      <c r="C8" s="182"/>
      <c r="D8" s="182"/>
      <c r="E8" s="182"/>
      <c r="F8" s="182"/>
      <c r="G8" s="182"/>
      <c r="H8" s="182"/>
      <c r="I8" s="182"/>
      <c r="J8" s="182"/>
      <c r="K8" s="182"/>
      <c r="L8" s="182"/>
      <c r="M8" s="182"/>
      <c r="N8" s="182"/>
      <c r="O8" s="182"/>
      <c r="P8" s="182"/>
      <c r="Q8" s="182"/>
      <c r="R8" s="182"/>
      <c r="S8" s="182"/>
      <c r="T8" s="182"/>
      <c r="U8" s="182"/>
      <c r="V8" s="182"/>
      <c r="W8" s="182"/>
      <c r="X8" s="182"/>
      <c r="Y8" s="182"/>
      <c r="Z8" s="182"/>
      <c r="AA8" s="182"/>
      <c r="AB8" s="182"/>
      <c r="AC8" s="182"/>
      <c r="AD8" s="182"/>
      <c r="AE8" s="182"/>
      <c r="AF8" s="182"/>
      <c r="AG8" s="182"/>
      <c r="AH8" s="182"/>
      <c r="AI8" s="182"/>
      <c r="AJ8" s="182"/>
      <c r="AK8" s="182"/>
      <c r="AL8" s="182"/>
      <c r="AM8" s="182"/>
      <c r="AN8" s="182"/>
      <c r="AO8" s="182"/>
      <c r="AP8" s="182"/>
      <c r="AQ8" s="182"/>
      <c r="AR8" s="182"/>
      <c r="AS8" s="183"/>
      <c r="AT8" s="179"/>
    </row>
    <row r="9" spans="1:91" s="67" customFormat="1" ht="18" customHeight="1">
      <c r="A9" s="254">
        <v>1</v>
      </c>
      <c r="B9" s="254" t="s">
        <v>162</v>
      </c>
      <c r="C9" s="256" t="str">
        <f>VLOOKUP(B9,DS,2,0)</f>
        <v>Phan Văn Hiền</v>
      </c>
      <c r="D9" s="258" t="str">
        <f>VLOOKUP(B9,DS,3,0)</f>
        <v>Quản Đốc</v>
      </c>
      <c r="E9" s="68" t="s">
        <v>32</v>
      </c>
      <c r="F9" s="143"/>
      <c r="G9" s="143">
        <v>8</v>
      </c>
      <c r="H9" s="143">
        <v>8</v>
      </c>
      <c r="I9" s="143">
        <v>8</v>
      </c>
      <c r="J9" s="143">
        <v>8</v>
      </c>
      <c r="K9" s="143"/>
      <c r="L9" s="143">
        <v>8</v>
      </c>
      <c r="M9" s="143">
        <v>8</v>
      </c>
      <c r="N9" s="143">
        <v>8</v>
      </c>
      <c r="O9" s="143">
        <v>8</v>
      </c>
      <c r="P9" s="143">
        <v>8</v>
      </c>
      <c r="Q9" s="143">
        <v>8</v>
      </c>
      <c r="R9" s="143"/>
      <c r="S9" s="143">
        <v>8</v>
      </c>
      <c r="T9" s="143">
        <v>8</v>
      </c>
      <c r="U9" s="143">
        <v>8</v>
      </c>
      <c r="V9" s="143">
        <v>8</v>
      </c>
      <c r="W9" s="143">
        <v>8</v>
      </c>
      <c r="X9" s="143">
        <v>8</v>
      </c>
      <c r="Y9" s="143"/>
      <c r="Z9" s="143">
        <v>8</v>
      </c>
      <c r="AA9" s="143">
        <v>8</v>
      </c>
      <c r="AB9" s="143">
        <v>8</v>
      </c>
      <c r="AC9" s="143">
        <v>8</v>
      </c>
      <c r="AD9" s="143">
        <v>8</v>
      </c>
      <c r="AE9" s="143">
        <v>8</v>
      </c>
      <c r="AF9" s="143"/>
      <c r="AG9" s="143">
        <v>8</v>
      </c>
      <c r="AH9" s="143">
        <v>8</v>
      </c>
      <c r="AI9" s="143">
        <v>8</v>
      </c>
      <c r="AJ9" s="143">
        <v>8</v>
      </c>
      <c r="AK9" s="260">
        <f t="shared" ref="AK9" si="2">((SUM(F9:AJ9))/8)-(SUMIF($F$6:$AJ$6,"C.Nhật",F9:AJ9)/8)</f>
        <v>26</v>
      </c>
      <c r="AL9" s="260">
        <f t="shared" ref="AL9" si="3">SUM(F10:AJ10)/8*1.5</f>
        <v>0</v>
      </c>
      <c r="AM9" s="262">
        <f t="shared" ref="AM9:AM11" si="4">SUMIF($F$6:$AJ$6,"C.Nhật",$F9:$AJ10)/8*2</f>
        <v>0</v>
      </c>
      <c r="AN9" s="264">
        <f t="shared" ref="AN9" si="5">SUM(AK9:AM10)</f>
        <v>26</v>
      </c>
      <c r="AO9" s="266">
        <v>0</v>
      </c>
      <c r="AP9" s="264"/>
      <c r="AQ9" s="264"/>
      <c r="AR9" s="264"/>
      <c r="AS9" s="268"/>
      <c r="AT9" s="221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67" customFormat="1" ht="18" customHeight="1">
      <c r="A10" s="255"/>
      <c r="B10" s="255"/>
      <c r="C10" s="257"/>
      <c r="D10" s="259"/>
      <c r="E10" s="69" t="s">
        <v>31</v>
      </c>
      <c r="F10" s="144"/>
      <c r="G10" s="144"/>
      <c r="H10" s="144"/>
      <c r="I10" s="144"/>
      <c r="J10" s="144"/>
      <c r="K10" s="144"/>
      <c r="L10" s="144"/>
      <c r="M10" s="144"/>
      <c r="N10" s="144"/>
      <c r="O10" s="144"/>
      <c r="P10" s="144"/>
      <c r="Q10" s="144"/>
      <c r="R10" s="144"/>
      <c r="S10" s="144"/>
      <c r="T10" s="144"/>
      <c r="U10" s="144"/>
      <c r="V10" s="144"/>
      <c r="W10" s="144"/>
      <c r="X10" s="144"/>
      <c r="Y10" s="144"/>
      <c r="Z10" s="144"/>
      <c r="AA10" s="144"/>
      <c r="AB10" s="144"/>
      <c r="AC10" s="144"/>
      <c r="AD10" s="144"/>
      <c r="AE10" s="144"/>
      <c r="AF10" s="144"/>
      <c r="AG10" s="144"/>
      <c r="AH10" s="144"/>
      <c r="AI10" s="144"/>
      <c r="AJ10" s="144"/>
      <c r="AK10" s="261"/>
      <c r="AL10" s="261"/>
      <c r="AM10" s="263"/>
      <c r="AN10" s="265"/>
      <c r="AO10" s="267"/>
      <c r="AP10" s="265"/>
      <c r="AQ10" s="265"/>
      <c r="AR10" s="265"/>
      <c r="AS10" s="269"/>
      <c r="AT10" s="221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67" customFormat="1" ht="18" customHeight="1">
      <c r="A11" s="254">
        <v>2</v>
      </c>
      <c r="B11" s="254" t="s">
        <v>177</v>
      </c>
      <c r="C11" s="256" t="str">
        <f>VLOOKUP(B11,DS,2,0)</f>
        <v>Nguyễn Thị Thu Sương</v>
      </c>
      <c r="D11" s="258" t="str">
        <f>VLOOKUP(B11,DS,3,0)</f>
        <v>Kinh Doanh</v>
      </c>
      <c r="E11" s="68" t="s">
        <v>32</v>
      </c>
      <c r="F11" s="143"/>
      <c r="G11" s="143">
        <v>8</v>
      </c>
      <c r="H11" s="143">
        <v>8</v>
      </c>
      <c r="I11" s="143">
        <v>8</v>
      </c>
      <c r="J11" s="143">
        <v>8</v>
      </c>
      <c r="K11" s="143"/>
      <c r="L11" s="143">
        <v>8</v>
      </c>
      <c r="M11" s="143">
        <v>8</v>
      </c>
      <c r="N11" s="143">
        <v>8</v>
      </c>
      <c r="O11" s="143">
        <v>8</v>
      </c>
      <c r="P11" s="143">
        <v>8</v>
      </c>
      <c r="Q11" s="143">
        <v>8</v>
      </c>
      <c r="R11" s="143"/>
      <c r="S11" s="143">
        <v>8</v>
      </c>
      <c r="T11" s="143">
        <v>8</v>
      </c>
      <c r="U11" s="143">
        <v>8</v>
      </c>
      <c r="V11" s="143">
        <v>8</v>
      </c>
      <c r="W11" s="143">
        <v>8</v>
      </c>
      <c r="X11" s="143">
        <v>8</v>
      </c>
      <c r="Y11" s="143"/>
      <c r="Z11" s="143">
        <v>8</v>
      </c>
      <c r="AA11" s="143">
        <v>8</v>
      </c>
      <c r="AB11" s="143">
        <v>8</v>
      </c>
      <c r="AC11" s="143">
        <v>8</v>
      </c>
      <c r="AD11" s="143">
        <v>8</v>
      </c>
      <c r="AE11" s="143">
        <v>8</v>
      </c>
      <c r="AF11" s="143"/>
      <c r="AG11" s="143">
        <v>8</v>
      </c>
      <c r="AH11" s="143">
        <v>8</v>
      </c>
      <c r="AI11" s="143">
        <v>8</v>
      </c>
      <c r="AJ11" s="143">
        <v>8</v>
      </c>
      <c r="AK11" s="260">
        <f t="shared" ref="AK11" si="6">((SUM(F11:AJ11))/8)-(SUMIF($F$6:$AJ$6,"C.Nhật",F11:AJ11)/8)</f>
        <v>26</v>
      </c>
      <c r="AL11" s="260">
        <f t="shared" ref="AL11" si="7">SUM(F12:AJ12)/8*1.5</f>
        <v>0</v>
      </c>
      <c r="AM11" s="262">
        <f t="shared" si="4"/>
        <v>0</v>
      </c>
      <c r="AN11" s="264">
        <f t="shared" ref="AN11" si="8">SUM(AK11:AM12)</f>
        <v>26</v>
      </c>
      <c r="AO11" s="266">
        <v>0</v>
      </c>
      <c r="AP11" s="264"/>
      <c r="AQ11" s="264"/>
      <c r="AR11" s="264"/>
      <c r="AS11" s="268"/>
      <c r="AT11" s="221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67" customFormat="1" ht="18" customHeight="1">
      <c r="A12" s="255"/>
      <c r="B12" s="255"/>
      <c r="C12" s="257"/>
      <c r="D12" s="259"/>
      <c r="E12" s="69" t="s">
        <v>31</v>
      </c>
      <c r="F12" s="144"/>
      <c r="G12" s="144"/>
      <c r="H12" s="144"/>
      <c r="I12" s="144"/>
      <c r="J12" s="144"/>
      <c r="K12" s="144"/>
      <c r="L12" s="144"/>
      <c r="M12" s="144"/>
      <c r="N12" s="144"/>
      <c r="O12" s="144"/>
      <c r="P12" s="144"/>
      <c r="Q12" s="144"/>
      <c r="R12" s="144"/>
      <c r="S12" s="144"/>
      <c r="T12" s="144"/>
      <c r="U12" s="144"/>
      <c r="V12" s="144"/>
      <c r="W12" s="144"/>
      <c r="X12" s="144"/>
      <c r="Y12" s="144"/>
      <c r="Z12" s="144"/>
      <c r="AA12" s="144"/>
      <c r="AB12" s="144"/>
      <c r="AC12" s="144"/>
      <c r="AD12" s="144"/>
      <c r="AE12" s="144"/>
      <c r="AF12" s="144"/>
      <c r="AG12" s="144"/>
      <c r="AH12" s="144"/>
      <c r="AI12" s="144"/>
      <c r="AJ12" s="144"/>
      <c r="AK12" s="261"/>
      <c r="AL12" s="261"/>
      <c r="AM12" s="263"/>
      <c r="AN12" s="265"/>
      <c r="AO12" s="267"/>
      <c r="AP12" s="265"/>
      <c r="AQ12" s="265"/>
      <c r="AR12" s="265"/>
      <c r="AS12" s="269"/>
      <c r="AT12" s="221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180" customFormat="1" ht="21" customHeight="1">
      <c r="A13" s="178" t="s">
        <v>156</v>
      </c>
      <c r="B13" s="181" t="s">
        <v>160</v>
      </c>
      <c r="C13" s="182"/>
      <c r="D13" s="182"/>
      <c r="E13" s="182"/>
      <c r="F13" s="182"/>
      <c r="G13" s="182"/>
      <c r="H13" s="182"/>
      <c r="I13" s="182"/>
      <c r="J13" s="182"/>
      <c r="K13" s="182"/>
      <c r="L13" s="182"/>
      <c r="M13" s="182"/>
      <c r="N13" s="182"/>
      <c r="O13" s="182"/>
      <c r="P13" s="182"/>
      <c r="Q13" s="182"/>
      <c r="R13" s="182"/>
      <c r="S13" s="182"/>
      <c r="T13" s="182"/>
      <c r="U13" s="182"/>
      <c r="V13" s="182"/>
      <c r="W13" s="182"/>
      <c r="X13" s="182"/>
      <c r="Y13" s="182"/>
      <c r="Z13" s="182"/>
      <c r="AA13" s="182"/>
      <c r="AB13" s="182"/>
      <c r="AC13" s="182"/>
      <c r="AD13" s="182"/>
      <c r="AE13" s="182"/>
      <c r="AF13" s="182"/>
      <c r="AG13" s="182"/>
      <c r="AH13" s="182"/>
      <c r="AI13" s="182"/>
      <c r="AJ13" s="182"/>
      <c r="AK13" s="182"/>
      <c r="AL13" s="182"/>
      <c r="AM13" s="182"/>
      <c r="AN13" s="182"/>
      <c r="AO13" s="182"/>
      <c r="AP13" s="182"/>
      <c r="AQ13" s="182"/>
      <c r="AR13" s="182"/>
      <c r="AS13" s="183"/>
      <c r="AT13" s="179"/>
    </row>
    <row r="14" spans="1:91" s="67" customFormat="1" ht="18" customHeight="1">
      <c r="A14" s="254">
        <v>1</v>
      </c>
      <c r="B14" s="254" t="s">
        <v>163</v>
      </c>
      <c r="C14" s="256" t="str">
        <f>VLOOKUP(B14,DS,2,0)</f>
        <v>Nguyễn Trường Giang</v>
      </c>
      <c r="D14" s="258" t="str">
        <f>VLOOKUP(B14,DS,3,0)</f>
        <v>Thợ in</v>
      </c>
      <c r="E14" s="68" t="s">
        <v>32</v>
      </c>
      <c r="F14" s="143"/>
      <c r="G14" s="143">
        <v>8</v>
      </c>
      <c r="H14" s="143">
        <v>8</v>
      </c>
      <c r="I14" s="143">
        <v>8</v>
      </c>
      <c r="J14" s="143">
        <v>8</v>
      </c>
      <c r="K14" s="143"/>
      <c r="L14" s="143">
        <v>8</v>
      </c>
      <c r="M14" s="143">
        <v>8</v>
      </c>
      <c r="N14" s="143">
        <v>8</v>
      </c>
      <c r="O14" s="143">
        <v>8</v>
      </c>
      <c r="P14" s="143">
        <v>8</v>
      </c>
      <c r="Q14" s="143">
        <v>8</v>
      </c>
      <c r="R14" s="143"/>
      <c r="S14" s="143">
        <v>8</v>
      </c>
      <c r="T14" s="143">
        <v>8</v>
      </c>
      <c r="U14" s="143">
        <v>8</v>
      </c>
      <c r="V14" s="143">
        <v>8</v>
      </c>
      <c r="W14" s="143">
        <v>8</v>
      </c>
      <c r="X14" s="143">
        <v>8</v>
      </c>
      <c r="Y14" s="143"/>
      <c r="Z14" s="143">
        <v>8</v>
      </c>
      <c r="AA14" s="143">
        <v>8</v>
      </c>
      <c r="AB14" s="143">
        <v>8</v>
      </c>
      <c r="AC14" s="143">
        <v>8</v>
      </c>
      <c r="AD14" s="143">
        <v>8</v>
      </c>
      <c r="AE14" s="143">
        <v>8</v>
      </c>
      <c r="AF14" s="143"/>
      <c r="AG14" s="143">
        <v>8</v>
      </c>
      <c r="AH14" s="143">
        <v>8</v>
      </c>
      <c r="AI14" s="143">
        <v>8</v>
      </c>
      <c r="AJ14" s="143">
        <v>8</v>
      </c>
      <c r="AK14" s="260">
        <f t="shared" ref="AK14" si="9">((SUM(F14:AJ14))/8)-(SUMIF($F$6:$AJ$6,"C.Nhật",F14:AJ14)/8)</f>
        <v>26</v>
      </c>
      <c r="AL14" s="260">
        <f t="shared" ref="AL14" si="10">SUM(F15:AJ15)/8*1.5</f>
        <v>0</v>
      </c>
      <c r="AM14" s="262">
        <f>SUMIF($F$6:$AJ$6,"C.Nhật",$F14:$AJ15)/8*2</f>
        <v>0</v>
      </c>
      <c r="AN14" s="264">
        <f>SUM(AK14:AM15)</f>
        <v>26</v>
      </c>
      <c r="AO14" s="266">
        <v>0</v>
      </c>
      <c r="AP14" s="264"/>
      <c r="AQ14" s="264"/>
      <c r="AR14" s="264"/>
      <c r="AS14" s="268"/>
      <c r="AT14" s="221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</row>
    <row r="15" spans="1:91" s="67" customFormat="1" ht="18" customHeight="1">
      <c r="A15" s="255"/>
      <c r="B15" s="255"/>
      <c r="C15" s="257"/>
      <c r="D15" s="259"/>
      <c r="E15" s="69" t="s">
        <v>31</v>
      </c>
      <c r="F15" s="144"/>
      <c r="G15" s="144"/>
      <c r="H15" s="144"/>
      <c r="I15" s="144"/>
      <c r="J15" s="144"/>
      <c r="K15" s="144"/>
      <c r="L15" s="144"/>
      <c r="M15" s="144"/>
      <c r="N15" s="144"/>
      <c r="O15" s="144"/>
      <c r="P15" s="144"/>
      <c r="Q15" s="144"/>
      <c r="R15" s="144"/>
      <c r="S15" s="144"/>
      <c r="T15" s="144"/>
      <c r="U15" s="144"/>
      <c r="V15" s="144"/>
      <c r="W15" s="144"/>
      <c r="X15" s="144"/>
      <c r="Y15" s="144"/>
      <c r="Z15" s="144"/>
      <c r="AA15" s="144"/>
      <c r="AB15" s="144"/>
      <c r="AC15" s="144"/>
      <c r="AD15" s="144"/>
      <c r="AE15" s="144"/>
      <c r="AF15" s="144"/>
      <c r="AG15" s="144"/>
      <c r="AH15" s="144"/>
      <c r="AI15" s="144"/>
      <c r="AJ15" s="144"/>
      <c r="AK15" s="261"/>
      <c r="AL15" s="261"/>
      <c r="AM15" s="263"/>
      <c r="AN15" s="265"/>
      <c r="AO15" s="267"/>
      <c r="AP15" s="265"/>
      <c r="AQ15" s="265"/>
      <c r="AR15" s="265"/>
      <c r="AS15" s="269"/>
      <c r="AT15" s="221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</row>
    <row r="16" spans="1:91" s="67" customFormat="1" ht="18" customHeight="1">
      <c r="A16" s="254">
        <f>A14+1</f>
        <v>2</v>
      </c>
      <c r="B16" s="254" t="s">
        <v>164</v>
      </c>
      <c r="C16" s="256" t="str">
        <f>VLOOKUP(B16,DS,2,0)</f>
        <v>Đoàn Hồng Phong</v>
      </c>
      <c r="D16" s="258" t="str">
        <f>VLOOKUP(B16,DS,3,0)</f>
        <v>Thợ đóng - xả</v>
      </c>
      <c r="E16" s="68" t="s">
        <v>32</v>
      </c>
      <c r="F16" s="143"/>
      <c r="G16" s="143">
        <v>8</v>
      </c>
      <c r="H16" s="143">
        <v>8</v>
      </c>
      <c r="I16" s="143">
        <v>8</v>
      </c>
      <c r="J16" s="143">
        <v>8</v>
      </c>
      <c r="K16" s="143"/>
      <c r="L16" s="143">
        <v>8</v>
      </c>
      <c r="M16" s="143">
        <v>8</v>
      </c>
      <c r="N16" s="143">
        <v>8</v>
      </c>
      <c r="O16" s="143">
        <v>8</v>
      </c>
      <c r="P16" s="143">
        <v>8</v>
      </c>
      <c r="Q16" s="143">
        <v>8</v>
      </c>
      <c r="R16" s="143"/>
      <c r="S16" s="143">
        <v>8</v>
      </c>
      <c r="T16" s="143">
        <v>8</v>
      </c>
      <c r="U16" s="143">
        <v>8</v>
      </c>
      <c r="V16" s="143">
        <v>8</v>
      </c>
      <c r="W16" s="143">
        <v>8</v>
      </c>
      <c r="X16" s="143">
        <v>8</v>
      </c>
      <c r="Y16" s="143"/>
      <c r="Z16" s="143">
        <v>8</v>
      </c>
      <c r="AA16" s="143">
        <v>8</v>
      </c>
      <c r="AB16" s="143">
        <v>8</v>
      </c>
      <c r="AC16" s="143">
        <v>8</v>
      </c>
      <c r="AD16" s="143">
        <v>8</v>
      </c>
      <c r="AE16" s="143">
        <v>8</v>
      </c>
      <c r="AF16" s="143"/>
      <c r="AG16" s="143">
        <v>8</v>
      </c>
      <c r="AH16" s="143">
        <v>8</v>
      </c>
      <c r="AI16" s="143">
        <v>8</v>
      </c>
      <c r="AJ16" s="143">
        <v>8</v>
      </c>
      <c r="AK16" s="260">
        <f t="shared" ref="AK16" si="11">((SUM(F16:AJ16))/8)-(SUMIF($F$6:$AJ$6,"C.Nhật",F16:AJ16)/8)</f>
        <v>26</v>
      </c>
      <c r="AL16" s="260">
        <f t="shared" ref="AL16" si="12">SUM(F17:AJ17)/8*1.5</f>
        <v>0</v>
      </c>
      <c r="AM16" s="262">
        <f>SUMIF($F$6:$AJ$6,"C.Nhật",$F16:$AJ17)/8*2</f>
        <v>0</v>
      </c>
      <c r="AN16" s="264">
        <f t="shared" ref="AN16" si="13">SUM(AK16:AM17)</f>
        <v>26</v>
      </c>
      <c r="AO16" s="266">
        <v>0</v>
      </c>
      <c r="AP16" s="264"/>
      <c r="AQ16" s="264"/>
      <c r="AR16" s="264"/>
      <c r="AS16" s="268"/>
      <c r="AT16" s="221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1" s="67" customFormat="1" ht="18" customHeight="1">
      <c r="A17" s="255"/>
      <c r="B17" s="255"/>
      <c r="C17" s="257"/>
      <c r="D17" s="259"/>
      <c r="E17" s="69" t="s">
        <v>31</v>
      </c>
      <c r="F17" s="144"/>
      <c r="G17" s="144"/>
      <c r="H17" s="144"/>
      <c r="I17" s="144"/>
      <c r="J17" s="144"/>
      <c r="K17" s="144"/>
      <c r="L17" s="144"/>
      <c r="M17" s="144"/>
      <c r="N17" s="144"/>
      <c r="O17" s="144"/>
      <c r="P17" s="144"/>
      <c r="Q17" s="144"/>
      <c r="R17" s="144"/>
      <c r="S17" s="144"/>
      <c r="T17" s="144"/>
      <c r="U17" s="144"/>
      <c r="V17" s="144"/>
      <c r="W17" s="144"/>
      <c r="X17" s="144"/>
      <c r="Y17" s="144"/>
      <c r="Z17" s="144"/>
      <c r="AA17" s="144"/>
      <c r="AB17" s="144"/>
      <c r="AC17" s="144"/>
      <c r="AD17" s="144"/>
      <c r="AE17" s="144"/>
      <c r="AF17" s="144"/>
      <c r="AG17" s="144"/>
      <c r="AH17" s="144"/>
      <c r="AI17" s="144"/>
      <c r="AJ17" s="144"/>
      <c r="AK17" s="261"/>
      <c r="AL17" s="261"/>
      <c r="AM17" s="263"/>
      <c r="AN17" s="265"/>
      <c r="AO17" s="267"/>
      <c r="AP17" s="265"/>
      <c r="AQ17" s="265"/>
      <c r="AR17" s="265"/>
      <c r="AS17" s="269"/>
      <c r="AT17" s="221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1" s="67" customFormat="1" ht="18" customHeight="1">
      <c r="A18" s="254">
        <f t="shared" ref="A18" si="14">A16+1</f>
        <v>3</v>
      </c>
      <c r="B18" s="254" t="s">
        <v>165</v>
      </c>
      <c r="C18" s="256" t="str">
        <f>VLOOKUP(B18,DS,2,0)</f>
        <v>Trần Hữu Tình</v>
      </c>
      <c r="D18" s="258" t="str">
        <f>VLOOKUP(B18,DS,3,0)</f>
        <v>Công nhân</v>
      </c>
      <c r="E18" s="68" t="s">
        <v>32</v>
      </c>
      <c r="F18" s="143"/>
      <c r="G18" s="143">
        <v>8</v>
      </c>
      <c r="H18" s="143">
        <v>8</v>
      </c>
      <c r="I18" s="143">
        <v>8</v>
      </c>
      <c r="J18" s="143">
        <v>8</v>
      </c>
      <c r="K18" s="143"/>
      <c r="L18" s="143">
        <v>8</v>
      </c>
      <c r="M18" s="143">
        <v>8</v>
      </c>
      <c r="N18" s="143">
        <v>8</v>
      </c>
      <c r="O18" s="143">
        <v>8</v>
      </c>
      <c r="P18" s="143">
        <v>8</v>
      </c>
      <c r="Q18" s="143">
        <v>8</v>
      </c>
      <c r="R18" s="143"/>
      <c r="S18" s="143">
        <v>8</v>
      </c>
      <c r="T18" s="143">
        <v>8</v>
      </c>
      <c r="U18" s="143">
        <v>8</v>
      </c>
      <c r="V18" s="143">
        <v>8</v>
      </c>
      <c r="W18" s="143">
        <v>8</v>
      </c>
      <c r="X18" s="143">
        <v>8</v>
      </c>
      <c r="Y18" s="143"/>
      <c r="Z18" s="143">
        <v>8</v>
      </c>
      <c r="AA18" s="143">
        <v>8</v>
      </c>
      <c r="AB18" s="143">
        <v>8</v>
      </c>
      <c r="AC18" s="143">
        <v>8</v>
      </c>
      <c r="AD18" s="143">
        <v>8</v>
      </c>
      <c r="AE18" s="143">
        <v>8</v>
      </c>
      <c r="AF18" s="143"/>
      <c r="AG18" s="143">
        <v>8</v>
      </c>
      <c r="AH18" s="143">
        <v>8</v>
      </c>
      <c r="AI18" s="143">
        <v>8</v>
      </c>
      <c r="AJ18" s="143">
        <v>8</v>
      </c>
      <c r="AK18" s="260">
        <f t="shared" ref="AK18" si="15">((SUM(F18:AJ18))/8)-(SUMIF($F$6:$AJ$6,"C.Nhật",F18:AJ18)/8)</f>
        <v>26</v>
      </c>
      <c r="AL18" s="260">
        <f t="shared" ref="AL18" si="16">SUM(F19:AJ19)/8*1.5</f>
        <v>0</v>
      </c>
      <c r="AM18" s="262">
        <f>SUMIF($F$6:$AJ$6,"C.Nhật",$F18:$AJ19)/8*2</f>
        <v>0</v>
      </c>
      <c r="AN18" s="264">
        <f t="shared" ref="AN18" si="17">SUM(AK18:AM19)</f>
        <v>26</v>
      </c>
      <c r="AO18" s="266">
        <v>0</v>
      </c>
      <c r="AP18" s="264"/>
      <c r="AQ18" s="264"/>
      <c r="AR18" s="264"/>
      <c r="AS18" s="268"/>
      <c r="AT18" s="221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1" s="67" customFormat="1" ht="18" customHeight="1">
      <c r="A19" s="255"/>
      <c r="B19" s="255"/>
      <c r="C19" s="257"/>
      <c r="D19" s="259"/>
      <c r="E19" s="69" t="s">
        <v>31</v>
      </c>
      <c r="F19" s="144"/>
      <c r="G19" s="144"/>
      <c r="H19" s="144"/>
      <c r="I19" s="144"/>
      <c r="J19" s="144"/>
      <c r="K19" s="144"/>
      <c r="L19" s="144"/>
      <c r="M19" s="144"/>
      <c r="N19" s="144"/>
      <c r="O19" s="144"/>
      <c r="P19" s="144"/>
      <c r="Q19" s="144"/>
      <c r="R19" s="144"/>
      <c r="S19" s="144"/>
      <c r="T19" s="144"/>
      <c r="U19" s="144"/>
      <c r="V19" s="144"/>
      <c r="W19" s="144"/>
      <c r="X19" s="144"/>
      <c r="Y19" s="144"/>
      <c r="Z19" s="144"/>
      <c r="AA19" s="144"/>
      <c r="AB19" s="144"/>
      <c r="AC19" s="144"/>
      <c r="AD19" s="144"/>
      <c r="AE19" s="144"/>
      <c r="AF19" s="144"/>
      <c r="AG19" s="144"/>
      <c r="AH19" s="144"/>
      <c r="AI19" s="144"/>
      <c r="AJ19" s="144"/>
      <c r="AK19" s="261"/>
      <c r="AL19" s="261"/>
      <c r="AM19" s="263"/>
      <c r="AN19" s="265"/>
      <c r="AO19" s="267"/>
      <c r="AP19" s="265"/>
      <c r="AQ19" s="265"/>
      <c r="AR19" s="265"/>
      <c r="AS19" s="269"/>
      <c r="AT19" s="221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1" s="70" customFormat="1" ht="12.75">
      <c r="A20" s="14"/>
      <c r="B20" s="71"/>
      <c r="C20" s="4"/>
      <c r="D20" s="113"/>
      <c r="E20" s="4"/>
      <c r="F20" s="75"/>
      <c r="G20" s="75"/>
      <c r="H20" s="72"/>
      <c r="I20" s="72"/>
      <c r="J20" s="120"/>
      <c r="K20" s="75"/>
      <c r="L20" s="72"/>
      <c r="M20" s="75"/>
      <c r="N20" s="75"/>
      <c r="O20" s="75"/>
      <c r="P20" s="75"/>
      <c r="Q20" s="72"/>
      <c r="R20" s="75"/>
      <c r="S20" s="75"/>
      <c r="T20" s="120"/>
      <c r="U20" s="75"/>
      <c r="V20" s="75"/>
      <c r="W20" s="75"/>
      <c r="X20" s="71"/>
      <c r="Y20" s="75"/>
      <c r="Z20" s="75"/>
      <c r="AA20" s="75"/>
      <c r="AB20" s="75"/>
      <c r="AC20" s="75"/>
      <c r="AD20" s="72"/>
      <c r="AE20" s="75"/>
      <c r="AF20" s="75"/>
      <c r="AG20" s="75"/>
      <c r="AH20" s="75"/>
      <c r="AI20" s="75"/>
      <c r="AJ20" s="75"/>
      <c r="AK20" s="4"/>
      <c r="AL20" s="4"/>
      <c r="AM20" s="98"/>
      <c r="AN20" s="74"/>
      <c r="AO20" s="74"/>
      <c r="AP20" s="74"/>
      <c r="AQ20" s="74"/>
      <c r="AR20" s="74"/>
      <c r="AS20" s="4"/>
      <c r="AT20" s="104"/>
    </row>
    <row r="21" spans="1:91" s="70" customFormat="1" ht="12.75">
      <c r="A21" s="14"/>
      <c r="B21" s="71"/>
      <c r="C21" s="14" t="s">
        <v>14</v>
      </c>
      <c r="D21" s="113"/>
      <c r="E21" s="4"/>
      <c r="F21" s="75"/>
      <c r="G21" s="75"/>
      <c r="H21" s="72"/>
      <c r="I21" s="72"/>
      <c r="J21" s="120"/>
      <c r="K21" s="75"/>
      <c r="L21" s="72"/>
      <c r="M21" s="75"/>
      <c r="N21" s="75"/>
      <c r="O21" s="75"/>
      <c r="P21" s="75"/>
      <c r="Q21" s="72"/>
      <c r="R21" s="75"/>
      <c r="S21" s="75"/>
      <c r="T21" s="120"/>
      <c r="U21" s="75"/>
      <c r="V21" s="75"/>
      <c r="W21" s="75"/>
      <c r="X21" s="71"/>
      <c r="Y21" s="75"/>
      <c r="Z21" s="75"/>
      <c r="AA21" s="75"/>
      <c r="AB21" s="75"/>
      <c r="AC21" s="75"/>
      <c r="AD21" s="72"/>
      <c r="AE21" s="75"/>
      <c r="AF21" s="75"/>
      <c r="AG21" s="75"/>
      <c r="AH21" s="75"/>
      <c r="AI21" s="75"/>
      <c r="AJ21" s="75"/>
      <c r="AK21" s="4"/>
      <c r="AL21" s="4"/>
      <c r="AM21" s="98"/>
      <c r="AN21" s="74"/>
      <c r="AO21" s="74"/>
      <c r="AP21" s="74"/>
      <c r="AQ21" s="74"/>
      <c r="AR21" s="74"/>
      <c r="AS21" s="4"/>
      <c r="AT21" s="104"/>
    </row>
    <row r="22" spans="1:91" s="70" customFormat="1" ht="12.75">
      <c r="A22" s="12"/>
      <c r="B22" s="12"/>
      <c r="C22" s="4"/>
      <c r="D22" s="113"/>
      <c r="E22" s="4"/>
      <c r="F22" s="75"/>
      <c r="G22" s="75"/>
      <c r="H22" s="121"/>
      <c r="I22" s="121"/>
      <c r="J22" s="121"/>
      <c r="K22" s="75"/>
      <c r="L22" s="121"/>
      <c r="M22" s="75"/>
      <c r="N22" s="75"/>
      <c r="O22" s="75"/>
      <c r="P22" s="75"/>
      <c r="Q22" s="75"/>
      <c r="R22" s="75"/>
      <c r="S22" s="75"/>
      <c r="T22" s="75"/>
      <c r="U22" s="75"/>
      <c r="V22" s="75"/>
      <c r="W22" s="75"/>
      <c r="X22" s="75"/>
      <c r="Y22" s="75"/>
      <c r="Z22" s="75"/>
      <c r="AA22" s="75"/>
      <c r="AB22" s="75"/>
      <c r="AC22" s="75"/>
      <c r="AD22" s="121"/>
      <c r="AE22" s="75"/>
      <c r="AF22" s="75"/>
      <c r="AG22" s="75"/>
      <c r="AH22" s="75"/>
      <c r="AI22" s="75"/>
      <c r="AJ22" s="75"/>
      <c r="AK22" s="4"/>
      <c r="AL22" s="4"/>
      <c r="AM22" s="98"/>
      <c r="AN22" s="76"/>
      <c r="AO22" s="76"/>
      <c r="AP22" s="76"/>
      <c r="AQ22" s="76"/>
      <c r="AR22" s="76"/>
      <c r="AS22" s="4"/>
      <c r="AT22" s="104"/>
    </row>
    <row r="23" spans="1:91" s="73" customFormat="1" ht="15" customHeight="1">
      <c r="A23" s="12"/>
      <c r="B23" s="12"/>
      <c r="C23" s="4"/>
      <c r="D23" s="113"/>
      <c r="E23" s="4"/>
      <c r="F23" s="75"/>
      <c r="G23" s="75"/>
      <c r="H23" s="121"/>
      <c r="I23" s="121"/>
      <c r="J23" s="121"/>
      <c r="K23" s="75"/>
      <c r="L23" s="121"/>
      <c r="M23" s="75"/>
      <c r="N23" s="75"/>
      <c r="O23" s="75"/>
      <c r="P23" s="75"/>
      <c r="Q23" s="75"/>
      <c r="R23" s="75"/>
      <c r="S23" s="75"/>
      <c r="T23" s="75"/>
      <c r="U23" s="75"/>
      <c r="V23" s="75"/>
      <c r="W23" s="75"/>
      <c r="X23" s="75"/>
      <c r="Y23" s="75"/>
      <c r="Z23" s="75"/>
      <c r="AA23" s="75"/>
      <c r="AB23" s="75"/>
      <c r="AC23" s="75"/>
      <c r="AD23" s="121"/>
      <c r="AE23" s="75"/>
      <c r="AF23" s="75"/>
      <c r="AG23" s="75"/>
      <c r="AH23" s="75"/>
      <c r="AI23" s="75"/>
      <c r="AJ23" s="75"/>
      <c r="AK23" s="4"/>
      <c r="AL23" s="4"/>
      <c r="AM23" s="98"/>
      <c r="AN23" s="76"/>
      <c r="AO23" s="76"/>
      <c r="AP23" s="76"/>
      <c r="AQ23" s="76"/>
      <c r="AR23" s="76"/>
      <c r="AS23" s="4"/>
      <c r="AT23" s="4"/>
    </row>
    <row r="24" spans="1:91" s="73" customFormat="1" ht="11.25">
      <c r="A24" s="12"/>
      <c r="B24" s="12"/>
      <c r="C24" s="4"/>
      <c r="D24" s="113"/>
      <c r="E24" s="4"/>
      <c r="F24" s="75"/>
      <c r="G24" s="75"/>
      <c r="H24" s="121"/>
      <c r="I24" s="121"/>
      <c r="J24" s="121"/>
      <c r="K24" s="75"/>
      <c r="L24" s="121"/>
      <c r="M24" s="75"/>
      <c r="N24" s="75"/>
      <c r="O24" s="75"/>
      <c r="P24" s="75"/>
      <c r="Q24" s="75"/>
      <c r="R24" s="75"/>
      <c r="S24" s="75"/>
      <c r="T24" s="75"/>
      <c r="U24" s="75"/>
      <c r="V24" s="75"/>
      <c r="W24" s="75"/>
      <c r="X24" s="75"/>
      <c r="Y24" s="75"/>
      <c r="Z24" s="75"/>
      <c r="AA24" s="75"/>
      <c r="AB24" s="75"/>
      <c r="AC24" s="75"/>
      <c r="AD24" s="121"/>
      <c r="AE24" s="75"/>
      <c r="AF24" s="75"/>
      <c r="AG24" s="75"/>
      <c r="AH24" s="75"/>
      <c r="AI24" s="75"/>
      <c r="AJ24" s="75"/>
      <c r="AK24" s="4"/>
      <c r="AL24" s="4"/>
      <c r="AM24" s="98"/>
      <c r="AN24" s="76"/>
      <c r="AO24" s="76"/>
      <c r="AP24" s="76"/>
      <c r="AQ24" s="76"/>
      <c r="AR24" s="76"/>
      <c r="AS24" s="4"/>
      <c r="AT24" s="4"/>
    </row>
    <row r="25" spans="1:91" s="73" customFormat="1" ht="11.25">
      <c r="A25" s="12"/>
      <c r="B25" s="12"/>
      <c r="C25" s="4"/>
      <c r="D25" s="113"/>
      <c r="E25" s="4"/>
      <c r="F25" s="75"/>
      <c r="G25" s="75"/>
      <c r="H25" s="121"/>
      <c r="I25" s="121"/>
      <c r="J25" s="121"/>
      <c r="K25" s="75"/>
      <c r="L25" s="121"/>
      <c r="M25" s="75"/>
      <c r="N25" s="75"/>
      <c r="O25" s="75"/>
      <c r="P25" s="75"/>
      <c r="Q25" s="75"/>
      <c r="R25" s="75"/>
      <c r="S25" s="75"/>
      <c r="T25" s="75"/>
      <c r="U25" s="75"/>
      <c r="V25" s="75"/>
      <c r="W25" s="75"/>
      <c r="X25" s="75"/>
      <c r="Y25" s="75"/>
      <c r="Z25" s="75"/>
      <c r="AA25" s="75"/>
      <c r="AB25" s="75"/>
      <c r="AC25" s="75"/>
      <c r="AD25" s="121"/>
      <c r="AE25" s="75"/>
      <c r="AF25" s="75"/>
      <c r="AG25" s="75"/>
      <c r="AH25" s="75"/>
      <c r="AI25" s="75"/>
      <c r="AJ25" s="75"/>
      <c r="AK25" s="4"/>
      <c r="AL25" s="4"/>
      <c r="AM25" s="98"/>
      <c r="AN25" s="76"/>
      <c r="AO25" s="76"/>
      <c r="AP25" s="76"/>
      <c r="AQ25" s="76"/>
      <c r="AR25" s="76"/>
      <c r="AS25" s="4"/>
      <c r="AT25" s="4"/>
    </row>
    <row r="26" spans="1:91" s="73" customFormat="1" ht="11.25">
      <c r="A26" s="10"/>
      <c r="B26" s="10"/>
      <c r="C26" s="14"/>
      <c r="D26" s="114"/>
      <c r="E26" s="77"/>
      <c r="F26" s="120"/>
      <c r="G26" s="122"/>
      <c r="H26" s="72"/>
      <c r="I26" s="72"/>
      <c r="J26" s="72"/>
      <c r="K26" s="122"/>
      <c r="L26" s="72"/>
      <c r="M26" s="122"/>
      <c r="N26" s="122"/>
      <c r="O26" s="122"/>
      <c r="P26" s="122"/>
      <c r="Q26" s="72"/>
      <c r="R26" s="120"/>
      <c r="S26" s="122"/>
      <c r="T26" s="122"/>
      <c r="U26" s="72"/>
      <c r="V26" s="122"/>
      <c r="W26" s="122"/>
      <c r="X26" s="72"/>
      <c r="Y26" s="122"/>
      <c r="Z26" s="122"/>
      <c r="AA26" s="122"/>
      <c r="AB26" s="122"/>
      <c r="AC26" s="122"/>
      <c r="AD26" s="72"/>
      <c r="AE26" s="122"/>
      <c r="AF26" s="122"/>
      <c r="AG26" s="122"/>
      <c r="AH26" s="122"/>
      <c r="AI26" s="122"/>
      <c r="AJ26" s="122"/>
      <c r="AK26" s="77"/>
      <c r="AM26" s="99"/>
      <c r="AN26" s="10"/>
      <c r="AO26" s="10"/>
      <c r="AP26" s="10"/>
      <c r="AQ26" s="10"/>
      <c r="AR26" s="10"/>
      <c r="AS26" s="14"/>
      <c r="AT26" s="4"/>
    </row>
    <row r="27" spans="1:91" s="73" customFormat="1" ht="12.75">
      <c r="A27" s="2"/>
      <c r="B27" s="2" t="s">
        <v>0</v>
      </c>
      <c r="C27" s="2"/>
      <c r="D27" s="219"/>
      <c r="E27" s="2"/>
      <c r="F27" s="123"/>
      <c r="G27" s="123"/>
      <c r="H27" s="123"/>
      <c r="I27" s="123"/>
      <c r="J27" s="123"/>
      <c r="K27" s="123"/>
      <c r="L27" s="123"/>
      <c r="M27" s="123"/>
      <c r="N27" s="123"/>
      <c r="O27" s="123"/>
      <c r="P27" s="123"/>
      <c r="Q27" s="123"/>
      <c r="R27" s="123"/>
      <c r="S27" s="123"/>
      <c r="T27" s="123"/>
      <c r="U27" s="123"/>
      <c r="V27" s="123"/>
      <c r="W27" s="123"/>
      <c r="X27" s="123"/>
      <c r="Y27" s="123"/>
      <c r="Z27" s="123"/>
      <c r="AA27" s="123"/>
      <c r="AB27" s="123"/>
      <c r="AC27" s="123"/>
      <c r="AD27" s="123"/>
      <c r="AE27" s="123"/>
      <c r="AF27" s="123"/>
      <c r="AG27" s="123"/>
      <c r="AH27" s="124"/>
      <c r="AI27" s="124"/>
      <c r="AJ27" s="124"/>
      <c r="AK27" s="2"/>
      <c r="AL27" s="2"/>
      <c r="AM27" s="100"/>
      <c r="AN27" s="2"/>
      <c r="AO27" s="2"/>
      <c r="AP27" s="2"/>
      <c r="AQ27" s="2"/>
      <c r="AR27" s="2"/>
      <c r="AS27" s="2"/>
      <c r="AT27" s="4"/>
    </row>
    <row r="28" spans="1:91" s="73" customFormat="1" ht="12.75">
      <c r="A28" s="2"/>
      <c r="B28" s="2"/>
      <c r="C28" s="2" t="s">
        <v>46</v>
      </c>
      <c r="D28" s="219"/>
      <c r="E28" s="2"/>
      <c r="F28" s="123"/>
      <c r="G28" s="123"/>
      <c r="H28" s="123"/>
      <c r="I28" s="123"/>
      <c r="J28" s="123"/>
      <c r="K28" s="123"/>
      <c r="L28" s="123"/>
      <c r="M28" s="123"/>
      <c r="N28" s="123"/>
      <c r="O28" s="123"/>
      <c r="P28" s="123"/>
      <c r="Q28" s="123"/>
      <c r="R28" s="123"/>
      <c r="S28" s="123"/>
      <c r="T28" s="123"/>
      <c r="U28" s="123"/>
      <c r="V28" s="123"/>
      <c r="W28" s="123"/>
      <c r="X28" s="123"/>
      <c r="Y28" s="123"/>
      <c r="Z28" s="123"/>
      <c r="AA28" s="123"/>
      <c r="AB28" s="123"/>
      <c r="AC28" s="123"/>
      <c r="AD28" s="123"/>
      <c r="AE28" s="123"/>
      <c r="AF28" s="123"/>
      <c r="AG28" s="123"/>
      <c r="AH28" s="124"/>
      <c r="AI28" s="124"/>
      <c r="AJ28" s="124"/>
      <c r="AK28" s="2"/>
      <c r="AL28" s="2"/>
      <c r="AM28" s="100"/>
      <c r="AN28" s="2"/>
      <c r="AO28" s="2"/>
      <c r="AP28" s="2"/>
      <c r="AQ28" s="2"/>
      <c r="AR28" s="2"/>
      <c r="AS28" s="2"/>
      <c r="AT28" s="14"/>
    </row>
    <row r="29" spans="1:91" ht="15" customHeight="1">
      <c r="C29" s="2" t="s">
        <v>47</v>
      </c>
    </row>
    <row r="30" spans="1:91" ht="15" customHeight="1">
      <c r="C30" s="2" t="s">
        <v>48</v>
      </c>
    </row>
    <row r="31" spans="1:91" s="219" customFormat="1" ht="15" customHeight="1">
      <c r="A31" s="2"/>
      <c r="B31" s="2"/>
      <c r="C31" s="2" t="s">
        <v>49</v>
      </c>
      <c r="E31" s="2"/>
      <c r="F31" s="123"/>
      <c r="G31" s="123"/>
      <c r="H31" s="123"/>
      <c r="I31" s="123"/>
      <c r="J31" s="123"/>
      <c r="K31" s="123"/>
      <c r="L31" s="123"/>
      <c r="M31" s="123"/>
      <c r="N31" s="123"/>
      <c r="O31" s="123"/>
      <c r="P31" s="123"/>
      <c r="Q31" s="123"/>
      <c r="R31" s="123"/>
      <c r="S31" s="123"/>
      <c r="T31" s="123"/>
      <c r="U31" s="123"/>
      <c r="V31" s="123"/>
      <c r="W31" s="123"/>
      <c r="X31" s="123"/>
      <c r="Y31" s="123"/>
      <c r="Z31" s="123"/>
      <c r="AA31" s="123"/>
      <c r="AB31" s="123"/>
      <c r="AC31" s="123"/>
      <c r="AD31" s="123"/>
      <c r="AE31" s="123"/>
      <c r="AF31" s="123"/>
      <c r="AG31" s="123"/>
      <c r="AH31" s="124"/>
      <c r="AI31" s="124"/>
      <c r="AJ31" s="124"/>
      <c r="AK31" s="2"/>
      <c r="AL31" s="2"/>
      <c r="AM31" s="100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</row>
    <row r="32" spans="1:91" s="219" customFormat="1" ht="15" customHeight="1">
      <c r="A32" s="2"/>
      <c r="B32" s="2"/>
      <c r="C32" s="2" t="s">
        <v>50</v>
      </c>
      <c r="E32" s="2"/>
      <c r="F32" s="123"/>
      <c r="G32" s="123"/>
      <c r="H32" s="123"/>
      <c r="I32" s="123"/>
      <c r="J32" s="123"/>
      <c r="K32" s="123"/>
      <c r="L32" s="123"/>
      <c r="M32" s="123"/>
      <c r="N32" s="123"/>
      <c r="O32" s="123"/>
      <c r="P32" s="123"/>
      <c r="Q32" s="123"/>
      <c r="R32" s="123"/>
      <c r="S32" s="123"/>
      <c r="T32" s="123"/>
      <c r="U32" s="123"/>
      <c r="V32" s="123"/>
      <c r="W32" s="123"/>
      <c r="X32" s="123"/>
      <c r="Y32" s="123"/>
      <c r="Z32" s="123"/>
      <c r="AA32" s="123"/>
      <c r="AB32" s="123"/>
      <c r="AC32" s="123"/>
      <c r="AD32" s="123"/>
      <c r="AE32" s="123"/>
      <c r="AF32" s="123"/>
      <c r="AG32" s="123"/>
      <c r="AH32" s="124"/>
      <c r="AI32" s="124"/>
      <c r="AJ32" s="124"/>
      <c r="AK32" s="2"/>
      <c r="AL32" s="2"/>
      <c r="AM32" s="100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</row>
    <row r="33" spans="1:91" s="219" customFormat="1" ht="15" customHeight="1">
      <c r="A33" s="2"/>
      <c r="B33" s="2"/>
      <c r="C33" s="2" t="s">
        <v>51</v>
      </c>
      <c r="E33" s="2"/>
      <c r="F33" s="123"/>
      <c r="G33" s="123"/>
      <c r="H33" s="123"/>
      <c r="I33" s="123"/>
      <c r="J33" s="123"/>
      <c r="K33" s="123"/>
      <c r="L33" s="123"/>
      <c r="M33" s="123"/>
      <c r="N33" s="123"/>
      <c r="O33" s="123"/>
      <c r="P33" s="123"/>
      <c r="Q33" s="123"/>
      <c r="R33" s="123"/>
      <c r="S33" s="123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  <c r="AI33" s="124"/>
      <c r="AJ33" s="124"/>
      <c r="AK33" s="2"/>
      <c r="AL33" s="2"/>
      <c r="AM33" s="100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</row>
    <row r="34" spans="1:91" s="219" customFormat="1" ht="15" customHeight="1">
      <c r="A34" s="2"/>
      <c r="B34" s="2"/>
      <c r="C34" s="2" t="s">
        <v>52</v>
      </c>
      <c r="E34" s="2"/>
      <c r="F34" s="123"/>
      <c r="G34" s="123"/>
      <c r="H34" s="123"/>
      <c r="I34" s="123"/>
      <c r="J34" s="123"/>
      <c r="K34" s="123"/>
      <c r="L34" s="123"/>
      <c r="M34" s="123"/>
      <c r="N34" s="123"/>
      <c r="O34" s="123"/>
      <c r="P34" s="123"/>
      <c r="Q34" s="123"/>
      <c r="R34" s="123"/>
      <c r="S34" s="123"/>
      <c r="T34" s="123"/>
      <c r="U34" s="123"/>
      <c r="V34" s="123"/>
      <c r="W34" s="123"/>
      <c r="X34" s="123"/>
      <c r="Y34" s="123"/>
      <c r="Z34" s="123"/>
      <c r="AA34" s="123"/>
      <c r="AB34" s="123"/>
      <c r="AC34" s="123"/>
      <c r="AD34" s="123"/>
      <c r="AE34" s="123"/>
      <c r="AF34" s="123"/>
      <c r="AG34" s="123"/>
      <c r="AH34" s="124"/>
      <c r="AI34" s="124"/>
      <c r="AJ34" s="124"/>
      <c r="AK34" s="2"/>
      <c r="AL34" s="2"/>
      <c r="AM34" s="100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</row>
    <row r="35" spans="1:91" s="219" customFormat="1" ht="15" customHeight="1">
      <c r="A35" s="2"/>
      <c r="B35" s="2"/>
      <c r="C35" s="2" t="s">
        <v>53</v>
      </c>
      <c r="E35" s="2"/>
      <c r="F35" s="123"/>
      <c r="G35" s="123"/>
      <c r="H35" s="123"/>
      <c r="I35" s="123"/>
      <c r="J35" s="123"/>
      <c r="K35" s="123"/>
      <c r="L35" s="123"/>
      <c r="M35" s="123"/>
      <c r="N35" s="123"/>
      <c r="O35" s="123"/>
      <c r="P35" s="123"/>
      <c r="Q35" s="123"/>
      <c r="R35" s="123"/>
      <c r="S35" s="123"/>
      <c r="T35" s="123"/>
      <c r="U35" s="123"/>
      <c r="V35" s="123"/>
      <c r="W35" s="123"/>
      <c r="X35" s="123"/>
      <c r="Y35" s="123"/>
      <c r="Z35" s="123"/>
      <c r="AA35" s="123"/>
      <c r="AB35" s="123"/>
      <c r="AC35" s="123"/>
      <c r="AD35" s="123"/>
      <c r="AE35" s="123"/>
      <c r="AF35" s="123"/>
      <c r="AG35" s="123"/>
      <c r="AH35" s="124"/>
      <c r="AI35" s="124"/>
      <c r="AJ35" s="124"/>
      <c r="AK35" s="2"/>
      <c r="AL35" s="2"/>
      <c r="AM35" s="100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</row>
    <row r="36" spans="1:91" s="219" customFormat="1" ht="15" customHeight="1">
      <c r="A36" s="2"/>
      <c r="B36" s="2"/>
      <c r="C36" s="2" t="s">
        <v>54</v>
      </c>
      <c r="E36" s="2"/>
      <c r="F36" s="123"/>
      <c r="G36" s="123"/>
      <c r="H36" s="123"/>
      <c r="I36" s="123"/>
      <c r="J36" s="123"/>
      <c r="K36" s="123"/>
      <c r="L36" s="123"/>
      <c r="M36" s="123"/>
      <c r="N36" s="123"/>
      <c r="O36" s="123"/>
      <c r="P36" s="123"/>
      <c r="Q36" s="123"/>
      <c r="R36" s="123"/>
      <c r="S36" s="123"/>
      <c r="T36" s="123"/>
      <c r="U36" s="123"/>
      <c r="V36" s="123"/>
      <c r="W36" s="123"/>
      <c r="X36" s="123"/>
      <c r="Y36" s="123"/>
      <c r="Z36" s="123"/>
      <c r="AA36" s="123"/>
      <c r="AB36" s="123"/>
      <c r="AC36" s="123"/>
      <c r="AD36" s="123"/>
      <c r="AE36" s="123"/>
      <c r="AF36" s="123"/>
      <c r="AG36" s="123"/>
      <c r="AH36" s="124"/>
      <c r="AI36" s="124"/>
      <c r="AJ36" s="124"/>
      <c r="AK36" s="2"/>
      <c r="AL36" s="2"/>
      <c r="AM36" s="100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</row>
  </sheetData>
  <protectedRanges>
    <protectedRange password="CC78" sqref="A1:A3" name="Range1_2_1"/>
    <protectedRange password="CC78" sqref="A9:A12" name="Range1_1"/>
    <protectedRange password="CC78" sqref="C9:E12 A9:A12" name="Range1_6"/>
    <protectedRange password="CC78" sqref="B9:B12" name="Range1_4"/>
    <protectedRange password="CC78" sqref="J22:J25 Q20:Q21" name="Range1_1_1_1"/>
    <protectedRange password="CC78" sqref="J26" name="Range1_3_1_1"/>
    <protectedRange password="CC78" sqref="A14:A19" name="Range1_1_2"/>
    <protectedRange password="CC78" sqref="C14:E19 A14:A19" name="Range1_6_2"/>
    <protectedRange password="CC78" sqref="B14:B19" name="Range1_4_2"/>
  </protectedRanges>
  <mergeCells count="79">
    <mergeCell ref="AR16:AR17"/>
    <mergeCell ref="AP18:AP19"/>
    <mergeCell ref="AQ18:AQ19"/>
    <mergeCell ref="AR18:AR19"/>
    <mergeCell ref="AS18:AS19"/>
    <mergeCell ref="AL16:AL17"/>
    <mergeCell ref="AS16:AS17"/>
    <mergeCell ref="A18:A19"/>
    <mergeCell ref="B18:B19"/>
    <mergeCell ref="C18:C19"/>
    <mergeCell ref="D18:D19"/>
    <mergeCell ref="AK18:AK19"/>
    <mergeCell ref="AL18:AL19"/>
    <mergeCell ref="AM18:AM19"/>
    <mergeCell ref="AN18:AN19"/>
    <mergeCell ref="AO18:AO19"/>
    <mergeCell ref="AM16:AM17"/>
    <mergeCell ref="AN16:AN17"/>
    <mergeCell ref="AO16:AO17"/>
    <mergeCell ref="AP16:AP17"/>
    <mergeCell ref="AQ16:AQ17"/>
    <mergeCell ref="A16:A17"/>
    <mergeCell ref="B16:B17"/>
    <mergeCell ref="C16:C17"/>
    <mergeCell ref="D16:D17"/>
    <mergeCell ref="AK16:AK17"/>
    <mergeCell ref="AR11:AR12"/>
    <mergeCell ref="AP14:AP15"/>
    <mergeCell ref="AQ14:AQ15"/>
    <mergeCell ref="AR14:AR15"/>
    <mergeCell ref="AS14:AS15"/>
    <mergeCell ref="AL11:AL12"/>
    <mergeCell ref="AS11:AS12"/>
    <mergeCell ref="A14:A15"/>
    <mergeCell ref="B14:B15"/>
    <mergeCell ref="C14:C15"/>
    <mergeCell ref="D14:D15"/>
    <mergeCell ref="AK14:AK15"/>
    <mergeCell ref="AL14:AL15"/>
    <mergeCell ref="AM14:AM15"/>
    <mergeCell ref="AN14:AN15"/>
    <mergeCell ref="AO14:AO15"/>
    <mergeCell ref="AM11:AM12"/>
    <mergeCell ref="AN11:AN12"/>
    <mergeCell ref="AO11:AO12"/>
    <mergeCell ref="AP11:AP12"/>
    <mergeCell ref="AQ11:AQ12"/>
    <mergeCell ref="A11:A12"/>
    <mergeCell ref="B11:B12"/>
    <mergeCell ref="C11:C12"/>
    <mergeCell ref="D11:D12"/>
    <mergeCell ref="AK11:AK12"/>
    <mergeCell ref="AT5:AT6"/>
    <mergeCell ref="A9:A10"/>
    <mergeCell ref="B9:B10"/>
    <mergeCell ref="C9:C10"/>
    <mergeCell ref="D9:D10"/>
    <mergeCell ref="AK9:AK10"/>
    <mergeCell ref="AL9:AL10"/>
    <mergeCell ref="AM9:AM10"/>
    <mergeCell ref="AN9:AN10"/>
    <mergeCell ref="AO9:AO10"/>
    <mergeCell ref="AP9:AP10"/>
    <mergeCell ref="AQ9:AQ10"/>
    <mergeCell ref="AR9:AR10"/>
    <mergeCell ref="AS9:AS10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</mergeCells>
  <conditionalFormatting sqref="F5:AJ6 G9 G11 H9:AJ12">
    <cfRule type="expression" dxfId="66" priority="15" stopIfTrue="1">
      <formula>IF(WEEKDAY(F$5)=1,TRUE,FALSE)</formula>
    </cfRule>
  </conditionalFormatting>
  <conditionalFormatting sqref="G9 G11 H9:AJ12">
    <cfRule type="expression" dxfId="65" priority="14" stopIfTrue="1">
      <formula>IF(WEEKDAY(G$5)=1,TRUE,FALSE)</formula>
    </cfRule>
  </conditionalFormatting>
  <conditionalFormatting sqref="F10:G10 F9 F12:G12 F11">
    <cfRule type="expression" dxfId="64" priority="12" stopIfTrue="1">
      <formula>IF(WEEKDAY(F$5)=1,TRUE,FALSE)</formula>
    </cfRule>
  </conditionalFormatting>
  <conditionalFormatting sqref="F10:G10 F9 F12:G12 F11">
    <cfRule type="expression" dxfId="63" priority="11" stopIfTrue="1">
      <formula>IF(WEEKDAY(F$5)=1,TRUE,FALSE)</formula>
    </cfRule>
  </conditionalFormatting>
  <conditionalFormatting sqref="G14 G16 G18 H14:AJ19">
    <cfRule type="expression" dxfId="62" priority="4" stopIfTrue="1">
      <formula>IF(WEEKDAY(G$5)=1,TRUE,FALSE)</formula>
    </cfRule>
  </conditionalFormatting>
  <conditionalFormatting sqref="G14 G16 G18 H14:AJ19">
    <cfRule type="expression" dxfId="61" priority="3" stopIfTrue="1">
      <formula>IF(WEEKDAY(G$5)=1,TRUE,FALSE)</formula>
    </cfRule>
  </conditionalFormatting>
  <conditionalFormatting sqref="F15:G15 F14 F17:G17 F16 F19:G19 F18">
    <cfRule type="expression" dxfId="60" priority="2" stopIfTrue="1">
      <formula>IF(WEEKDAY(F$5)=1,TRUE,FALSE)</formula>
    </cfRule>
  </conditionalFormatting>
  <conditionalFormatting sqref="F15:G15 F14 F17:G17 F16 F19:G19 F18">
    <cfRule type="expression" dxfId="59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E30"/>
  <sheetViews>
    <sheetView tabSelected="1" zoomScaleNormal="70" workbookViewId="0">
      <pane xSplit="3" ySplit="8" topLeftCell="D9" activePane="bottomRight" state="frozen"/>
      <selection activeCell="A2" sqref="A2:A3"/>
      <selection pane="topRight" activeCell="A2" sqref="A2:A3"/>
      <selection pane="bottomLeft" activeCell="A2" sqref="A2:A3"/>
      <selection pane="bottomRight" activeCell="S19" activeCellId="1" sqref="S13 S19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91" customWidth="1"/>
    <col min="11" max="12" width="12" style="6" customWidth="1"/>
    <col min="13" max="13" width="11.85546875" style="6" customWidth="1"/>
    <col min="14" max="14" width="8.5703125" style="6" customWidth="1"/>
    <col min="15" max="16" width="8.7109375" style="6" customWidth="1"/>
    <col min="17" max="17" width="11" style="6" customWidth="1"/>
    <col min="18" max="18" width="6.28515625" style="6" customWidth="1"/>
    <col min="19" max="19" width="10.85546875" style="6" customWidth="1"/>
    <col min="20" max="20" width="12.28515625" style="7" customWidth="1"/>
    <col min="21" max="21" width="9.5703125" style="6" customWidth="1"/>
    <col min="22" max="22" width="15.42578125" style="7" customWidth="1"/>
    <col min="23" max="23" width="7.42578125" style="7" customWidth="1"/>
    <col min="24" max="24" width="7" style="7" customWidth="1"/>
    <col min="25" max="25" width="9.140625" style="7"/>
    <col min="26" max="26" width="11.140625" style="7" bestFit="1" customWidth="1"/>
    <col min="27" max="28" width="10.85546875" style="6" bestFit="1" customWidth="1"/>
    <col min="29" max="16384" width="9.140625" style="6"/>
  </cols>
  <sheetData>
    <row r="1" spans="1:31" s="4" customFormat="1" ht="41.25" customHeight="1">
      <c r="A1" s="139"/>
      <c r="B1" s="223"/>
      <c r="C1" s="223"/>
      <c r="D1" s="270" t="str">
        <f>"BẢNG THANH TOÁN LƯƠNG THÁNG"&amp;" "&amp;TEXT($E$4,"mm")&amp;" / "&amp;TEXT($E$4,"yyyy")</f>
        <v>BẢNG THANH TOÁN LƯƠNG THÁNG 01 / 2013</v>
      </c>
      <c r="E1" s="270"/>
      <c r="F1" s="270"/>
      <c r="G1" s="270"/>
      <c r="H1" s="270"/>
      <c r="I1" s="270"/>
      <c r="J1" s="270"/>
      <c r="K1" s="270"/>
      <c r="L1" s="270"/>
      <c r="M1" s="270"/>
      <c r="N1" s="270"/>
      <c r="O1" s="270"/>
      <c r="P1" s="270"/>
      <c r="Q1" s="271"/>
      <c r="R1" s="272" t="s">
        <v>179</v>
      </c>
      <c r="S1" s="273"/>
      <c r="T1" s="274"/>
      <c r="U1" s="130" t="s">
        <v>58</v>
      </c>
      <c r="V1" s="110" t="s">
        <v>37</v>
      </c>
      <c r="W1" s="83"/>
      <c r="X1" s="83"/>
      <c r="Y1" s="5"/>
      <c r="Z1" s="5"/>
    </row>
    <row r="2" spans="1:31" s="4" customFormat="1" ht="15" customHeight="1">
      <c r="A2" s="139"/>
      <c r="B2" s="223"/>
      <c r="C2" s="223"/>
      <c r="D2" s="223"/>
      <c r="E2" s="81"/>
      <c r="F2" s="223"/>
      <c r="G2" s="223"/>
      <c r="H2" s="223"/>
      <c r="I2" s="223"/>
      <c r="J2" s="82"/>
      <c r="K2" s="223"/>
      <c r="L2" s="223"/>
      <c r="M2" s="223"/>
      <c r="N2" s="223"/>
      <c r="O2" s="223"/>
      <c r="P2" s="223"/>
      <c r="Q2" s="223"/>
      <c r="R2" s="223"/>
      <c r="S2" s="223"/>
      <c r="T2" s="59"/>
      <c r="U2" s="80">
        <f>MAX(F10:F19)</f>
        <v>26</v>
      </c>
      <c r="V2" s="111">
        <v>31</v>
      </c>
      <c r="W2" s="83"/>
      <c r="X2" s="83"/>
      <c r="Y2" s="5"/>
      <c r="Z2" s="5"/>
    </row>
    <row r="3" spans="1:31" s="4" customFormat="1" ht="15" customHeight="1">
      <c r="A3" s="139"/>
      <c r="B3" s="223"/>
      <c r="C3" s="223"/>
      <c r="D3" s="223"/>
      <c r="E3" s="81"/>
      <c r="F3" s="223"/>
      <c r="G3" s="223"/>
      <c r="H3" s="223"/>
      <c r="I3" s="223"/>
      <c r="J3" s="82"/>
      <c r="K3" s="223"/>
      <c r="L3" s="223"/>
      <c r="M3" s="223"/>
      <c r="N3" s="223"/>
      <c r="O3" s="223"/>
      <c r="P3" s="223"/>
      <c r="Q3" s="223"/>
      <c r="R3" s="223"/>
      <c r="S3" s="223"/>
      <c r="T3" s="59"/>
      <c r="U3" s="131"/>
      <c r="V3" s="132"/>
      <c r="W3" s="83"/>
      <c r="X3" s="83"/>
      <c r="Y3" s="5"/>
      <c r="Z3" s="5"/>
    </row>
    <row r="4" spans="1:31" s="105" customFormat="1" ht="14.25" customHeight="1">
      <c r="A4" s="103"/>
      <c r="B4" s="104"/>
      <c r="C4" s="104"/>
      <c r="D4" s="104"/>
      <c r="E4" s="189">
        <f>'CC -1'!$E$4</f>
        <v>41275</v>
      </c>
      <c r="F4" s="104"/>
      <c r="G4" s="104"/>
      <c r="H4" s="104"/>
      <c r="I4" s="104"/>
      <c r="J4" s="104"/>
      <c r="K4" s="104"/>
      <c r="L4" s="104"/>
      <c r="M4" s="104"/>
      <c r="N4" s="162">
        <v>0.08</v>
      </c>
      <c r="O4" s="162">
        <v>1.4999999999999999E-2</v>
      </c>
      <c r="P4" s="162">
        <v>0.01</v>
      </c>
      <c r="Q4" s="104"/>
      <c r="R4" s="104"/>
      <c r="S4" s="104"/>
      <c r="T4" s="104"/>
      <c r="U4" s="104"/>
      <c r="V4" s="106"/>
      <c r="W4" s="106"/>
      <c r="X4" s="106"/>
      <c r="Y4" s="106"/>
      <c r="Z4" s="106"/>
    </row>
    <row r="5" spans="1:31" s="27" customFormat="1" ht="24" customHeight="1">
      <c r="A5" s="275" t="s">
        <v>19</v>
      </c>
      <c r="B5" s="275" t="s">
        <v>20</v>
      </c>
      <c r="C5" s="238" t="s">
        <v>1</v>
      </c>
      <c r="D5" s="238" t="s">
        <v>2</v>
      </c>
      <c r="E5" s="241" t="s">
        <v>56</v>
      </c>
      <c r="F5" s="278" t="s">
        <v>26</v>
      </c>
      <c r="G5" s="279"/>
      <c r="H5" s="279"/>
      <c r="I5" s="279"/>
      <c r="J5" s="279"/>
      <c r="K5" s="280"/>
      <c r="L5" s="277" t="s">
        <v>57</v>
      </c>
      <c r="M5" s="277" t="s">
        <v>5</v>
      </c>
      <c r="N5" s="238" t="s">
        <v>6</v>
      </c>
      <c r="O5" s="238"/>
      <c r="P5" s="238"/>
      <c r="Q5" s="277" t="s">
        <v>7</v>
      </c>
      <c r="R5" s="277" t="s">
        <v>8</v>
      </c>
      <c r="S5" s="277" t="s">
        <v>9</v>
      </c>
      <c r="T5" s="239" t="s">
        <v>10</v>
      </c>
      <c r="U5" s="104"/>
      <c r="V5" s="28"/>
      <c r="W5" s="28"/>
      <c r="X5" s="5"/>
      <c r="Y5" s="5"/>
      <c r="Z5" s="5"/>
      <c r="AA5" s="4"/>
      <c r="AB5" s="4"/>
      <c r="AC5" s="4"/>
      <c r="AD5" s="4"/>
      <c r="AE5" s="4"/>
    </row>
    <row r="6" spans="1:31" s="27" customFormat="1" ht="33.75" customHeight="1">
      <c r="A6" s="276"/>
      <c r="B6" s="276"/>
      <c r="C6" s="238"/>
      <c r="D6" s="238"/>
      <c r="E6" s="241"/>
      <c r="F6" s="278" t="s">
        <v>59</v>
      </c>
      <c r="G6" s="280"/>
      <c r="H6" s="278" t="s">
        <v>158</v>
      </c>
      <c r="I6" s="279"/>
      <c r="J6" s="284" t="s">
        <v>27</v>
      </c>
      <c r="K6" s="277" t="s">
        <v>4</v>
      </c>
      <c r="L6" s="281"/>
      <c r="M6" s="281"/>
      <c r="N6" s="286" t="s">
        <v>12</v>
      </c>
      <c r="O6" s="277" t="s">
        <v>13</v>
      </c>
      <c r="P6" s="277" t="s">
        <v>34</v>
      </c>
      <c r="Q6" s="281"/>
      <c r="R6" s="281"/>
      <c r="S6" s="281"/>
      <c r="T6" s="240"/>
      <c r="U6" s="104"/>
      <c r="V6" s="28"/>
      <c r="W6" s="28"/>
      <c r="X6" s="5"/>
      <c r="Y6" s="5"/>
      <c r="Z6" s="5"/>
      <c r="AA6" s="4"/>
      <c r="AB6" s="4"/>
      <c r="AC6" s="4"/>
      <c r="AD6" s="4"/>
      <c r="AE6" s="4"/>
    </row>
    <row r="7" spans="1:31" s="27" customFormat="1" ht="35.25" customHeight="1">
      <c r="A7" s="276"/>
      <c r="B7" s="276"/>
      <c r="C7" s="277"/>
      <c r="D7" s="277"/>
      <c r="E7" s="241"/>
      <c r="F7" s="222" t="s">
        <v>40</v>
      </c>
      <c r="G7" s="220" t="s">
        <v>18</v>
      </c>
      <c r="H7" s="222" t="s">
        <v>40</v>
      </c>
      <c r="I7" s="128" t="s">
        <v>18</v>
      </c>
      <c r="J7" s="285"/>
      <c r="K7" s="281"/>
      <c r="L7" s="282"/>
      <c r="M7" s="282"/>
      <c r="N7" s="287"/>
      <c r="O7" s="281"/>
      <c r="P7" s="281"/>
      <c r="Q7" s="281"/>
      <c r="R7" s="281"/>
      <c r="S7" s="281"/>
      <c r="T7" s="240"/>
      <c r="U7" s="104"/>
      <c r="V7" s="28"/>
      <c r="W7" s="28"/>
      <c r="X7" s="5"/>
      <c r="Y7" s="5"/>
      <c r="Z7" s="5"/>
      <c r="AA7" s="4"/>
      <c r="AB7" s="4"/>
      <c r="AC7" s="4"/>
      <c r="AD7" s="4"/>
      <c r="AE7" s="4"/>
    </row>
    <row r="8" spans="1:31" s="85" customFormat="1" ht="12.75" customHeight="1">
      <c r="A8" s="84">
        <v>1</v>
      </c>
      <c r="B8" s="84">
        <v>2</v>
      </c>
      <c r="C8" s="84">
        <v>3</v>
      </c>
      <c r="D8" s="84">
        <v>4</v>
      </c>
      <c r="E8" s="84">
        <v>5</v>
      </c>
      <c r="F8" s="84">
        <v>7</v>
      </c>
      <c r="G8" s="84">
        <v>8</v>
      </c>
      <c r="H8" s="84">
        <v>9</v>
      </c>
      <c r="I8" s="84">
        <v>10</v>
      </c>
      <c r="J8" s="84">
        <v>13</v>
      </c>
      <c r="K8" s="84">
        <v>14</v>
      </c>
      <c r="L8" s="84">
        <v>16</v>
      </c>
      <c r="M8" s="84">
        <v>17</v>
      </c>
      <c r="N8" s="84">
        <v>18</v>
      </c>
      <c r="O8" s="84">
        <v>19</v>
      </c>
      <c r="P8" s="84">
        <v>20</v>
      </c>
      <c r="Q8" s="84">
        <v>21</v>
      </c>
      <c r="R8" s="84">
        <v>22</v>
      </c>
      <c r="S8" s="84">
        <v>23</v>
      </c>
      <c r="T8" s="84">
        <v>24</v>
      </c>
      <c r="U8" s="104"/>
      <c r="V8" s="86"/>
      <c r="W8" s="86"/>
      <c r="X8" s="87"/>
      <c r="Y8" s="87"/>
      <c r="Z8" s="87"/>
      <c r="AA8" s="88"/>
      <c r="AB8" s="88"/>
      <c r="AC8" s="88"/>
      <c r="AD8" s="88"/>
      <c r="AE8" s="88"/>
    </row>
    <row r="9" spans="1:31" s="85" customFormat="1" ht="24" customHeight="1">
      <c r="A9" s="188" t="s">
        <v>155</v>
      </c>
      <c r="B9" s="187" t="s">
        <v>180</v>
      </c>
      <c r="C9" s="186"/>
      <c r="D9" s="186"/>
      <c r="E9" s="186"/>
      <c r="F9" s="186"/>
      <c r="G9" s="186"/>
      <c r="H9" s="186"/>
      <c r="I9" s="186"/>
      <c r="J9" s="186"/>
      <c r="K9" s="186"/>
      <c r="L9" s="186"/>
      <c r="M9" s="186"/>
      <c r="N9" s="186"/>
      <c r="O9" s="186"/>
      <c r="P9" s="186"/>
      <c r="Q9" s="186"/>
      <c r="R9" s="186"/>
      <c r="S9" s="186"/>
      <c r="T9" s="186"/>
      <c r="U9" s="104"/>
      <c r="V9" s="86"/>
      <c r="W9" s="86"/>
      <c r="X9" s="87"/>
      <c r="Y9" s="87"/>
      <c r="Z9" s="87"/>
      <c r="AA9" s="88"/>
      <c r="AB9" s="88"/>
      <c r="AC9" s="88"/>
      <c r="AD9" s="88"/>
      <c r="AE9" s="88"/>
    </row>
    <row r="10" spans="1:31" s="36" customFormat="1" ht="24" customHeight="1">
      <c r="A10" s="38">
        <v>1</v>
      </c>
      <c r="B10" s="141" t="s">
        <v>162</v>
      </c>
      <c r="C10" s="89" t="str">
        <f t="shared" ref="C10:C11" si="0">VLOOKUP(B10,DS,2,0)</f>
        <v>Phan Văn Hiền</v>
      </c>
      <c r="D10" s="116" t="str">
        <f t="shared" ref="D10:D11" si="1">VLOOKUP(B10,DS,3,0)</f>
        <v>Quản Đốc</v>
      </c>
      <c r="E10" s="90">
        <f t="shared" ref="E10:E11" si="2">VLOOKUP(B10,DS,4,0)</f>
        <v>2700000</v>
      </c>
      <c r="F10" s="92">
        <f>VLOOKUP(B10,'CC -1'!$B$9:$AS$20,36,0)</f>
        <v>26</v>
      </c>
      <c r="G10" s="145">
        <f t="shared" ref="G10:G11" si="3">ROUND(E10/$U$2*F10,0)</f>
        <v>2700000</v>
      </c>
      <c r="H10" s="92">
        <f>(VLOOKUP(B10,'CC -1'!$B$9:$AS$20,37,0)+VLOOKUP(B10,'CC -1'!$B$9:$AS$20,38,0))</f>
        <v>0</v>
      </c>
      <c r="I10" s="145">
        <f t="shared" ref="I10:I11" si="4">ROUND(E10/$U$2*H10,0)</f>
        <v>0</v>
      </c>
      <c r="J10" s="93">
        <f t="shared" ref="J10:K11" si="5">F10+H10</f>
        <v>26</v>
      </c>
      <c r="K10" s="39">
        <f t="shared" si="5"/>
        <v>2700000</v>
      </c>
      <c r="L10" s="90">
        <f t="shared" ref="L10:L11" si="6">+F10*15000</f>
        <v>390000</v>
      </c>
      <c r="M10" s="40">
        <f t="shared" ref="M10:M11" si="7">K10+L10</f>
        <v>3090000</v>
      </c>
      <c r="N10" s="40">
        <f>IF(VLOOKUP(B10,DS,9,0)="x",E10*$N$4,0)</f>
        <v>0</v>
      </c>
      <c r="O10" s="40">
        <f>IF(VLOOKUP(B10,DS,9,0)="x",E10*$O$4,0)</f>
        <v>0</v>
      </c>
      <c r="P10" s="40">
        <f>IF(VLOOKUP(B10,DS,9,0)="x",E10*$P$4,0)</f>
        <v>0</v>
      </c>
      <c r="Q10" s="39">
        <f t="shared" ref="Q10:Q11" si="8">M10-SUM(N10:P10)</f>
        <v>3090000</v>
      </c>
      <c r="R10" s="39">
        <f>VLOOKUP(B10,DS,23,0)</f>
        <v>0</v>
      </c>
      <c r="S10" s="45">
        <f t="shared" ref="S10:S11" si="9">Q10-R10</f>
        <v>3090000</v>
      </c>
      <c r="T10" s="39"/>
      <c r="U10" s="104"/>
      <c r="V10" s="37"/>
      <c r="W10" s="28"/>
      <c r="X10" s="5"/>
      <c r="Y10" s="5"/>
      <c r="Z10" s="5"/>
      <c r="AA10" s="4"/>
      <c r="AB10" s="4"/>
      <c r="AC10" s="4"/>
      <c r="AD10" s="4"/>
      <c r="AE10" s="4"/>
    </row>
    <row r="11" spans="1:31" s="36" customFormat="1" ht="24" customHeight="1">
      <c r="A11" s="38">
        <v>2</v>
      </c>
      <c r="B11" s="141" t="s">
        <v>177</v>
      </c>
      <c r="C11" s="89" t="str">
        <f t="shared" si="0"/>
        <v>Nguyễn Thị Thu Sương</v>
      </c>
      <c r="D11" s="116" t="str">
        <f t="shared" si="1"/>
        <v>Kinh Doanh</v>
      </c>
      <c r="E11" s="90">
        <f t="shared" si="2"/>
        <v>2400000</v>
      </c>
      <c r="F11" s="92">
        <f>VLOOKUP(B11,'CC -1'!$B$9:$AS$20,36,0)</f>
        <v>26</v>
      </c>
      <c r="G11" s="145">
        <f t="shared" si="3"/>
        <v>2400000</v>
      </c>
      <c r="H11" s="92">
        <f>(VLOOKUP(B11,'CC -1'!$B$9:$AS$20,37,0)+VLOOKUP(B11,'CC -1'!$B$9:$AS$20,38,0))</f>
        <v>0</v>
      </c>
      <c r="I11" s="145">
        <f t="shared" si="4"/>
        <v>0</v>
      </c>
      <c r="J11" s="93">
        <f t="shared" si="5"/>
        <v>26</v>
      </c>
      <c r="K11" s="39">
        <f t="shared" si="5"/>
        <v>2400000</v>
      </c>
      <c r="L11" s="90">
        <f t="shared" si="6"/>
        <v>390000</v>
      </c>
      <c r="M11" s="40">
        <f t="shared" si="7"/>
        <v>2790000</v>
      </c>
      <c r="N11" s="40">
        <f>IF(VLOOKUP(B11,DS,9,0)="x",E11*$N$4,0)</f>
        <v>0</v>
      </c>
      <c r="O11" s="40">
        <f>IF(VLOOKUP(B11,DS,9,0)="x",E11*$O$4,0)</f>
        <v>0</v>
      </c>
      <c r="P11" s="40">
        <f>IF(VLOOKUP(B11,DS,9,0)="x",E11*$P$4,0)</f>
        <v>0</v>
      </c>
      <c r="Q11" s="39">
        <f t="shared" si="8"/>
        <v>2790000</v>
      </c>
      <c r="R11" s="39">
        <f>VLOOKUP(B11,DS,23,0)</f>
        <v>0</v>
      </c>
      <c r="S11" s="45">
        <f t="shared" si="9"/>
        <v>2790000</v>
      </c>
      <c r="T11" s="39"/>
      <c r="U11" s="104"/>
      <c r="V11" s="37"/>
      <c r="W11" s="28"/>
      <c r="X11" s="5"/>
      <c r="Y11" s="5"/>
      <c r="Z11" s="5"/>
      <c r="AA11" s="4"/>
      <c r="AB11" s="4"/>
      <c r="AC11" s="4"/>
      <c r="AD11" s="4"/>
      <c r="AE11" s="4"/>
    </row>
    <row r="12" spans="1:31" s="36" customFormat="1" ht="24" customHeight="1">
      <c r="A12" s="203"/>
      <c r="B12" s="204"/>
      <c r="C12" s="205"/>
      <c r="D12" s="206"/>
      <c r="E12" s="207"/>
      <c r="F12" s="208"/>
      <c r="G12" s="209"/>
      <c r="H12" s="208"/>
      <c r="I12" s="209"/>
      <c r="J12" s="210"/>
      <c r="K12" s="211"/>
      <c r="L12" s="207"/>
      <c r="M12" s="212"/>
      <c r="N12" s="212"/>
      <c r="O12" s="212"/>
      <c r="P12" s="212"/>
      <c r="Q12" s="211"/>
      <c r="R12" s="211"/>
      <c r="S12" s="213"/>
      <c r="T12" s="211"/>
      <c r="U12" s="104"/>
      <c r="V12" s="37"/>
      <c r="W12" s="28"/>
      <c r="X12" s="5"/>
      <c r="Y12" s="5"/>
      <c r="Z12" s="5"/>
      <c r="AA12" s="4"/>
      <c r="AB12" s="4"/>
      <c r="AC12" s="4"/>
      <c r="AD12" s="4"/>
      <c r="AE12" s="4"/>
    </row>
    <row r="13" spans="1:31" s="32" customFormat="1" ht="21" customHeight="1">
      <c r="A13" s="283" t="s">
        <v>25</v>
      </c>
      <c r="B13" s="283"/>
      <c r="C13" s="283"/>
      <c r="D13" s="283"/>
      <c r="E13" s="140">
        <f>SUM(E9:E11)</f>
        <v>5100000</v>
      </c>
      <c r="F13" s="140"/>
      <c r="G13" s="140">
        <f>SUM(G9:G11)</f>
        <v>5100000</v>
      </c>
      <c r="H13" s="140"/>
      <c r="I13" s="140">
        <f>SUM(I9:I11)</f>
        <v>0</v>
      </c>
      <c r="J13" s="140"/>
      <c r="K13" s="140">
        <f t="shared" ref="K13:S13" si="10">SUM(K9:K11)</f>
        <v>5100000</v>
      </c>
      <c r="L13" s="140">
        <f t="shared" si="10"/>
        <v>780000</v>
      </c>
      <c r="M13" s="140">
        <f t="shared" si="10"/>
        <v>5880000</v>
      </c>
      <c r="N13" s="140">
        <f t="shared" si="10"/>
        <v>0</v>
      </c>
      <c r="O13" s="140">
        <f t="shared" si="10"/>
        <v>0</v>
      </c>
      <c r="P13" s="140">
        <f t="shared" si="10"/>
        <v>0</v>
      </c>
      <c r="Q13" s="140">
        <f t="shared" si="10"/>
        <v>5880000</v>
      </c>
      <c r="R13" s="140">
        <f t="shared" si="10"/>
        <v>0</v>
      </c>
      <c r="S13" s="140">
        <f t="shared" si="10"/>
        <v>5880000</v>
      </c>
      <c r="T13" s="26"/>
      <c r="U13" s="104"/>
      <c r="V13" s="33"/>
      <c r="W13" s="33"/>
      <c r="X13" s="33"/>
      <c r="Y13" s="33"/>
      <c r="Z13" s="33"/>
    </row>
    <row r="14" spans="1:31" s="85" customFormat="1" ht="24" customHeight="1">
      <c r="A14" s="188" t="s">
        <v>156</v>
      </c>
      <c r="B14" s="187" t="s">
        <v>157</v>
      </c>
      <c r="C14" s="186"/>
      <c r="D14" s="186"/>
      <c r="E14" s="186"/>
      <c r="F14" s="186"/>
      <c r="G14" s="186"/>
      <c r="H14" s="186"/>
      <c r="I14" s="186"/>
      <c r="J14" s="186"/>
      <c r="K14" s="186"/>
      <c r="L14" s="186"/>
      <c r="M14" s="186"/>
      <c r="N14" s="186"/>
      <c r="O14" s="186"/>
      <c r="P14" s="186"/>
      <c r="Q14" s="186"/>
      <c r="R14" s="186"/>
      <c r="S14" s="186"/>
      <c r="T14" s="186"/>
      <c r="U14" s="104"/>
      <c r="V14" s="86"/>
      <c r="W14" s="86"/>
      <c r="X14" s="87"/>
      <c r="Y14" s="87"/>
      <c r="Z14" s="87"/>
      <c r="AA14" s="88"/>
      <c r="AB14" s="88"/>
      <c r="AC14" s="88"/>
      <c r="AD14" s="88"/>
      <c r="AE14" s="88"/>
    </row>
    <row r="15" spans="1:31" s="36" customFormat="1" ht="24" customHeight="1">
      <c r="A15" s="38">
        <v>1</v>
      </c>
      <c r="B15" s="141" t="s">
        <v>163</v>
      </c>
      <c r="C15" s="89" t="str">
        <f t="shared" ref="C15:C17" si="11">VLOOKUP(B15,DS,2,0)</f>
        <v>Nguyễn Trường Giang</v>
      </c>
      <c r="D15" s="116" t="str">
        <f t="shared" ref="D15:D17" si="12">VLOOKUP(B15,DS,3,0)</f>
        <v>Thợ in</v>
      </c>
      <c r="E15" s="90">
        <f t="shared" ref="E15:E17" si="13">VLOOKUP(B15,DS,4,0)</f>
        <v>2200000</v>
      </c>
      <c r="F15" s="92">
        <f>VLOOKUP(B15,'CC -1'!$B$9:$AS$20,36,0)</f>
        <v>26</v>
      </c>
      <c r="G15" s="145">
        <f t="shared" ref="G15:G17" si="14">ROUND(E15/$U$2*F15,0)</f>
        <v>2200000</v>
      </c>
      <c r="H15" s="92">
        <f>(VLOOKUP(B15,'CC -1'!$B$9:$AS$20,37,0)+VLOOKUP(B15,'CC -1'!$B$9:$AS$20,38,0))</f>
        <v>0</v>
      </c>
      <c r="I15" s="145">
        <f t="shared" ref="I15:I17" si="15">ROUND(E15/$U$2*H15,0)</f>
        <v>0</v>
      </c>
      <c r="J15" s="146">
        <f t="shared" ref="J15:K17" si="16">F15+H15</f>
        <v>26</v>
      </c>
      <c r="K15" s="39">
        <f t="shared" si="16"/>
        <v>2200000</v>
      </c>
      <c r="L15" s="90">
        <f t="shared" ref="L15:L17" si="17">+F15*15000</f>
        <v>390000</v>
      </c>
      <c r="M15" s="40">
        <f t="shared" ref="M15:M17" si="18">K15+L15</f>
        <v>2590000</v>
      </c>
      <c r="N15" s="40">
        <f>IF(VLOOKUP(B15,DS,9,0)="x",'L - 1'!E15*$N$4,0)</f>
        <v>0</v>
      </c>
      <c r="O15" s="40">
        <f t="shared" ref="O15:O17" si="19">IF(VLOOKUP(B15,DS,9,0)="x",E15*0.015,0)</f>
        <v>0</v>
      </c>
      <c r="P15" s="40">
        <f t="shared" ref="P15:P17" si="20">IF(VLOOKUP(B15,DS,9,0)="x",E15*0.01,0)</f>
        <v>0</v>
      </c>
      <c r="Q15" s="39">
        <f>M15-SUM(N15:P15)</f>
        <v>2590000</v>
      </c>
      <c r="R15" s="39">
        <f t="shared" ref="R15:R17" si="21">VLOOKUP(B15,DS,23,0)</f>
        <v>0</v>
      </c>
      <c r="S15" s="45">
        <f>Q15-R15</f>
        <v>2590000</v>
      </c>
      <c r="T15" s="39"/>
      <c r="U15" s="104"/>
      <c r="V15" s="37"/>
      <c r="W15" s="28"/>
      <c r="X15" s="5"/>
      <c r="Y15" s="5"/>
      <c r="Z15" s="5"/>
      <c r="AA15" s="4"/>
      <c r="AB15" s="4"/>
      <c r="AC15" s="4"/>
      <c r="AD15" s="4"/>
      <c r="AE15" s="4"/>
    </row>
    <row r="16" spans="1:31" s="36" customFormat="1" ht="24" customHeight="1">
      <c r="A16" s="38">
        <v>2</v>
      </c>
      <c r="B16" s="141" t="s">
        <v>164</v>
      </c>
      <c r="C16" s="89" t="str">
        <f t="shared" si="11"/>
        <v>Đoàn Hồng Phong</v>
      </c>
      <c r="D16" s="116" t="str">
        <f t="shared" si="12"/>
        <v>Thợ đóng - xả</v>
      </c>
      <c r="E16" s="90">
        <f t="shared" si="13"/>
        <v>2200000</v>
      </c>
      <c r="F16" s="92">
        <f>VLOOKUP(B16,'CC -1'!$B$9:$AS$20,36,0)</f>
        <v>26</v>
      </c>
      <c r="G16" s="145">
        <f t="shared" si="14"/>
        <v>2200000</v>
      </c>
      <c r="H16" s="92">
        <f>(VLOOKUP(B16,'CC -1'!$B$9:$AS$20,37,0)+VLOOKUP(B16,'CC -1'!$B$9:$AS$20,38,0))</f>
        <v>0</v>
      </c>
      <c r="I16" s="145">
        <f t="shared" si="15"/>
        <v>0</v>
      </c>
      <c r="J16" s="146">
        <f t="shared" si="16"/>
        <v>26</v>
      </c>
      <c r="K16" s="39">
        <f t="shared" si="16"/>
        <v>2200000</v>
      </c>
      <c r="L16" s="90">
        <f t="shared" si="17"/>
        <v>390000</v>
      </c>
      <c r="M16" s="40">
        <f t="shared" si="18"/>
        <v>2590000</v>
      </c>
      <c r="N16" s="40">
        <f>IF(VLOOKUP(B16,DS,9,0)="x",'L - 1'!E16*$N$4,0)</f>
        <v>0</v>
      </c>
      <c r="O16" s="40">
        <f t="shared" si="19"/>
        <v>0</v>
      </c>
      <c r="P16" s="40">
        <f t="shared" si="20"/>
        <v>0</v>
      </c>
      <c r="Q16" s="39">
        <f t="shared" ref="Q16:Q17" si="22">M16-SUM(N16:P16)</f>
        <v>2590000</v>
      </c>
      <c r="R16" s="39">
        <f t="shared" si="21"/>
        <v>0</v>
      </c>
      <c r="S16" s="45">
        <f t="shared" ref="S16:S17" si="23">Q16-R16</f>
        <v>2590000</v>
      </c>
      <c r="T16" s="39"/>
      <c r="U16" s="104"/>
      <c r="V16" s="37"/>
      <c r="W16" s="28"/>
      <c r="X16" s="5"/>
      <c r="Y16" s="5"/>
      <c r="Z16" s="5"/>
      <c r="AA16" s="4"/>
      <c r="AB16" s="4"/>
      <c r="AC16" s="4"/>
      <c r="AD16" s="4"/>
      <c r="AE16" s="4"/>
    </row>
    <row r="17" spans="1:31" s="36" customFormat="1" ht="24" customHeight="1">
      <c r="A17" s="38">
        <v>3</v>
      </c>
      <c r="B17" s="141" t="s">
        <v>165</v>
      </c>
      <c r="C17" s="89" t="str">
        <f t="shared" si="11"/>
        <v>Trần Hữu Tình</v>
      </c>
      <c r="D17" s="116" t="str">
        <f t="shared" si="12"/>
        <v>Công nhân</v>
      </c>
      <c r="E17" s="90">
        <f t="shared" si="13"/>
        <v>2000000</v>
      </c>
      <c r="F17" s="92">
        <f>VLOOKUP(B17,'CC -1'!$B$9:$AS$20,36,0)</f>
        <v>26</v>
      </c>
      <c r="G17" s="145">
        <f t="shared" si="14"/>
        <v>2000000</v>
      </c>
      <c r="H17" s="92">
        <f>(VLOOKUP(B17,'CC -1'!$B$9:$AS$20,37,0)+VLOOKUP(B17,'CC -1'!$B$9:$AS$20,38,0))</f>
        <v>0</v>
      </c>
      <c r="I17" s="145">
        <f t="shared" si="15"/>
        <v>0</v>
      </c>
      <c r="J17" s="146">
        <f t="shared" si="16"/>
        <v>26</v>
      </c>
      <c r="K17" s="39">
        <f t="shared" si="16"/>
        <v>2000000</v>
      </c>
      <c r="L17" s="90">
        <f t="shared" si="17"/>
        <v>390000</v>
      </c>
      <c r="M17" s="40">
        <f t="shared" si="18"/>
        <v>2390000</v>
      </c>
      <c r="N17" s="40">
        <f>IF(VLOOKUP(B17,DS,9,0)="x",'L - 1'!E17*$N$4,0)</f>
        <v>0</v>
      </c>
      <c r="O17" s="40">
        <f t="shared" si="19"/>
        <v>0</v>
      </c>
      <c r="P17" s="40">
        <f t="shared" si="20"/>
        <v>0</v>
      </c>
      <c r="Q17" s="39">
        <f t="shared" si="22"/>
        <v>2390000</v>
      </c>
      <c r="R17" s="39">
        <f t="shared" si="21"/>
        <v>0</v>
      </c>
      <c r="S17" s="45">
        <f t="shared" si="23"/>
        <v>2390000</v>
      </c>
      <c r="T17" s="39"/>
      <c r="U17" s="104"/>
      <c r="V17" s="37"/>
      <c r="W17" s="28"/>
      <c r="X17" s="5"/>
      <c r="Y17" s="5"/>
      <c r="Z17" s="5"/>
      <c r="AA17" s="4"/>
      <c r="AB17" s="4"/>
      <c r="AC17" s="4"/>
      <c r="AD17" s="4"/>
      <c r="AE17" s="4"/>
    </row>
    <row r="18" spans="1:31" s="36" customFormat="1" ht="22.5" customHeight="1">
      <c r="A18" s="41"/>
      <c r="B18" s="185"/>
      <c r="C18" s="42"/>
      <c r="D18" s="3"/>
      <c r="E18" s="43"/>
      <c r="F18" s="43"/>
      <c r="G18" s="43"/>
      <c r="H18" s="43"/>
      <c r="I18" s="43"/>
      <c r="J18" s="44"/>
      <c r="K18" s="43"/>
      <c r="L18" s="43"/>
      <c r="M18" s="184"/>
      <c r="N18" s="43"/>
      <c r="O18" s="43"/>
      <c r="P18" s="43"/>
      <c r="Q18" s="43"/>
      <c r="R18" s="43"/>
      <c r="S18" s="43"/>
      <c r="T18" s="39"/>
      <c r="U18" s="104"/>
      <c r="V18" s="37"/>
      <c r="W18" s="37"/>
      <c r="X18" s="37"/>
      <c r="Y18" s="37"/>
      <c r="Z18" s="37"/>
    </row>
    <row r="19" spans="1:31" s="32" customFormat="1" ht="21" customHeight="1">
      <c r="A19" s="283" t="s">
        <v>25</v>
      </c>
      <c r="B19" s="283"/>
      <c r="C19" s="283"/>
      <c r="D19" s="283"/>
      <c r="E19" s="140">
        <f>SUM(E14:E18)</f>
        <v>6400000</v>
      </c>
      <c r="F19" s="140"/>
      <c r="G19" s="140">
        <f>SUM(G14:G18)</f>
        <v>6400000</v>
      </c>
      <c r="H19" s="140"/>
      <c r="I19" s="140">
        <f>SUM(I14:I18)</f>
        <v>0</v>
      </c>
      <c r="J19" s="140"/>
      <c r="K19" s="140">
        <f t="shared" ref="K19:S19" si="24">SUM(K14:K18)</f>
        <v>6400000</v>
      </c>
      <c r="L19" s="140">
        <f t="shared" si="24"/>
        <v>1170000</v>
      </c>
      <c r="M19" s="140">
        <f t="shared" si="24"/>
        <v>7570000</v>
      </c>
      <c r="N19" s="140">
        <f t="shared" si="24"/>
        <v>0</v>
      </c>
      <c r="O19" s="140">
        <f t="shared" si="24"/>
        <v>0</v>
      </c>
      <c r="P19" s="140">
        <f t="shared" si="24"/>
        <v>0</v>
      </c>
      <c r="Q19" s="140">
        <f t="shared" si="24"/>
        <v>7570000</v>
      </c>
      <c r="R19" s="140">
        <f t="shared" si="24"/>
        <v>0</v>
      </c>
      <c r="S19" s="140">
        <f t="shared" si="24"/>
        <v>7570000</v>
      </c>
      <c r="T19" s="26"/>
      <c r="U19" s="225"/>
      <c r="V19" s="33"/>
      <c r="W19" s="33"/>
      <c r="X19" s="33"/>
      <c r="Y19" s="33"/>
      <c r="Z19" s="33"/>
    </row>
    <row r="20" spans="1:31" ht="11.25" customHeight="1">
      <c r="A20" s="8"/>
      <c r="B20" s="8"/>
      <c r="C20" s="9"/>
      <c r="D20" s="117"/>
      <c r="E20" s="94"/>
      <c r="F20" s="9"/>
      <c r="G20" s="9"/>
      <c r="H20" s="9"/>
      <c r="I20" s="9"/>
      <c r="K20" s="9"/>
      <c r="L20" s="9"/>
      <c r="M20" s="102"/>
      <c r="N20" s="9"/>
      <c r="O20" s="9"/>
      <c r="P20" s="9"/>
      <c r="Q20" s="9"/>
      <c r="R20" s="9"/>
      <c r="S20" s="9"/>
      <c r="T20" s="9"/>
      <c r="U20" s="104"/>
    </row>
    <row r="21" spans="1:31" s="36" customFormat="1" ht="11.25" customHeight="1">
      <c r="A21" s="78"/>
      <c r="B21" s="78"/>
      <c r="C21" s="78"/>
      <c r="D21" s="133"/>
      <c r="E21" s="134"/>
      <c r="F21" s="78"/>
      <c r="G21" s="78"/>
      <c r="H21" s="78"/>
      <c r="I21" s="78"/>
      <c r="J21" s="135"/>
      <c r="K21" s="134"/>
      <c r="L21" s="78"/>
      <c r="M21" s="78"/>
      <c r="N21" s="78"/>
      <c r="O21" s="78"/>
      <c r="P21" s="78"/>
      <c r="Q21" s="78"/>
      <c r="R21" s="78"/>
      <c r="S21" s="108" t="str">
        <f>"Long An, ngày  "&amp;$V$2&amp;"   tháng   "&amp;TEXT(E4,"mm")&amp;"   năm "&amp;TEXT(E4,"yyyy")</f>
        <v>Long An, ngày  31   tháng   01   năm 2013</v>
      </c>
      <c r="T21" s="78"/>
      <c r="U21" s="136"/>
      <c r="V21" s="37"/>
      <c r="W21" s="37"/>
      <c r="X21" s="37"/>
      <c r="Y21" s="37"/>
      <c r="Z21" s="37"/>
    </row>
    <row r="22" spans="1:31" s="36" customFormat="1" ht="12.75">
      <c r="A22" s="29"/>
      <c r="B22" s="29"/>
      <c r="C22" s="29" t="s">
        <v>60</v>
      </c>
      <c r="D22" s="137"/>
      <c r="E22" s="79"/>
      <c r="F22" s="136"/>
      <c r="G22" s="79"/>
      <c r="H22" s="79"/>
      <c r="I22" s="79"/>
      <c r="J22" s="138"/>
      <c r="K22" s="37"/>
      <c r="L22" s="29"/>
      <c r="M22" s="147"/>
      <c r="N22" s="20"/>
      <c r="O22" s="20"/>
      <c r="P22" s="20"/>
      <c r="Q22" s="20"/>
      <c r="S22" s="136" t="s">
        <v>22</v>
      </c>
      <c r="T22" s="136"/>
      <c r="U22" s="136"/>
      <c r="V22" s="37"/>
      <c r="W22" s="37"/>
      <c r="X22" s="37"/>
      <c r="Y22" s="37"/>
      <c r="Z22" s="37"/>
    </row>
    <row r="23" spans="1:31" ht="12">
      <c r="A23" s="8"/>
      <c r="B23" s="8"/>
      <c r="C23" s="15"/>
      <c r="E23" s="13"/>
      <c r="F23" s="12"/>
      <c r="G23" s="13"/>
      <c r="H23" s="13"/>
      <c r="I23" s="13"/>
      <c r="K23" s="7"/>
      <c r="L23" s="15"/>
      <c r="N23" s="11"/>
      <c r="O23" s="11"/>
      <c r="P23" s="11"/>
      <c r="Q23" s="11"/>
      <c r="S23" s="11"/>
      <c r="T23" s="12"/>
      <c r="U23" s="104"/>
    </row>
    <row r="24" spans="1:31" ht="12">
      <c r="C24" s="15"/>
      <c r="L24" s="15"/>
      <c r="T24" s="15"/>
      <c r="U24" s="104"/>
    </row>
    <row r="25" spans="1:31" ht="12">
      <c r="U25" s="104"/>
    </row>
    <row r="26" spans="1:31" ht="12">
      <c r="U26" s="104"/>
    </row>
    <row r="27" spans="1:31" ht="12">
      <c r="U27" s="104"/>
    </row>
    <row r="28" spans="1:31" ht="12">
      <c r="U28" s="104"/>
    </row>
    <row r="29" spans="1:31" ht="12">
      <c r="U29" s="104"/>
    </row>
    <row r="30" spans="1:31" ht="12">
      <c r="U30" s="104"/>
    </row>
  </sheetData>
  <protectedRanges>
    <protectedRange password="CC78" sqref="V18:IK19 C5:D7 B22:C22 V5:W9 A18:A23 B18:B21 B23 V14:W14 Q5:T7 E5:I6 N5:P6 L5 L22 J6:K7 L7 A25:T58 U31:U58 N18:S18 V25:IK58 W10:W12 J18:L18 A59:IK65326 Q10:S12 AF14:IK14 V13:IK13 A10:B13 D13:T13 D19:T19 AF5:IK12" name="Range1"/>
    <protectedRange password="CC78" sqref="F7:H7" name="Range1_4"/>
    <protectedRange password="CC78" sqref="V22:IK23 S22:T23 N22:Q23 E22:I23" name="Range1_1_1"/>
    <protectedRange password="CC78" sqref="U1 W1:IK3 V4:IK4 B4:T4 X10:AE12 R2:S3 B1:Q3 U18:U30 X14:AE14 U10:U14 U4:U9 X5:AE9" name="Range1_2"/>
    <protectedRange password="CC78" sqref="V10:V12" name="Range1_1"/>
    <protectedRange password="CC78" sqref="A1" name="Range1_2_1_1"/>
    <protectedRange password="CC78" sqref="V1:V3" name="Range1_2_1"/>
    <protectedRange password="CC78" sqref="I7" name="Range1_4_1"/>
    <protectedRange password="CC78" sqref="U2:U3" name="Range1_2_2_1"/>
    <protectedRange password="CC78" sqref="A15:B17 Q15:S17 AF15:IK17 W15:W17" name="Range1_5"/>
    <protectedRange password="CC78" sqref="X15:AE17 U15:U17" name="Range1_2_3"/>
    <protectedRange password="CC78" sqref="V15:V17" name="Range1_1_3"/>
    <protectedRange password="CC78" sqref="K10:K12 K15:K17" name="Range1_6"/>
    <protectedRange password="CC78" sqref="A2:A3" name="Range1_2_1_3"/>
  </protectedRanges>
  <autoFilter ref="A7:AE9"/>
  <mergeCells count="24">
    <mergeCell ref="A13:D13"/>
    <mergeCell ref="A19:D19"/>
    <mergeCell ref="N5:P5"/>
    <mergeCell ref="J6:J7"/>
    <mergeCell ref="K6:K7"/>
    <mergeCell ref="N6:N7"/>
    <mergeCell ref="O6:O7"/>
    <mergeCell ref="P6:P7"/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Q5:Q7"/>
    <mergeCell ref="R5:R7"/>
    <mergeCell ref="S5:S7"/>
    <mergeCell ref="T5:T7"/>
    <mergeCell ref="F6:G6"/>
    <mergeCell ref="H6:I6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6"/>
  <sheetViews>
    <sheetView zoomScaleNormal="115" workbookViewId="0">
      <pane xSplit="3" ySplit="6" topLeftCell="D7" activePane="bottomRight" state="frozen"/>
      <selection activeCell="X10" sqref="X10"/>
      <selection pane="topRight" activeCell="X10" sqref="X10"/>
      <selection pane="bottomLeft" activeCell="X10" sqref="X10"/>
      <selection pane="bottomRight" activeCell="P9" sqref="P9:R19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219" customWidth="1"/>
    <col min="5" max="5" width="7.140625" style="2" customWidth="1"/>
    <col min="6" max="33" width="3.42578125" style="123" customWidth="1"/>
    <col min="34" max="34" width="3.42578125" style="124" hidden="1" customWidth="1"/>
    <col min="35" max="36" width="4.42578125" style="2" customWidth="1"/>
    <col min="37" max="37" width="5.5703125" style="100" customWidth="1"/>
    <col min="38" max="38" width="6.140625" style="2" customWidth="1"/>
    <col min="39" max="41" width="5" style="2" hidden="1" customWidth="1"/>
    <col min="42" max="42" width="5" style="2" customWidth="1"/>
    <col min="43" max="43" width="11.7109375" style="2" customWidth="1"/>
    <col min="44" max="44" width="9.85546875" style="2" customWidth="1"/>
    <col min="45" max="45" width="3.7109375" style="2" customWidth="1"/>
    <col min="46" max="46" width="8.5703125" style="2" customWidth="1"/>
    <col min="47" max="16384" width="3.7109375" style="2"/>
  </cols>
  <sheetData>
    <row r="1" spans="1:89" ht="37.5" customHeight="1">
      <c r="A1" s="139"/>
      <c r="B1" s="54"/>
      <c r="C1" s="54"/>
      <c r="D1" s="58"/>
      <c r="E1" s="54"/>
      <c r="F1" s="58"/>
      <c r="G1" s="58"/>
      <c r="H1" s="58"/>
      <c r="I1" s="58"/>
      <c r="J1" s="58"/>
      <c r="K1" s="119"/>
      <c r="L1" s="119"/>
      <c r="M1" s="119"/>
      <c r="N1" s="119"/>
      <c r="O1" s="119"/>
      <c r="P1" s="119"/>
      <c r="Q1" s="119"/>
      <c r="R1" s="119"/>
      <c r="S1" s="56" t="str">
        <f>CONCATENATE("BẢNG CHẤM CÔNG THÁNG ",TEXT($E$4,"mm")," NĂM ",TEXT($E$4,"yyyy"))</f>
        <v>BẢNG CHẤM CÔNG THÁNG 02 NĂM 2013</v>
      </c>
      <c r="T1" s="119"/>
      <c r="U1" s="119"/>
      <c r="V1" s="119"/>
      <c r="W1" s="119"/>
      <c r="X1" s="119"/>
      <c r="Y1" s="119"/>
      <c r="Z1" s="119"/>
      <c r="AA1" s="119"/>
      <c r="AB1" s="119"/>
      <c r="AC1" s="119"/>
      <c r="AD1" s="119"/>
      <c r="AE1" s="119"/>
      <c r="AF1" s="119"/>
      <c r="AG1" s="119"/>
      <c r="AH1" s="119"/>
      <c r="AI1" s="55"/>
      <c r="AJ1" s="55"/>
      <c r="AK1" s="242" t="s">
        <v>179</v>
      </c>
      <c r="AL1" s="243"/>
      <c r="AM1" s="243"/>
      <c r="AN1" s="243"/>
      <c r="AO1" s="243"/>
      <c r="AP1" s="243"/>
      <c r="AQ1" s="244"/>
      <c r="AR1" s="57"/>
    </row>
    <row r="2" spans="1:89" ht="20.25">
      <c r="A2" s="139"/>
      <c r="B2" s="58"/>
      <c r="C2" s="58"/>
      <c r="D2" s="58"/>
      <c r="E2" s="58"/>
      <c r="F2" s="58"/>
      <c r="G2" s="58"/>
      <c r="H2" s="58"/>
      <c r="I2" s="58"/>
      <c r="J2" s="58"/>
      <c r="K2" s="119"/>
      <c r="L2" s="119"/>
      <c r="M2" s="119"/>
      <c r="N2" s="119"/>
      <c r="O2" s="119"/>
      <c r="P2" s="119"/>
      <c r="Q2" s="119"/>
      <c r="R2" s="119"/>
      <c r="S2" s="119"/>
      <c r="T2" s="119"/>
      <c r="U2" s="119"/>
      <c r="V2" s="119"/>
      <c r="W2" s="119"/>
      <c r="X2" s="119"/>
      <c r="Y2" s="119"/>
      <c r="Z2" s="119"/>
      <c r="AA2" s="119"/>
      <c r="AB2" s="119"/>
      <c r="AC2" s="119"/>
      <c r="AD2" s="119"/>
      <c r="AE2" s="119"/>
      <c r="AF2" s="119"/>
      <c r="AG2" s="119"/>
      <c r="AH2" s="119"/>
      <c r="AI2" s="55"/>
      <c r="AJ2" s="55"/>
      <c r="AK2" s="96"/>
      <c r="AL2" s="59"/>
      <c r="AM2" s="59"/>
      <c r="AN2" s="59"/>
      <c r="AO2" s="59"/>
      <c r="AP2" s="59"/>
      <c r="AQ2" s="95"/>
      <c r="AR2" s="95"/>
    </row>
    <row r="3" spans="1:89" ht="21" customHeight="1">
      <c r="A3" s="139"/>
      <c r="B3" s="60"/>
      <c r="C3" s="60"/>
      <c r="D3" s="61"/>
      <c r="E3" s="61"/>
      <c r="F3" s="119"/>
      <c r="G3" s="119"/>
      <c r="H3" s="119"/>
      <c r="I3" s="119"/>
      <c r="J3" s="119"/>
      <c r="K3" s="119"/>
      <c r="L3" s="119"/>
      <c r="M3" s="119"/>
      <c r="N3" s="119"/>
      <c r="O3" s="119"/>
      <c r="P3" s="119"/>
      <c r="Q3" s="119"/>
      <c r="R3" s="119"/>
      <c r="S3" s="119"/>
      <c r="T3" s="119"/>
      <c r="U3" s="119"/>
      <c r="V3" s="119"/>
      <c r="W3" s="119"/>
      <c r="X3" s="119"/>
      <c r="Y3" s="119"/>
      <c r="Z3" s="119"/>
      <c r="AA3" s="119"/>
      <c r="AB3" s="119"/>
      <c r="AC3" s="119"/>
      <c r="AD3" s="119"/>
      <c r="AE3" s="119"/>
      <c r="AF3" s="119"/>
      <c r="AG3" s="119"/>
      <c r="AH3" s="119"/>
      <c r="AI3" s="55"/>
      <c r="AJ3" s="55"/>
      <c r="AK3" s="96"/>
      <c r="AL3" s="57"/>
      <c r="AM3" s="57"/>
      <c r="AN3" s="57"/>
      <c r="AO3" s="57"/>
      <c r="AP3" s="57"/>
      <c r="AQ3" s="62"/>
      <c r="AR3" s="62"/>
    </row>
    <row r="4" spans="1:89" ht="14.25" customHeight="1">
      <c r="A4" s="63"/>
      <c r="B4" s="63"/>
      <c r="C4" s="156"/>
      <c r="D4" s="155"/>
      <c r="E4" s="64">
        <v>41306</v>
      </c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6"/>
      <c r="AI4" s="63"/>
      <c r="AJ4" s="63"/>
      <c r="AK4" s="97"/>
      <c r="AL4" s="63"/>
      <c r="AM4" s="63"/>
      <c r="AN4" s="63"/>
      <c r="AO4" s="63"/>
      <c r="AP4" s="63"/>
      <c r="AQ4" s="63"/>
      <c r="AR4" s="101"/>
    </row>
    <row r="5" spans="1:89" s="67" customFormat="1" ht="18.75" customHeight="1">
      <c r="A5" s="245" t="s">
        <v>28</v>
      </c>
      <c r="B5" s="245" t="s">
        <v>3</v>
      </c>
      <c r="C5" s="245" t="s">
        <v>1</v>
      </c>
      <c r="D5" s="247" t="s">
        <v>29</v>
      </c>
      <c r="E5" s="245" t="s">
        <v>30</v>
      </c>
      <c r="F5" s="118">
        <f>+E4</f>
        <v>41306</v>
      </c>
      <c r="G5" s="118">
        <f t="shared" ref="G5:AG5" si="0">F5+1</f>
        <v>41307</v>
      </c>
      <c r="H5" s="118">
        <f t="shared" si="0"/>
        <v>41308</v>
      </c>
      <c r="I5" s="118">
        <f t="shared" si="0"/>
        <v>41309</v>
      </c>
      <c r="J5" s="118">
        <f t="shared" si="0"/>
        <v>41310</v>
      </c>
      <c r="K5" s="118">
        <f t="shared" si="0"/>
        <v>41311</v>
      </c>
      <c r="L5" s="118">
        <f t="shared" si="0"/>
        <v>41312</v>
      </c>
      <c r="M5" s="118">
        <f t="shared" si="0"/>
        <v>41313</v>
      </c>
      <c r="N5" s="118">
        <f t="shared" si="0"/>
        <v>41314</v>
      </c>
      <c r="O5" s="118">
        <f t="shared" si="0"/>
        <v>41315</v>
      </c>
      <c r="P5" s="118">
        <f t="shared" si="0"/>
        <v>41316</v>
      </c>
      <c r="Q5" s="118">
        <f t="shared" si="0"/>
        <v>41317</v>
      </c>
      <c r="R5" s="118">
        <f t="shared" si="0"/>
        <v>41318</v>
      </c>
      <c r="S5" s="118">
        <f t="shared" si="0"/>
        <v>41319</v>
      </c>
      <c r="T5" s="118">
        <f t="shared" si="0"/>
        <v>41320</v>
      </c>
      <c r="U5" s="118">
        <f t="shared" si="0"/>
        <v>41321</v>
      </c>
      <c r="V5" s="118">
        <f t="shared" si="0"/>
        <v>41322</v>
      </c>
      <c r="W5" s="118">
        <f t="shared" si="0"/>
        <v>41323</v>
      </c>
      <c r="X5" s="118">
        <f t="shared" si="0"/>
        <v>41324</v>
      </c>
      <c r="Y5" s="118">
        <f t="shared" si="0"/>
        <v>41325</v>
      </c>
      <c r="Z5" s="118">
        <f t="shared" si="0"/>
        <v>41326</v>
      </c>
      <c r="AA5" s="118">
        <f t="shared" si="0"/>
        <v>41327</v>
      </c>
      <c r="AB5" s="118">
        <f t="shared" si="0"/>
        <v>41328</v>
      </c>
      <c r="AC5" s="118">
        <f t="shared" si="0"/>
        <v>41329</v>
      </c>
      <c r="AD5" s="118">
        <f t="shared" si="0"/>
        <v>41330</v>
      </c>
      <c r="AE5" s="118">
        <f t="shared" si="0"/>
        <v>41331</v>
      </c>
      <c r="AF5" s="118">
        <f t="shared" si="0"/>
        <v>41332</v>
      </c>
      <c r="AG5" s="118">
        <f t="shared" si="0"/>
        <v>41333</v>
      </c>
      <c r="AH5" s="118">
        <f>AG5+1</f>
        <v>41334</v>
      </c>
      <c r="AI5" s="248" t="s">
        <v>15</v>
      </c>
      <c r="AJ5" s="249"/>
      <c r="AK5" s="250"/>
      <c r="AL5" s="251" t="s">
        <v>45</v>
      </c>
      <c r="AM5" s="251" t="s">
        <v>41</v>
      </c>
      <c r="AN5" s="251" t="s">
        <v>42</v>
      </c>
      <c r="AO5" s="251" t="s">
        <v>43</v>
      </c>
      <c r="AP5" s="251" t="s">
        <v>44</v>
      </c>
      <c r="AQ5" s="247" t="s">
        <v>0</v>
      </c>
      <c r="AR5" s="253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</row>
    <row r="6" spans="1:89" s="67" customFormat="1" ht="39.75" customHeight="1">
      <c r="A6" s="246"/>
      <c r="B6" s="246"/>
      <c r="C6" s="246"/>
      <c r="D6" s="246"/>
      <c r="E6" s="246"/>
      <c r="F6" s="174" t="str">
        <f>CHOOSE(WEEKDAY(F5),"C.Nhật","T.Hai","T.Ba","T.Tư","T.Năm","T.Sáu","T.Bảy")</f>
        <v>T.Sáu</v>
      </c>
      <c r="G6" s="174" t="str">
        <f t="shared" ref="G6:AH6" si="1">CHOOSE(WEEKDAY(G5),"C.Nhật","T.Hai","T.Ba","T.Tư","T.Năm","T.Sáu","T.Bảy")</f>
        <v>T.Bảy</v>
      </c>
      <c r="H6" s="174" t="str">
        <f t="shared" si="1"/>
        <v>C.Nhật</v>
      </c>
      <c r="I6" s="174" t="str">
        <f t="shared" si="1"/>
        <v>T.Hai</v>
      </c>
      <c r="J6" s="174" t="str">
        <f t="shared" si="1"/>
        <v>T.Ba</v>
      </c>
      <c r="K6" s="174" t="str">
        <f t="shared" si="1"/>
        <v>T.Tư</v>
      </c>
      <c r="L6" s="174" t="str">
        <f t="shared" si="1"/>
        <v>T.Năm</v>
      </c>
      <c r="M6" s="174" t="str">
        <f t="shared" si="1"/>
        <v>T.Sáu</v>
      </c>
      <c r="N6" s="174" t="str">
        <f t="shared" si="1"/>
        <v>T.Bảy</v>
      </c>
      <c r="O6" s="174" t="str">
        <f t="shared" si="1"/>
        <v>C.Nhật</v>
      </c>
      <c r="P6" s="174" t="str">
        <f t="shared" si="1"/>
        <v>T.Hai</v>
      </c>
      <c r="Q6" s="174" t="str">
        <f t="shared" si="1"/>
        <v>T.Ba</v>
      </c>
      <c r="R6" s="174" t="str">
        <f t="shared" si="1"/>
        <v>T.Tư</v>
      </c>
      <c r="S6" s="174" t="str">
        <f t="shared" si="1"/>
        <v>T.Năm</v>
      </c>
      <c r="T6" s="174" t="str">
        <f t="shared" si="1"/>
        <v>T.Sáu</v>
      </c>
      <c r="U6" s="174" t="str">
        <f t="shared" si="1"/>
        <v>T.Bảy</v>
      </c>
      <c r="V6" s="174" t="str">
        <f t="shared" si="1"/>
        <v>C.Nhật</v>
      </c>
      <c r="W6" s="174" t="str">
        <f t="shared" si="1"/>
        <v>T.Hai</v>
      </c>
      <c r="X6" s="174" t="str">
        <f t="shared" si="1"/>
        <v>T.Ba</v>
      </c>
      <c r="Y6" s="174" t="str">
        <f t="shared" si="1"/>
        <v>T.Tư</v>
      </c>
      <c r="Z6" s="174" t="str">
        <f t="shared" si="1"/>
        <v>T.Năm</v>
      </c>
      <c r="AA6" s="174" t="str">
        <f t="shared" si="1"/>
        <v>T.Sáu</v>
      </c>
      <c r="AB6" s="174" t="str">
        <f t="shared" si="1"/>
        <v>T.Bảy</v>
      </c>
      <c r="AC6" s="174" t="str">
        <f t="shared" si="1"/>
        <v>C.Nhật</v>
      </c>
      <c r="AD6" s="174" t="str">
        <f t="shared" si="1"/>
        <v>T.Hai</v>
      </c>
      <c r="AE6" s="174" t="str">
        <f t="shared" si="1"/>
        <v>T.Ba</v>
      </c>
      <c r="AF6" s="174" t="str">
        <f t="shared" si="1"/>
        <v>T.Tư</v>
      </c>
      <c r="AG6" s="174" t="str">
        <f t="shared" si="1"/>
        <v>T.Năm</v>
      </c>
      <c r="AH6" s="174" t="str">
        <f t="shared" si="1"/>
        <v>T.Sáu</v>
      </c>
      <c r="AI6" s="175" t="s">
        <v>16</v>
      </c>
      <c r="AJ6" s="175" t="s">
        <v>31</v>
      </c>
      <c r="AK6" s="176" t="s">
        <v>17</v>
      </c>
      <c r="AL6" s="252"/>
      <c r="AM6" s="252"/>
      <c r="AN6" s="252"/>
      <c r="AO6" s="252"/>
      <c r="AP6" s="252"/>
      <c r="AQ6" s="246"/>
      <c r="AR6" s="253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</row>
    <row r="7" spans="1:89" s="67" customFormat="1" ht="12.75" customHeight="1">
      <c r="A7" s="177">
        <v>1</v>
      </c>
      <c r="B7" s="177">
        <v>1</v>
      </c>
      <c r="C7" s="177">
        <v>2</v>
      </c>
      <c r="D7" s="177">
        <v>3</v>
      </c>
      <c r="E7" s="177">
        <v>4</v>
      </c>
      <c r="F7" s="177">
        <v>5</v>
      </c>
      <c r="G7" s="177">
        <v>6</v>
      </c>
      <c r="H7" s="177">
        <v>7</v>
      </c>
      <c r="I7" s="177">
        <v>8</v>
      </c>
      <c r="J7" s="177">
        <v>9</v>
      </c>
      <c r="K7" s="177">
        <v>10</v>
      </c>
      <c r="L7" s="177">
        <v>11</v>
      </c>
      <c r="M7" s="177">
        <v>12</v>
      </c>
      <c r="N7" s="177">
        <v>13</v>
      </c>
      <c r="O7" s="177">
        <v>14</v>
      </c>
      <c r="P7" s="177">
        <v>15</v>
      </c>
      <c r="Q7" s="177">
        <v>16</v>
      </c>
      <c r="R7" s="177">
        <v>17</v>
      </c>
      <c r="S7" s="177">
        <v>18</v>
      </c>
      <c r="T7" s="177">
        <v>19</v>
      </c>
      <c r="U7" s="177">
        <v>20</v>
      </c>
      <c r="V7" s="177">
        <v>21</v>
      </c>
      <c r="W7" s="177">
        <v>22</v>
      </c>
      <c r="X7" s="177">
        <v>23</v>
      </c>
      <c r="Y7" s="177">
        <v>24</v>
      </c>
      <c r="Z7" s="177">
        <v>25</v>
      </c>
      <c r="AA7" s="177">
        <v>26</v>
      </c>
      <c r="AB7" s="177">
        <v>27</v>
      </c>
      <c r="AC7" s="177">
        <v>28</v>
      </c>
      <c r="AD7" s="177">
        <v>29</v>
      </c>
      <c r="AE7" s="177">
        <v>30</v>
      </c>
      <c r="AF7" s="177">
        <v>31</v>
      </c>
      <c r="AG7" s="177">
        <v>32</v>
      </c>
      <c r="AH7" s="177">
        <v>33</v>
      </c>
      <c r="AI7" s="177">
        <v>34</v>
      </c>
      <c r="AJ7" s="177">
        <v>35</v>
      </c>
      <c r="AK7" s="177">
        <v>36</v>
      </c>
      <c r="AL7" s="177">
        <v>37</v>
      </c>
      <c r="AM7" s="177">
        <v>38</v>
      </c>
      <c r="AN7" s="177">
        <v>39</v>
      </c>
      <c r="AO7" s="177">
        <v>40</v>
      </c>
      <c r="AP7" s="177">
        <v>41</v>
      </c>
      <c r="AQ7" s="177">
        <v>42</v>
      </c>
      <c r="AR7" s="221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</row>
    <row r="8" spans="1:89" s="180" customFormat="1" ht="21" customHeight="1">
      <c r="A8" s="178" t="s">
        <v>155</v>
      </c>
      <c r="B8" s="181" t="s">
        <v>178</v>
      </c>
      <c r="C8" s="182"/>
      <c r="D8" s="182"/>
      <c r="E8" s="182"/>
      <c r="F8" s="182"/>
      <c r="G8" s="182"/>
      <c r="H8" s="182"/>
      <c r="I8" s="182"/>
      <c r="J8" s="182"/>
      <c r="K8" s="182"/>
      <c r="L8" s="182"/>
      <c r="M8" s="182"/>
      <c r="N8" s="182"/>
      <c r="O8" s="182"/>
      <c r="P8" s="182"/>
      <c r="Q8" s="182"/>
      <c r="R8" s="182"/>
      <c r="S8" s="182"/>
      <c r="T8" s="182"/>
      <c r="U8" s="182"/>
      <c r="V8" s="182"/>
      <c r="W8" s="182"/>
      <c r="X8" s="182"/>
      <c r="Y8" s="182"/>
      <c r="Z8" s="182"/>
      <c r="AA8" s="182"/>
      <c r="AB8" s="182"/>
      <c r="AC8" s="182"/>
      <c r="AD8" s="182"/>
      <c r="AE8" s="182"/>
      <c r="AF8" s="182"/>
      <c r="AG8" s="182"/>
      <c r="AH8" s="182"/>
      <c r="AI8" s="182"/>
      <c r="AJ8" s="182"/>
      <c r="AK8" s="182"/>
      <c r="AL8" s="182"/>
      <c r="AM8" s="182"/>
      <c r="AN8" s="182"/>
      <c r="AO8" s="182"/>
      <c r="AP8" s="182"/>
      <c r="AQ8" s="183"/>
      <c r="AR8" s="179"/>
    </row>
    <row r="9" spans="1:89" s="67" customFormat="1" ht="18" customHeight="1">
      <c r="A9" s="254">
        <v>1</v>
      </c>
      <c r="B9" s="254" t="s">
        <v>162</v>
      </c>
      <c r="C9" s="256" t="str">
        <f>VLOOKUP(B9,DS,2,0)</f>
        <v>Phan Văn Hiền</v>
      </c>
      <c r="D9" s="258" t="str">
        <f>VLOOKUP(B9,DS,3,0)</f>
        <v>Quản Đốc</v>
      </c>
      <c r="E9" s="68" t="s">
        <v>32</v>
      </c>
      <c r="F9" s="143">
        <v>8</v>
      </c>
      <c r="G9" s="143">
        <v>8</v>
      </c>
      <c r="H9" s="143"/>
      <c r="I9" s="143">
        <v>8</v>
      </c>
      <c r="J9" s="143">
        <v>8</v>
      </c>
      <c r="K9" s="143">
        <v>8</v>
      </c>
      <c r="L9" s="143">
        <v>8</v>
      </c>
      <c r="M9" s="143">
        <v>8</v>
      </c>
      <c r="N9" s="143"/>
      <c r="O9" s="143"/>
      <c r="P9" s="143"/>
      <c r="Q9" s="143"/>
      <c r="R9" s="143"/>
      <c r="S9" s="143">
        <v>8</v>
      </c>
      <c r="T9" s="143">
        <v>8</v>
      </c>
      <c r="U9" s="143">
        <v>8</v>
      </c>
      <c r="V9" s="143"/>
      <c r="W9" s="143">
        <v>8</v>
      </c>
      <c r="X9" s="143">
        <v>8</v>
      </c>
      <c r="Y9" s="143">
        <v>8</v>
      </c>
      <c r="Z9" s="143">
        <v>8</v>
      </c>
      <c r="AA9" s="143">
        <v>8</v>
      </c>
      <c r="AB9" s="143">
        <v>8</v>
      </c>
      <c r="AC9" s="143"/>
      <c r="AD9" s="143">
        <v>8</v>
      </c>
      <c r="AE9" s="143">
        <v>8</v>
      </c>
      <c r="AF9" s="143">
        <v>8</v>
      </c>
      <c r="AG9" s="143">
        <v>8</v>
      </c>
      <c r="AH9" s="143"/>
      <c r="AI9" s="260">
        <f>((SUM(F9:AH9))/8)-(SUMIF($F$6:$AH$6,"C.Nhật",F9:AH9)/8)</f>
        <v>20</v>
      </c>
      <c r="AJ9" s="260">
        <f>SUM(F10:AH10)/8*1.5</f>
        <v>0</v>
      </c>
      <c r="AK9" s="262">
        <f>SUMIF($F$6:$AH$6,"C.Nhật",$F9:$AH10)/8*2</f>
        <v>0</v>
      </c>
      <c r="AL9" s="264">
        <f>SUM(AI9:AK10)</f>
        <v>20</v>
      </c>
      <c r="AM9" s="266">
        <v>0</v>
      </c>
      <c r="AN9" s="264"/>
      <c r="AO9" s="264"/>
      <c r="AP9" s="264"/>
      <c r="AQ9" s="268"/>
      <c r="AR9" s="221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</row>
    <row r="10" spans="1:89" s="67" customFormat="1" ht="18" customHeight="1">
      <c r="A10" s="255"/>
      <c r="B10" s="255"/>
      <c r="C10" s="257"/>
      <c r="D10" s="259"/>
      <c r="E10" s="69" t="s">
        <v>31</v>
      </c>
      <c r="F10" s="144"/>
      <c r="G10" s="144"/>
      <c r="H10" s="144"/>
      <c r="I10" s="144"/>
      <c r="J10" s="144"/>
      <c r="K10" s="144"/>
      <c r="L10" s="144"/>
      <c r="M10" s="144"/>
      <c r="N10" s="144"/>
      <c r="O10" s="144"/>
      <c r="P10" s="144"/>
      <c r="Q10" s="144"/>
      <c r="R10" s="144"/>
      <c r="S10" s="144"/>
      <c r="T10" s="144"/>
      <c r="U10" s="144"/>
      <c r="V10" s="144"/>
      <c r="W10" s="144"/>
      <c r="X10" s="144"/>
      <c r="Y10" s="144"/>
      <c r="Z10" s="144"/>
      <c r="AA10" s="144"/>
      <c r="AB10" s="144"/>
      <c r="AC10" s="144"/>
      <c r="AD10" s="144"/>
      <c r="AE10" s="144"/>
      <c r="AF10" s="144"/>
      <c r="AG10" s="144"/>
      <c r="AH10" s="144"/>
      <c r="AI10" s="261"/>
      <c r="AJ10" s="261"/>
      <c r="AK10" s="263"/>
      <c r="AL10" s="265"/>
      <c r="AM10" s="267"/>
      <c r="AN10" s="265"/>
      <c r="AO10" s="265"/>
      <c r="AP10" s="265"/>
      <c r="AQ10" s="269"/>
      <c r="AR10" s="221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</row>
    <row r="11" spans="1:89" s="67" customFormat="1" ht="18" customHeight="1">
      <c r="A11" s="254">
        <v>2</v>
      </c>
      <c r="B11" s="254" t="s">
        <v>177</v>
      </c>
      <c r="C11" s="256" t="str">
        <f>VLOOKUP(B11,DS,2,0)</f>
        <v>Nguyễn Thị Thu Sương</v>
      </c>
      <c r="D11" s="258" t="str">
        <f>VLOOKUP(B11,DS,3,0)</f>
        <v>Kinh Doanh</v>
      </c>
      <c r="E11" s="68" t="s">
        <v>32</v>
      </c>
      <c r="F11" s="143">
        <v>8</v>
      </c>
      <c r="G11" s="143">
        <v>8</v>
      </c>
      <c r="H11" s="143"/>
      <c r="I11" s="143">
        <v>8</v>
      </c>
      <c r="J11" s="143">
        <v>8</v>
      </c>
      <c r="K11" s="143">
        <v>8</v>
      </c>
      <c r="L11" s="143">
        <v>8</v>
      </c>
      <c r="M11" s="143">
        <v>8</v>
      </c>
      <c r="N11" s="143"/>
      <c r="O11" s="143"/>
      <c r="P11" s="143"/>
      <c r="Q11" s="143"/>
      <c r="R11" s="143"/>
      <c r="S11" s="143">
        <v>8</v>
      </c>
      <c r="T11" s="143">
        <v>8</v>
      </c>
      <c r="U11" s="143">
        <v>8</v>
      </c>
      <c r="V11" s="143"/>
      <c r="W11" s="143">
        <v>8</v>
      </c>
      <c r="X11" s="143">
        <v>8</v>
      </c>
      <c r="Y11" s="143">
        <v>8</v>
      </c>
      <c r="Z11" s="143">
        <v>8</v>
      </c>
      <c r="AA11" s="143">
        <v>8</v>
      </c>
      <c r="AB11" s="143">
        <v>8</v>
      </c>
      <c r="AC11" s="143"/>
      <c r="AD11" s="143">
        <v>8</v>
      </c>
      <c r="AE11" s="143">
        <v>8</v>
      </c>
      <c r="AF11" s="143">
        <v>8</v>
      </c>
      <c r="AG11" s="143">
        <v>8</v>
      </c>
      <c r="AH11" s="143"/>
      <c r="AI11" s="260">
        <f>((SUM(F11:AH11))/8)-(SUMIF($F$6:$AH$6,"C.Nhật",F11:AH11)/8)</f>
        <v>20</v>
      </c>
      <c r="AJ11" s="260">
        <f>SUM(F12:AH12)/8*1.5</f>
        <v>0</v>
      </c>
      <c r="AK11" s="262">
        <f>SUMIF($F$6:$AH$6,"C.Nhật",$F11:$AH12)/8*2</f>
        <v>0</v>
      </c>
      <c r="AL11" s="264">
        <f t="shared" ref="AL11" si="2">SUM(AI11:AK12)</f>
        <v>20</v>
      </c>
      <c r="AM11" s="266">
        <v>0</v>
      </c>
      <c r="AN11" s="264"/>
      <c r="AO11" s="264"/>
      <c r="AP11" s="264"/>
      <c r="AQ11" s="268"/>
      <c r="AR11" s="221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</row>
    <row r="12" spans="1:89" s="67" customFormat="1" ht="18" customHeight="1">
      <c r="A12" s="255"/>
      <c r="B12" s="255"/>
      <c r="C12" s="257"/>
      <c r="D12" s="259"/>
      <c r="E12" s="69" t="s">
        <v>31</v>
      </c>
      <c r="F12" s="144"/>
      <c r="G12" s="144"/>
      <c r="H12" s="144"/>
      <c r="I12" s="144"/>
      <c r="J12" s="144"/>
      <c r="K12" s="144"/>
      <c r="L12" s="144"/>
      <c r="M12" s="144"/>
      <c r="N12" s="144"/>
      <c r="O12" s="144"/>
      <c r="P12" s="144"/>
      <c r="Q12" s="144"/>
      <c r="R12" s="144"/>
      <c r="S12" s="144"/>
      <c r="T12" s="144"/>
      <c r="U12" s="144"/>
      <c r="V12" s="144"/>
      <c r="W12" s="144"/>
      <c r="X12" s="144"/>
      <c r="Y12" s="144"/>
      <c r="Z12" s="144"/>
      <c r="AA12" s="144"/>
      <c r="AB12" s="144"/>
      <c r="AC12" s="144"/>
      <c r="AD12" s="144"/>
      <c r="AE12" s="144"/>
      <c r="AF12" s="144"/>
      <c r="AG12" s="144"/>
      <c r="AH12" s="144"/>
      <c r="AI12" s="261"/>
      <c r="AJ12" s="261"/>
      <c r="AK12" s="263"/>
      <c r="AL12" s="265"/>
      <c r="AM12" s="267"/>
      <c r="AN12" s="265"/>
      <c r="AO12" s="265"/>
      <c r="AP12" s="265"/>
      <c r="AQ12" s="269"/>
      <c r="AR12" s="221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</row>
    <row r="13" spans="1:89" s="180" customFormat="1" ht="21" customHeight="1">
      <c r="A13" s="178" t="s">
        <v>156</v>
      </c>
      <c r="B13" s="181" t="s">
        <v>160</v>
      </c>
      <c r="C13" s="182"/>
      <c r="D13" s="182"/>
      <c r="E13" s="182"/>
      <c r="F13" s="182"/>
      <c r="G13" s="182"/>
      <c r="H13" s="182"/>
      <c r="I13" s="182"/>
      <c r="J13" s="182"/>
      <c r="K13" s="182"/>
      <c r="L13" s="182"/>
      <c r="M13" s="182"/>
      <c r="N13" s="182"/>
      <c r="O13" s="182"/>
      <c r="P13" s="182"/>
      <c r="Q13" s="182"/>
      <c r="R13" s="182"/>
      <c r="S13" s="182"/>
      <c r="T13" s="182"/>
      <c r="U13" s="182"/>
      <c r="V13" s="182"/>
      <c r="W13" s="182"/>
      <c r="X13" s="182"/>
      <c r="Y13" s="182"/>
      <c r="Z13" s="182"/>
      <c r="AA13" s="182"/>
      <c r="AB13" s="182"/>
      <c r="AC13" s="182"/>
      <c r="AD13" s="182"/>
      <c r="AE13" s="182"/>
      <c r="AF13" s="182"/>
      <c r="AG13" s="182"/>
      <c r="AH13" s="182"/>
      <c r="AI13" s="182"/>
      <c r="AJ13" s="182"/>
      <c r="AK13" s="182"/>
      <c r="AL13" s="182"/>
      <c r="AM13" s="182"/>
      <c r="AN13" s="182"/>
      <c r="AO13" s="182"/>
      <c r="AP13" s="182"/>
      <c r="AQ13" s="183"/>
      <c r="AR13" s="179"/>
    </row>
    <row r="14" spans="1:89" s="67" customFormat="1" ht="18" customHeight="1">
      <c r="A14" s="254">
        <v>1</v>
      </c>
      <c r="B14" s="254" t="s">
        <v>163</v>
      </c>
      <c r="C14" s="256" t="str">
        <f>VLOOKUP(B14,DS,2,0)</f>
        <v>Nguyễn Trường Giang</v>
      </c>
      <c r="D14" s="258" t="str">
        <f>VLOOKUP(B14,DS,3,0)</f>
        <v>Thợ in</v>
      </c>
      <c r="E14" s="68" t="s">
        <v>32</v>
      </c>
      <c r="F14" s="143">
        <v>8</v>
      </c>
      <c r="G14" s="143">
        <v>8</v>
      </c>
      <c r="H14" s="143"/>
      <c r="I14" s="143">
        <v>8</v>
      </c>
      <c r="J14" s="143">
        <v>8</v>
      </c>
      <c r="K14" s="143">
        <v>8</v>
      </c>
      <c r="L14" s="143">
        <v>8</v>
      </c>
      <c r="M14" s="143">
        <v>8</v>
      </c>
      <c r="N14" s="143"/>
      <c r="O14" s="143"/>
      <c r="P14" s="143"/>
      <c r="Q14" s="143"/>
      <c r="R14" s="143"/>
      <c r="S14" s="143">
        <v>8</v>
      </c>
      <c r="T14" s="143">
        <v>8</v>
      </c>
      <c r="U14" s="143">
        <v>8</v>
      </c>
      <c r="V14" s="143"/>
      <c r="W14" s="143">
        <v>8</v>
      </c>
      <c r="X14" s="143">
        <v>8</v>
      </c>
      <c r="Y14" s="143">
        <v>8</v>
      </c>
      <c r="Z14" s="143">
        <v>8</v>
      </c>
      <c r="AA14" s="143">
        <v>8</v>
      </c>
      <c r="AB14" s="143">
        <v>8</v>
      </c>
      <c r="AC14" s="143"/>
      <c r="AD14" s="143">
        <v>8</v>
      </c>
      <c r="AE14" s="143">
        <v>8</v>
      </c>
      <c r="AF14" s="143">
        <v>8</v>
      </c>
      <c r="AG14" s="143">
        <v>8</v>
      </c>
      <c r="AH14" s="143"/>
      <c r="AI14" s="260">
        <f>((SUM(F14:AH14))/8)-(SUMIF($F$6:$AH$6,"C.Nhật",F14:AH14)/8)</f>
        <v>20</v>
      </c>
      <c r="AJ14" s="260">
        <f>SUM(F15:AH15)/8*1.5</f>
        <v>0</v>
      </c>
      <c r="AK14" s="262">
        <f>SUMIF($F$6:$AH$6,"C.Nhật",$F14:$AH15)/8*2</f>
        <v>0</v>
      </c>
      <c r="AL14" s="264">
        <f>SUM(AI14:AK15)</f>
        <v>20</v>
      </c>
      <c r="AM14" s="266">
        <v>0</v>
      </c>
      <c r="AN14" s="264"/>
      <c r="AO14" s="264"/>
      <c r="AP14" s="264"/>
      <c r="AQ14" s="268"/>
      <c r="AR14" s="221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</row>
    <row r="15" spans="1:89" s="67" customFormat="1" ht="18" customHeight="1">
      <c r="A15" s="255"/>
      <c r="B15" s="255"/>
      <c r="C15" s="257"/>
      <c r="D15" s="259"/>
      <c r="E15" s="69" t="s">
        <v>31</v>
      </c>
      <c r="F15" s="144"/>
      <c r="G15" s="144"/>
      <c r="H15" s="144"/>
      <c r="I15" s="144"/>
      <c r="J15" s="144"/>
      <c r="K15" s="144"/>
      <c r="L15" s="144"/>
      <c r="M15" s="144"/>
      <c r="N15" s="144"/>
      <c r="O15" s="144"/>
      <c r="P15" s="144"/>
      <c r="Q15" s="144"/>
      <c r="R15" s="144"/>
      <c r="S15" s="144"/>
      <c r="T15" s="144"/>
      <c r="U15" s="144"/>
      <c r="V15" s="144"/>
      <c r="W15" s="144"/>
      <c r="X15" s="144"/>
      <c r="Y15" s="144"/>
      <c r="Z15" s="144"/>
      <c r="AA15" s="144"/>
      <c r="AB15" s="144"/>
      <c r="AC15" s="144"/>
      <c r="AD15" s="144"/>
      <c r="AE15" s="144"/>
      <c r="AF15" s="144"/>
      <c r="AG15" s="144"/>
      <c r="AH15" s="144"/>
      <c r="AI15" s="261"/>
      <c r="AJ15" s="261"/>
      <c r="AK15" s="263"/>
      <c r="AL15" s="265"/>
      <c r="AM15" s="267"/>
      <c r="AN15" s="265"/>
      <c r="AO15" s="265"/>
      <c r="AP15" s="265"/>
      <c r="AQ15" s="269"/>
      <c r="AR15" s="221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</row>
    <row r="16" spans="1:89" s="67" customFormat="1" ht="18" customHeight="1">
      <c r="A16" s="254">
        <v>2</v>
      </c>
      <c r="B16" s="254" t="s">
        <v>164</v>
      </c>
      <c r="C16" s="256" t="str">
        <f>VLOOKUP(B16,DS,2,0)</f>
        <v>Đoàn Hồng Phong</v>
      </c>
      <c r="D16" s="258" t="str">
        <f>VLOOKUP(B16,DS,3,0)</f>
        <v>Thợ đóng - xả</v>
      </c>
      <c r="E16" s="68" t="s">
        <v>32</v>
      </c>
      <c r="F16" s="143">
        <v>8</v>
      </c>
      <c r="G16" s="143">
        <v>8</v>
      </c>
      <c r="H16" s="143"/>
      <c r="I16" s="143">
        <v>8</v>
      </c>
      <c r="J16" s="143">
        <v>8</v>
      </c>
      <c r="K16" s="143">
        <v>8</v>
      </c>
      <c r="L16" s="143">
        <v>8</v>
      </c>
      <c r="M16" s="143">
        <v>8</v>
      </c>
      <c r="N16" s="143"/>
      <c r="O16" s="143"/>
      <c r="P16" s="143"/>
      <c r="Q16" s="143"/>
      <c r="R16" s="143"/>
      <c r="S16" s="143">
        <v>8</v>
      </c>
      <c r="T16" s="143">
        <v>8</v>
      </c>
      <c r="U16" s="143">
        <v>8</v>
      </c>
      <c r="V16" s="143"/>
      <c r="W16" s="143">
        <v>8</v>
      </c>
      <c r="X16" s="143">
        <v>8</v>
      </c>
      <c r="Y16" s="143">
        <v>8</v>
      </c>
      <c r="Z16" s="143">
        <v>8</v>
      </c>
      <c r="AA16" s="143">
        <v>8</v>
      </c>
      <c r="AB16" s="143">
        <v>8</v>
      </c>
      <c r="AC16" s="143"/>
      <c r="AD16" s="143">
        <v>8</v>
      </c>
      <c r="AE16" s="143">
        <v>8</v>
      </c>
      <c r="AF16" s="143">
        <v>8</v>
      </c>
      <c r="AG16" s="143">
        <v>8</v>
      </c>
      <c r="AH16" s="143"/>
      <c r="AI16" s="260">
        <f>((SUM(F16:AH16))/8)-(SUMIF($F$6:$AH$6,"C.Nhật",F16:AH16)/8)</f>
        <v>20</v>
      </c>
      <c r="AJ16" s="260">
        <f>SUM(F17:AH17)/8*1.5</f>
        <v>0</v>
      </c>
      <c r="AK16" s="262">
        <f>SUMIF($F$6:$AH$6,"C.Nhật",$F16:$AH17)/8*2</f>
        <v>0</v>
      </c>
      <c r="AL16" s="264">
        <f t="shared" ref="AL16" si="3">SUM(AI16:AK17)</f>
        <v>20</v>
      </c>
      <c r="AM16" s="266">
        <v>0</v>
      </c>
      <c r="AN16" s="264"/>
      <c r="AO16" s="264"/>
      <c r="AP16" s="264"/>
      <c r="AQ16" s="268"/>
      <c r="AR16" s="221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</row>
    <row r="17" spans="1:91" s="67" customFormat="1" ht="18" customHeight="1">
      <c r="A17" s="255"/>
      <c r="B17" s="255"/>
      <c r="C17" s="257"/>
      <c r="D17" s="259"/>
      <c r="E17" s="69" t="s">
        <v>31</v>
      </c>
      <c r="F17" s="144"/>
      <c r="G17" s="144"/>
      <c r="H17" s="144"/>
      <c r="I17" s="144"/>
      <c r="J17" s="144"/>
      <c r="K17" s="144"/>
      <c r="L17" s="144"/>
      <c r="M17" s="144"/>
      <c r="N17" s="144"/>
      <c r="O17" s="144"/>
      <c r="P17" s="144"/>
      <c r="Q17" s="144"/>
      <c r="R17" s="144"/>
      <c r="S17" s="144"/>
      <c r="T17" s="144"/>
      <c r="U17" s="144"/>
      <c r="V17" s="144"/>
      <c r="W17" s="144"/>
      <c r="X17" s="144"/>
      <c r="Y17" s="144"/>
      <c r="Z17" s="144"/>
      <c r="AA17" s="144"/>
      <c r="AB17" s="144"/>
      <c r="AC17" s="144"/>
      <c r="AD17" s="144"/>
      <c r="AE17" s="144"/>
      <c r="AF17" s="144"/>
      <c r="AG17" s="144"/>
      <c r="AH17" s="144"/>
      <c r="AI17" s="261"/>
      <c r="AJ17" s="261"/>
      <c r="AK17" s="263"/>
      <c r="AL17" s="265"/>
      <c r="AM17" s="267"/>
      <c r="AN17" s="265"/>
      <c r="AO17" s="265"/>
      <c r="AP17" s="265"/>
      <c r="AQ17" s="269"/>
      <c r="AR17" s="221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</row>
    <row r="18" spans="1:91" s="67" customFormat="1" ht="18" customHeight="1">
      <c r="A18" s="254">
        <v>3</v>
      </c>
      <c r="B18" s="254" t="s">
        <v>165</v>
      </c>
      <c r="C18" s="256" t="str">
        <f>VLOOKUP(B18,DS,2,0)</f>
        <v>Trần Hữu Tình</v>
      </c>
      <c r="D18" s="258" t="str">
        <f>VLOOKUP(B18,DS,3,0)</f>
        <v>Công nhân</v>
      </c>
      <c r="E18" s="68" t="s">
        <v>32</v>
      </c>
      <c r="F18" s="143">
        <v>8</v>
      </c>
      <c r="G18" s="143">
        <v>8</v>
      </c>
      <c r="H18" s="143"/>
      <c r="I18" s="143">
        <v>8</v>
      </c>
      <c r="J18" s="143">
        <v>8</v>
      </c>
      <c r="K18" s="143">
        <v>8</v>
      </c>
      <c r="L18" s="143">
        <v>8</v>
      </c>
      <c r="M18" s="143">
        <v>8</v>
      </c>
      <c r="N18" s="143"/>
      <c r="O18" s="143"/>
      <c r="P18" s="143"/>
      <c r="Q18" s="143"/>
      <c r="R18" s="143"/>
      <c r="S18" s="143">
        <v>8</v>
      </c>
      <c r="T18" s="143">
        <v>8</v>
      </c>
      <c r="U18" s="143">
        <v>8</v>
      </c>
      <c r="V18" s="143"/>
      <c r="W18" s="143">
        <v>8</v>
      </c>
      <c r="X18" s="143">
        <v>8</v>
      </c>
      <c r="Y18" s="143">
        <v>8</v>
      </c>
      <c r="Z18" s="143">
        <v>8</v>
      </c>
      <c r="AA18" s="143">
        <v>8</v>
      </c>
      <c r="AB18" s="143">
        <v>8</v>
      </c>
      <c r="AC18" s="143"/>
      <c r="AD18" s="143">
        <v>8</v>
      </c>
      <c r="AE18" s="143">
        <v>8</v>
      </c>
      <c r="AF18" s="143">
        <v>8</v>
      </c>
      <c r="AG18" s="143">
        <v>8</v>
      </c>
      <c r="AH18" s="143"/>
      <c r="AI18" s="260">
        <f>((SUM(F18:AH18))/8)-(SUMIF($F$6:$AH$6,"C.Nhật",F18:AH18)/8)</f>
        <v>20</v>
      </c>
      <c r="AJ18" s="260">
        <f>SUM(F19:AH19)/8*1.5</f>
        <v>0</v>
      </c>
      <c r="AK18" s="262">
        <f>SUMIF($F$6:$AH$6,"C.Nhật",$F18:$AH19)/8*2</f>
        <v>0</v>
      </c>
      <c r="AL18" s="264">
        <f>SUM(AI18:AK19)</f>
        <v>20</v>
      </c>
      <c r="AM18" s="266">
        <v>0</v>
      </c>
      <c r="AN18" s="264"/>
      <c r="AO18" s="264"/>
      <c r="AP18" s="264"/>
      <c r="AQ18" s="268"/>
      <c r="AR18" s="221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</row>
    <row r="19" spans="1:91" s="67" customFormat="1" ht="18" customHeight="1">
      <c r="A19" s="255"/>
      <c r="B19" s="255"/>
      <c r="C19" s="257"/>
      <c r="D19" s="259"/>
      <c r="E19" s="69" t="s">
        <v>31</v>
      </c>
      <c r="F19" s="144"/>
      <c r="G19" s="144"/>
      <c r="H19" s="144"/>
      <c r="I19" s="144"/>
      <c r="J19" s="144"/>
      <c r="K19" s="144"/>
      <c r="L19" s="144"/>
      <c r="M19" s="144"/>
      <c r="N19" s="144"/>
      <c r="O19" s="144"/>
      <c r="P19" s="144"/>
      <c r="Q19" s="144"/>
      <c r="R19" s="144"/>
      <c r="S19" s="144"/>
      <c r="T19" s="144"/>
      <c r="U19" s="144"/>
      <c r="V19" s="144"/>
      <c r="W19" s="144"/>
      <c r="X19" s="144"/>
      <c r="Y19" s="144"/>
      <c r="Z19" s="144"/>
      <c r="AA19" s="144"/>
      <c r="AB19" s="144"/>
      <c r="AC19" s="144"/>
      <c r="AD19" s="144"/>
      <c r="AE19" s="144"/>
      <c r="AF19" s="144"/>
      <c r="AG19" s="144"/>
      <c r="AH19" s="144"/>
      <c r="AI19" s="261"/>
      <c r="AJ19" s="261"/>
      <c r="AK19" s="263"/>
      <c r="AL19" s="265"/>
      <c r="AM19" s="267"/>
      <c r="AN19" s="265"/>
      <c r="AO19" s="265"/>
      <c r="AP19" s="265"/>
      <c r="AQ19" s="269"/>
      <c r="AR19" s="221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</row>
    <row r="20" spans="1:91" s="70" customFormat="1" ht="12.75">
      <c r="A20" s="14"/>
      <c r="B20" s="71"/>
      <c r="C20" s="4"/>
      <c r="D20" s="113"/>
      <c r="E20" s="4"/>
      <c r="F20" s="75"/>
      <c r="G20" s="75"/>
      <c r="H20" s="72"/>
      <c r="I20" s="72"/>
      <c r="J20" s="120"/>
      <c r="K20" s="75"/>
      <c r="L20" s="72"/>
      <c r="M20" s="75"/>
      <c r="N20" s="75"/>
      <c r="O20" s="75"/>
      <c r="P20" s="75"/>
      <c r="Q20" s="72"/>
      <c r="R20" s="75"/>
      <c r="S20" s="75"/>
      <c r="T20" s="120"/>
      <c r="U20" s="75"/>
      <c r="V20" s="75"/>
      <c r="W20" s="75"/>
      <c r="X20" s="71"/>
      <c r="Y20" s="75"/>
      <c r="Z20" s="75"/>
      <c r="AA20" s="75"/>
      <c r="AB20" s="75"/>
      <c r="AC20" s="75"/>
      <c r="AD20" s="72"/>
      <c r="AE20" s="75"/>
      <c r="AF20" s="75"/>
      <c r="AG20" s="75"/>
      <c r="AH20" s="75"/>
      <c r="AI20" s="4"/>
      <c r="AJ20" s="4"/>
      <c r="AK20" s="98"/>
      <c r="AL20" s="74"/>
      <c r="AM20" s="74"/>
      <c r="AN20" s="74"/>
      <c r="AO20" s="74"/>
      <c r="AP20" s="74"/>
      <c r="AQ20" s="4"/>
      <c r="AR20" s="104"/>
    </row>
    <row r="21" spans="1:91" s="70" customFormat="1" ht="12.75">
      <c r="A21" s="14"/>
      <c r="B21" s="71"/>
      <c r="C21" s="14" t="s">
        <v>14</v>
      </c>
      <c r="D21" s="113"/>
      <c r="E21" s="4"/>
      <c r="F21" s="75"/>
      <c r="G21" s="75"/>
      <c r="H21" s="72"/>
      <c r="I21" s="72"/>
      <c r="J21" s="120"/>
      <c r="K21" s="75"/>
      <c r="L21" s="72"/>
      <c r="M21" s="75"/>
      <c r="N21" s="75"/>
      <c r="O21" s="75"/>
      <c r="P21" s="75"/>
      <c r="Q21" s="72"/>
      <c r="R21" s="75"/>
      <c r="S21" s="75"/>
      <c r="T21" s="120"/>
      <c r="U21" s="75"/>
      <c r="V21" s="75"/>
      <c r="W21" s="75"/>
      <c r="X21" s="71"/>
      <c r="Y21" s="75"/>
      <c r="Z21" s="75"/>
      <c r="AA21" s="75"/>
      <c r="AB21" s="75"/>
      <c r="AC21" s="75"/>
      <c r="AD21" s="72"/>
      <c r="AE21" s="75"/>
      <c r="AF21" s="75"/>
      <c r="AG21" s="75"/>
      <c r="AH21" s="75"/>
      <c r="AI21" s="4"/>
      <c r="AJ21" s="4"/>
      <c r="AK21" s="98"/>
      <c r="AL21" s="74"/>
      <c r="AM21" s="74"/>
      <c r="AN21" s="74"/>
      <c r="AO21" s="74"/>
      <c r="AP21" s="74"/>
      <c r="AQ21" s="4"/>
      <c r="AR21" s="104"/>
    </row>
    <row r="22" spans="1:91" s="70" customFormat="1" ht="12.75">
      <c r="A22" s="12"/>
      <c r="B22" s="12"/>
      <c r="C22" s="4"/>
      <c r="D22" s="113"/>
      <c r="E22" s="4"/>
      <c r="F22" s="75"/>
      <c r="G22" s="75"/>
      <c r="H22" s="121"/>
      <c r="I22" s="121"/>
      <c r="J22" s="121"/>
      <c r="K22" s="75"/>
      <c r="L22" s="121"/>
      <c r="M22" s="75"/>
      <c r="N22" s="75"/>
      <c r="O22" s="75"/>
      <c r="P22" s="75"/>
      <c r="Q22" s="75"/>
      <c r="R22" s="75"/>
      <c r="S22" s="75"/>
      <c r="T22" s="75"/>
      <c r="U22" s="75"/>
      <c r="V22" s="75"/>
      <c r="W22" s="75"/>
      <c r="X22" s="75"/>
      <c r="Y22" s="75"/>
      <c r="Z22" s="75"/>
      <c r="AA22" s="75"/>
      <c r="AB22" s="75"/>
      <c r="AC22" s="75"/>
      <c r="AD22" s="121"/>
      <c r="AE22" s="75"/>
      <c r="AF22" s="75"/>
      <c r="AG22" s="75"/>
      <c r="AH22" s="75"/>
      <c r="AI22" s="4"/>
      <c r="AJ22" s="4"/>
      <c r="AK22" s="98"/>
      <c r="AL22" s="76"/>
      <c r="AM22" s="76"/>
      <c r="AN22" s="76"/>
      <c r="AO22" s="76"/>
      <c r="AP22" s="76"/>
      <c r="AQ22" s="4"/>
      <c r="AR22" s="104"/>
    </row>
    <row r="23" spans="1:91" s="73" customFormat="1" ht="15" customHeight="1">
      <c r="A23" s="12"/>
      <c r="B23" s="12"/>
      <c r="C23" s="4"/>
      <c r="D23" s="113"/>
      <c r="E23" s="4"/>
      <c r="F23" s="75"/>
      <c r="G23" s="75"/>
      <c r="H23" s="121"/>
      <c r="I23" s="121"/>
      <c r="J23" s="121"/>
      <c r="K23" s="75"/>
      <c r="L23" s="121"/>
      <c r="M23" s="75"/>
      <c r="N23" s="75"/>
      <c r="O23" s="75"/>
      <c r="P23" s="75"/>
      <c r="Q23" s="75"/>
      <c r="R23" s="75"/>
      <c r="S23" s="75"/>
      <c r="T23" s="75"/>
      <c r="U23" s="75"/>
      <c r="V23" s="75"/>
      <c r="W23" s="75"/>
      <c r="X23" s="75"/>
      <c r="Y23" s="75"/>
      <c r="Z23" s="75"/>
      <c r="AA23" s="75"/>
      <c r="AB23" s="75"/>
      <c r="AC23" s="75"/>
      <c r="AD23" s="121"/>
      <c r="AE23" s="75"/>
      <c r="AF23" s="75"/>
      <c r="AG23" s="75"/>
      <c r="AH23" s="75"/>
      <c r="AI23" s="4"/>
      <c r="AJ23" s="4"/>
      <c r="AK23" s="98"/>
      <c r="AL23" s="76"/>
      <c r="AM23" s="76"/>
      <c r="AN23" s="76"/>
      <c r="AO23" s="76"/>
      <c r="AP23" s="76"/>
      <c r="AQ23" s="4"/>
      <c r="AR23" s="4"/>
    </row>
    <row r="24" spans="1:91" s="73" customFormat="1" ht="11.25">
      <c r="A24" s="12"/>
      <c r="B24" s="12"/>
      <c r="C24" s="4"/>
      <c r="D24" s="113"/>
      <c r="E24" s="4"/>
      <c r="F24" s="75"/>
      <c r="G24" s="75"/>
      <c r="H24" s="121"/>
      <c r="I24" s="121"/>
      <c r="J24" s="121"/>
      <c r="K24" s="75"/>
      <c r="L24" s="121"/>
      <c r="M24" s="75"/>
      <c r="N24" s="75"/>
      <c r="O24" s="75"/>
      <c r="P24" s="75"/>
      <c r="Q24" s="75"/>
      <c r="R24" s="75"/>
      <c r="S24" s="75"/>
      <c r="T24" s="75"/>
      <c r="U24" s="75"/>
      <c r="V24" s="75"/>
      <c r="W24" s="75"/>
      <c r="X24" s="75"/>
      <c r="Y24" s="75"/>
      <c r="Z24" s="75"/>
      <c r="AA24" s="75"/>
      <c r="AB24" s="75"/>
      <c r="AC24" s="75"/>
      <c r="AD24" s="121"/>
      <c r="AE24" s="75"/>
      <c r="AF24" s="75"/>
      <c r="AG24" s="75"/>
      <c r="AH24" s="75"/>
      <c r="AI24" s="4"/>
      <c r="AJ24" s="4"/>
      <c r="AK24" s="98"/>
      <c r="AL24" s="76"/>
      <c r="AM24" s="76"/>
      <c r="AN24" s="76"/>
      <c r="AO24" s="76"/>
      <c r="AP24" s="76"/>
      <c r="AQ24" s="4"/>
      <c r="AR24" s="4"/>
    </row>
    <row r="25" spans="1:91" s="73" customFormat="1" ht="11.25">
      <c r="A25" s="12"/>
      <c r="B25" s="12"/>
      <c r="C25" s="4"/>
      <c r="D25" s="113"/>
      <c r="E25" s="4"/>
      <c r="F25" s="75"/>
      <c r="G25" s="75"/>
      <c r="H25" s="121"/>
      <c r="I25" s="121"/>
      <c r="J25" s="121"/>
      <c r="K25" s="75"/>
      <c r="L25" s="121"/>
      <c r="M25" s="75"/>
      <c r="N25" s="75"/>
      <c r="O25" s="75"/>
      <c r="P25" s="75"/>
      <c r="Q25" s="75"/>
      <c r="R25" s="75"/>
      <c r="S25" s="75"/>
      <c r="T25" s="75"/>
      <c r="U25" s="75"/>
      <c r="V25" s="75"/>
      <c r="W25" s="75"/>
      <c r="X25" s="75"/>
      <c r="Y25" s="75"/>
      <c r="Z25" s="75"/>
      <c r="AA25" s="75"/>
      <c r="AB25" s="75"/>
      <c r="AC25" s="75"/>
      <c r="AD25" s="121"/>
      <c r="AE25" s="75"/>
      <c r="AF25" s="75"/>
      <c r="AG25" s="75"/>
      <c r="AH25" s="75"/>
      <c r="AI25" s="4"/>
      <c r="AJ25" s="4"/>
      <c r="AK25" s="98"/>
      <c r="AL25" s="76"/>
      <c r="AM25" s="76"/>
      <c r="AN25" s="76"/>
      <c r="AO25" s="76"/>
      <c r="AP25" s="76"/>
      <c r="AQ25" s="4"/>
      <c r="AR25" s="4"/>
    </row>
    <row r="26" spans="1:91" s="73" customFormat="1" ht="11.25">
      <c r="A26" s="10"/>
      <c r="B26" s="10"/>
      <c r="C26" s="14"/>
      <c r="D26" s="114"/>
      <c r="E26" s="77"/>
      <c r="F26" s="120"/>
      <c r="G26" s="122"/>
      <c r="H26" s="72"/>
      <c r="I26" s="72"/>
      <c r="J26" s="72"/>
      <c r="K26" s="122"/>
      <c r="L26" s="72"/>
      <c r="M26" s="122"/>
      <c r="N26" s="122"/>
      <c r="O26" s="122"/>
      <c r="P26" s="122"/>
      <c r="Q26" s="72"/>
      <c r="R26" s="120"/>
      <c r="S26" s="122"/>
      <c r="T26" s="122"/>
      <c r="U26" s="72"/>
      <c r="V26" s="122"/>
      <c r="W26" s="122"/>
      <c r="X26" s="72"/>
      <c r="Y26" s="122"/>
      <c r="Z26" s="122"/>
      <c r="AA26" s="122"/>
      <c r="AB26" s="122"/>
      <c r="AC26" s="122"/>
      <c r="AD26" s="72"/>
      <c r="AE26" s="122"/>
      <c r="AF26" s="122"/>
      <c r="AG26" s="122"/>
      <c r="AH26" s="122"/>
      <c r="AI26" s="77"/>
      <c r="AK26" s="99"/>
      <c r="AL26" s="10"/>
      <c r="AM26" s="10"/>
      <c r="AN26" s="10"/>
      <c r="AO26" s="10"/>
      <c r="AP26" s="10"/>
      <c r="AQ26" s="14"/>
      <c r="AR26" s="4"/>
    </row>
    <row r="27" spans="1:91" s="73" customFormat="1" ht="12.75">
      <c r="A27" s="2"/>
      <c r="B27" s="2" t="s">
        <v>0</v>
      </c>
      <c r="C27" s="2"/>
      <c r="D27" s="219"/>
      <c r="E27" s="2"/>
      <c r="F27" s="123"/>
      <c r="G27" s="123"/>
      <c r="H27" s="123"/>
      <c r="I27" s="123"/>
      <c r="J27" s="123"/>
      <c r="K27" s="123"/>
      <c r="L27" s="123"/>
      <c r="M27" s="123"/>
      <c r="N27" s="123"/>
      <c r="O27" s="123"/>
      <c r="P27" s="123"/>
      <c r="Q27" s="123"/>
      <c r="R27" s="123"/>
      <c r="S27" s="123"/>
      <c r="T27" s="123"/>
      <c r="U27" s="123"/>
      <c r="V27" s="123"/>
      <c r="W27" s="123"/>
      <c r="X27" s="123"/>
      <c r="Y27" s="123"/>
      <c r="Z27" s="123"/>
      <c r="AA27" s="123"/>
      <c r="AB27" s="123"/>
      <c r="AC27" s="123"/>
      <c r="AD27" s="123"/>
      <c r="AE27" s="123"/>
      <c r="AF27" s="123"/>
      <c r="AG27" s="123"/>
      <c r="AH27" s="124"/>
      <c r="AI27" s="2"/>
      <c r="AJ27" s="2"/>
      <c r="AK27" s="100"/>
      <c r="AL27" s="2"/>
      <c r="AM27" s="2"/>
      <c r="AN27" s="2"/>
      <c r="AO27" s="2"/>
      <c r="AP27" s="2"/>
      <c r="AQ27" s="2"/>
      <c r="AR27" s="4"/>
    </row>
    <row r="28" spans="1:91" s="73" customFormat="1" ht="12.75">
      <c r="A28" s="2"/>
      <c r="B28" s="2"/>
      <c r="C28" s="2" t="s">
        <v>46</v>
      </c>
      <c r="D28" s="219"/>
      <c r="E28" s="2"/>
      <c r="F28" s="123"/>
      <c r="G28" s="123"/>
      <c r="H28" s="123"/>
      <c r="I28" s="123"/>
      <c r="J28" s="123"/>
      <c r="K28" s="123"/>
      <c r="L28" s="123"/>
      <c r="M28" s="123"/>
      <c r="N28" s="123"/>
      <c r="O28" s="123"/>
      <c r="P28" s="123"/>
      <c r="Q28" s="123"/>
      <c r="R28" s="123"/>
      <c r="S28" s="123"/>
      <c r="T28" s="123"/>
      <c r="U28" s="123"/>
      <c r="V28" s="123"/>
      <c r="W28" s="123"/>
      <c r="X28" s="123"/>
      <c r="Y28" s="123"/>
      <c r="Z28" s="123"/>
      <c r="AA28" s="123"/>
      <c r="AB28" s="123"/>
      <c r="AC28" s="123"/>
      <c r="AD28" s="123"/>
      <c r="AE28" s="123"/>
      <c r="AF28" s="123"/>
      <c r="AG28" s="123"/>
      <c r="AH28" s="124"/>
      <c r="AI28" s="2"/>
      <c r="AJ28" s="2"/>
      <c r="AK28" s="100"/>
      <c r="AL28" s="2"/>
      <c r="AM28" s="2"/>
      <c r="AN28" s="2"/>
      <c r="AO28" s="2"/>
      <c r="AP28" s="2"/>
      <c r="AQ28" s="2"/>
      <c r="AR28" s="14"/>
    </row>
    <row r="29" spans="1:91" ht="15" customHeight="1">
      <c r="C29" s="2" t="s">
        <v>47</v>
      </c>
    </row>
    <row r="30" spans="1:91" ht="15" customHeight="1">
      <c r="C30" s="2" t="s">
        <v>48</v>
      </c>
    </row>
    <row r="31" spans="1:91" s="219" customFormat="1" ht="15" customHeight="1">
      <c r="A31" s="2"/>
      <c r="B31" s="2"/>
      <c r="C31" s="2" t="s">
        <v>49</v>
      </c>
      <c r="E31" s="2"/>
      <c r="F31" s="123"/>
      <c r="G31" s="123"/>
      <c r="H31" s="123"/>
      <c r="I31" s="123"/>
      <c r="J31" s="123"/>
      <c r="K31" s="123"/>
      <c r="L31" s="123"/>
      <c r="M31" s="123"/>
      <c r="N31" s="123"/>
      <c r="O31" s="123"/>
      <c r="P31" s="123"/>
      <c r="Q31" s="123"/>
      <c r="R31" s="123"/>
      <c r="S31" s="123"/>
      <c r="T31" s="123"/>
      <c r="U31" s="123"/>
      <c r="V31" s="123"/>
      <c r="W31" s="123"/>
      <c r="X31" s="123"/>
      <c r="Y31" s="123"/>
      <c r="Z31" s="123"/>
      <c r="AA31" s="123"/>
      <c r="AB31" s="123"/>
      <c r="AC31" s="123"/>
      <c r="AD31" s="123"/>
      <c r="AE31" s="123"/>
      <c r="AF31" s="123"/>
      <c r="AG31" s="123"/>
      <c r="AH31" s="124"/>
      <c r="AI31" s="2"/>
      <c r="AJ31" s="2"/>
      <c r="AK31" s="100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</row>
    <row r="32" spans="1:91" s="219" customFormat="1" ht="15" customHeight="1">
      <c r="A32" s="2"/>
      <c r="B32" s="2"/>
      <c r="C32" s="2" t="s">
        <v>50</v>
      </c>
      <c r="E32" s="2"/>
      <c r="F32" s="123"/>
      <c r="G32" s="123"/>
      <c r="H32" s="123"/>
      <c r="I32" s="123"/>
      <c r="J32" s="123"/>
      <c r="K32" s="123"/>
      <c r="L32" s="123"/>
      <c r="M32" s="123"/>
      <c r="N32" s="123"/>
      <c r="O32" s="123"/>
      <c r="P32" s="123"/>
      <c r="Q32" s="123"/>
      <c r="R32" s="123"/>
      <c r="S32" s="123"/>
      <c r="T32" s="123"/>
      <c r="U32" s="123"/>
      <c r="V32" s="123"/>
      <c r="W32" s="123"/>
      <c r="X32" s="123"/>
      <c r="Y32" s="123"/>
      <c r="Z32" s="123"/>
      <c r="AA32" s="123"/>
      <c r="AB32" s="123"/>
      <c r="AC32" s="123"/>
      <c r="AD32" s="123"/>
      <c r="AE32" s="123"/>
      <c r="AF32" s="123"/>
      <c r="AG32" s="123"/>
      <c r="AH32" s="124"/>
      <c r="AI32" s="2"/>
      <c r="AJ32" s="2"/>
      <c r="AK32" s="100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</row>
    <row r="33" spans="1:91" s="219" customFormat="1" ht="15" customHeight="1">
      <c r="A33" s="2"/>
      <c r="B33" s="2"/>
      <c r="C33" s="2" t="s">
        <v>51</v>
      </c>
      <c r="E33" s="2"/>
      <c r="F33" s="123"/>
      <c r="G33" s="123"/>
      <c r="H33" s="123"/>
      <c r="I33" s="123"/>
      <c r="J33" s="123"/>
      <c r="K33" s="123"/>
      <c r="L33" s="123"/>
      <c r="M33" s="123"/>
      <c r="N33" s="123"/>
      <c r="O33" s="123"/>
      <c r="P33" s="123"/>
      <c r="Q33" s="123"/>
      <c r="R33" s="123"/>
      <c r="S33" s="123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  <c r="AI33" s="2"/>
      <c r="AJ33" s="2"/>
      <c r="AK33" s="100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</row>
    <row r="34" spans="1:91" s="219" customFormat="1" ht="15" customHeight="1">
      <c r="A34" s="2"/>
      <c r="B34" s="2"/>
      <c r="C34" s="2" t="s">
        <v>52</v>
      </c>
      <c r="E34" s="2"/>
      <c r="F34" s="123"/>
      <c r="G34" s="123"/>
      <c r="H34" s="123"/>
      <c r="I34" s="123"/>
      <c r="J34" s="123"/>
      <c r="K34" s="123"/>
      <c r="L34" s="123"/>
      <c r="M34" s="123"/>
      <c r="N34" s="123"/>
      <c r="O34" s="123"/>
      <c r="P34" s="123"/>
      <c r="Q34" s="123"/>
      <c r="R34" s="123"/>
      <c r="S34" s="123"/>
      <c r="T34" s="123"/>
      <c r="U34" s="123"/>
      <c r="V34" s="123"/>
      <c r="W34" s="123"/>
      <c r="X34" s="123"/>
      <c r="Y34" s="123"/>
      <c r="Z34" s="123"/>
      <c r="AA34" s="123"/>
      <c r="AB34" s="123"/>
      <c r="AC34" s="123"/>
      <c r="AD34" s="123"/>
      <c r="AE34" s="123"/>
      <c r="AF34" s="123"/>
      <c r="AG34" s="123"/>
      <c r="AH34" s="124"/>
      <c r="AI34" s="2"/>
      <c r="AJ34" s="2"/>
      <c r="AK34" s="100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</row>
    <row r="35" spans="1:91" s="219" customFormat="1" ht="15" customHeight="1">
      <c r="A35" s="2"/>
      <c r="B35" s="2"/>
      <c r="C35" s="2" t="s">
        <v>53</v>
      </c>
      <c r="E35" s="2"/>
      <c r="F35" s="123"/>
      <c r="G35" s="123"/>
      <c r="H35" s="123"/>
      <c r="I35" s="123"/>
      <c r="J35" s="123"/>
      <c r="K35" s="123"/>
      <c r="L35" s="123"/>
      <c r="M35" s="123"/>
      <c r="N35" s="123"/>
      <c r="O35" s="123"/>
      <c r="P35" s="123"/>
      <c r="Q35" s="123"/>
      <c r="R35" s="123"/>
      <c r="S35" s="123"/>
      <c r="T35" s="123"/>
      <c r="U35" s="123"/>
      <c r="V35" s="123"/>
      <c r="W35" s="123"/>
      <c r="X35" s="123"/>
      <c r="Y35" s="123"/>
      <c r="Z35" s="123"/>
      <c r="AA35" s="123"/>
      <c r="AB35" s="123"/>
      <c r="AC35" s="123"/>
      <c r="AD35" s="123"/>
      <c r="AE35" s="123"/>
      <c r="AF35" s="123"/>
      <c r="AG35" s="123"/>
      <c r="AH35" s="124"/>
      <c r="AI35" s="2"/>
      <c r="AJ35" s="2"/>
      <c r="AK35" s="100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</row>
    <row r="36" spans="1:91" s="219" customFormat="1" ht="15" customHeight="1">
      <c r="A36" s="2"/>
      <c r="B36" s="2"/>
      <c r="C36" s="2" t="s">
        <v>54</v>
      </c>
      <c r="E36" s="2"/>
      <c r="F36" s="123"/>
      <c r="G36" s="123"/>
      <c r="H36" s="123"/>
      <c r="I36" s="123"/>
      <c r="J36" s="123"/>
      <c r="K36" s="123"/>
      <c r="L36" s="123"/>
      <c r="M36" s="123"/>
      <c r="N36" s="123"/>
      <c r="O36" s="123"/>
      <c r="P36" s="123"/>
      <c r="Q36" s="123"/>
      <c r="R36" s="123"/>
      <c r="S36" s="123"/>
      <c r="T36" s="123"/>
      <c r="U36" s="123"/>
      <c r="V36" s="123"/>
      <c r="W36" s="123"/>
      <c r="X36" s="123"/>
      <c r="Y36" s="123"/>
      <c r="Z36" s="123"/>
      <c r="AA36" s="123"/>
      <c r="AB36" s="123"/>
      <c r="AC36" s="123"/>
      <c r="AD36" s="123"/>
      <c r="AE36" s="123"/>
      <c r="AF36" s="123"/>
      <c r="AG36" s="123"/>
      <c r="AH36" s="124"/>
      <c r="AI36" s="2"/>
      <c r="AJ36" s="2"/>
      <c r="AK36" s="100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</row>
  </sheetData>
  <protectedRanges>
    <protectedRange password="CC78" sqref="A1:A3" name="Range1_2_1"/>
    <protectedRange password="CC78" sqref="A9:A12" name="Range1_1"/>
    <protectedRange password="CC78" sqref="A9:A12 C9:E12" name="Range1_6"/>
    <protectedRange password="CC78" sqref="B9:B12" name="Range1_4"/>
    <protectedRange password="CC78" sqref="J22:J25 Q20:Q21" name="Range1_1_1_1"/>
    <protectedRange password="CC78" sqref="J26" name="Range1_3_1_1"/>
    <protectedRange password="CC78" sqref="A14:A19" name="Range1_1_2"/>
    <protectedRange password="CC78" sqref="A14:A19 C14:E19" name="Range1_6_2"/>
    <protectedRange password="CC78" sqref="B14:B19" name="Range1_4_2"/>
  </protectedRanges>
  <mergeCells count="79">
    <mergeCell ref="AJ18:AJ19"/>
    <mergeCell ref="AQ18:AQ19"/>
    <mergeCell ref="AK18:AK19"/>
    <mergeCell ref="AL18:AL19"/>
    <mergeCell ref="AM18:AM19"/>
    <mergeCell ref="AN18:AN19"/>
    <mergeCell ref="AO18:AO19"/>
    <mergeCell ref="AP18:AP19"/>
    <mergeCell ref="A18:A19"/>
    <mergeCell ref="B18:B19"/>
    <mergeCell ref="C18:C19"/>
    <mergeCell ref="D18:D19"/>
    <mergeCell ref="AI18:AI19"/>
    <mergeCell ref="AQ14:AQ15"/>
    <mergeCell ref="A16:A17"/>
    <mergeCell ref="B16:B17"/>
    <mergeCell ref="C16:C17"/>
    <mergeCell ref="D16:D17"/>
    <mergeCell ref="AI16:AI17"/>
    <mergeCell ref="AJ16:AJ17"/>
    <mergeCell ref="AQ16:AQ17"/>
    <mergeCell ref="AK16:AK17"/>
    <mergeCell ref="AL16:AL17"/>
    <mergeCell ref="AM16:AM17"/>
    <mergeCell ref="AN16:AN17"/>
    <mergeCell ref="AO16:AO17"/>
    <mergeCell ref="AP16:AP17"/>
    <mergeCell ref="AN11:AN12"/>
    <mergeCell ref="AO11:AO12"/>
    <mergeCell ref="AP11:AP12"/>
    <mergeCell ref="AQ11:AQ12"/>
    <mergeCell ref="A14:A15"/>
    <mergeCell ref="B14:B15"/>
    <mergeCell ref="C14:C15"/>
    <mergeCell ref="D14:D15"/>
    <mergeCell ref="AI14:AI15"/>
    <mergeCell ref="AJ14:AJ15"/>
    <mergeCell ref="AK14:AK15"/>
    <mergeCell ref="AL14:AL15"/>
    <mergeCell ref="AM14:AM15"/>
    <mergeCell ref="AN14:AN15"/>
    <mergeCell ref="AO14:AO15"/>
    <mergeCell ref="AP14:AP15"/>
    <mergeCell ref="AJ11:AJ12"/>
    <mergeCell ref="AK11:AK12"/>
    <mergeCell ref="AL11:AL12"/>
    <mergeCell ref="AM11:AM12"/>
    <mergeCell ref="AK9:AK10"/>
    <mergeCell ref="AL9:AL10"/>
    <mergeCell ref="AM9:AM10"/>
    <mergeCell ref="A11:A12"/>
    <mergeCell ref="B11:B12"/>
    <mergeCell ref="C11:C12"/>
    <mergeCell ref="D11:D12"/>
    <mergeCell ref="AI11:AI12"/>
    <mergeCell ref="AR5:AR6"/>
    <mergeCell ref="A9:A10"/>
    <mergeCell ref="B9:B10"/>
    <mergeCell ref="C9:C10"/>
    <mergeCell ref="D9:D10"/>
    <mergeCell ref="AI9:AI10"/>
    <mergeCell ref="AJ9:AJ10"/>
    <mergeCell ref="AQ9:AQ10"/>
    <mergeCell ref="AN9:AN10"/>
    <mergeCell ref="AO9:AO10"/>
    <mergeCell ref="AP9:AP10"/>
    <mergeCell ref="AK1:AQ1"/>
    <mergeCell ref="A5:A6"/>
    <mergeCell ref="B5:B6"/>
    <mergeCell ref="C5:C6"/>
    <mergeCell ref="D5:D6"/>
    <mergeCell ref="E5:E6"/>
    <mergeCell ref="AI5:AK5"/>
    <mergeCell ref="AL5:AL6"/>
    <mergeCell ref="AM5:AM6"/>
    <mergeCell ref="AN5:AN6"/>
    <mergeCell ref="AO5:AO6"/>
    <mergeCell ref="AP5:AP6"/>
    <mergeCell ref="AQ5:AQ6"/>
  </mergeCells>
  <conditionalFormatting sqref="F5:AH6 F9:AH12 F14:AH17 F18:AG19">
    <cfRule type="expression" dxfId="58" priority="11" stopIfTrue="1">
      <formula>IF(WEEKDAY(F$5)=1,TRUE,FALSE)</formula>
    </cfRule>
  </conditionalFormatting>
  <conditionalFormatting sqref="F14:G19">
    <cfRule type="expression" dxfId="57" priority="9" stopIfTrue="1">
      <formula>IF(WEEKDAY(F$5)=1,TRUE,FALSE)</formula>
    </cfRule>
  </conditionalFormatting>
  <conditionalFormatting sqref="AH18:AH19">
    <cfRule type="expression" dxfId="56" priority="2" stopIfTrue="1">
      <formula>IF(WEEKDAY(AH$5)=1,TRUE,FALSE)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E30"/>
  <sheetViews>
    <sheetView zoomScaleNormal="70" workbookViewId="0">
      <pane xSplit="3" ySplit="8" topLeftCell="D9" activePane="bottomRight" state="frozen"/>
      <selection activeCell="X10" sqref="X10"/>
      <selection pane="topRight" activeCell="X10" sqref="X10"/>
      <selection pane="bottomLeft" activeCell="X10" sqref="X10"/>
      <selection pane="bottomRight" activeCell="E14" sqref="E14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91" customWidth="1"/>
    <col min="11" max="12" width="12" style="6" customWidth="1"/>
    <col min="13" max="13" width="11.85546875" style="6" customWidth="1"/>
    <col min="14" max="14" width="8.5703125" style="6" customWidth="1"/>
    <col min="15" max="16" width="8.7109375" style="6" customWidth="1"/>
    <col min="17" max="17" width="11" style="6" customWidth="1"/>
    <col min="18" max="18" width="6.28515625" style="6" customWidth="1"/>
    <col min="19" max="19" width="10.85546875" style="6" customWidth="1"/>
    <col min="20" max="20" width="12.28515625" style="7" customWidth="1"/>
    <col min="21" max="21" width="9.5703125" style="6" customWidth="1"/>
    <col min="22" max="22" width="15.42578125" style="7" customWidth="1"/>
    <col min="23" max="23" width="7.42578125" style="7" customWidth="1"/>
    <col min="24" max="24" width="7" style="7" customWidth="1"/>
    <col min="25" max="25" width="9.140625" style="7"/>
    <col min="26" max="26" width="11.140625" style="7" bestFit="1" customWidth="1"/>
    <col min="27" max="28" width="10.85546875" style="6" bestFit="1" customWidth="1"/>
    <col min="29" max="16384" width="9.140625" style="6"/>
  </cols>
  <sheetData>
    <row r="1" spans="1:31" s="4" customFormat="1" ht="41.25" customHeight="1">
      <c r="A1" s="139"/>
      <c r="B1" s="223"/>
      <c r="C1" s="223"/>
      <c r="D1" s="270" t="str">
        <f>"BẢNG THANH TOÁN LƯƠNG THÁNG"&amp;" "&amp;TEXT($E$4,"mm")&amp;" / "&amp;TEXT($E$4,"yyyy")</f>
        <v>BẢNG THANH TOÁN LƯƠNG THÁNG 02 / 2013</v>
      </c>
      <c r="E1" s="270"/>
      <c r="F1" s="270"/>
      <c r="G1" s="270"/>
      <c r="H1" s="270"/>
      <c r="I1" s="270"/>
      <c r="J1" s="270"/>
      <c r="K1" s="270"/>
      <c r="L1" s="270"/>
      <c r="M1" s="270"/>
      <c r="N1" s="270"/>
      <c r="O1" s="270"/>
      <c r="P1" s="270"/>
      <c r="Q1" s="271"/>
      <c r="R1" s="272" t="s">
        <v>179</v>
      </c>
      <c r="S1" s="273"/>
      <c r="T1" s="274"/>
      <c r="U1" s="130" t="s">
        <v>58</v>
      </c>
      <c r="V1" s="110" t="s">
        <v>37</v>
      </c>
      <c r="W1" s="83"/>
      <c r="X1" s="83"/>
      <c r="Y1" s="5"/>
      <c r="Z1" s="5"/>
    </row>
    <row r="2" spans="1:31" s="4" customFormat="1" ht="15" customHeight="1">
      <c r="A2" s="139"/>
      <c r="B2" s="223"/>
      <c r="C2" s="223"/>
      <c r="D2" s="223"/>
      <c r="E2" s="81"/>
      <c r="F2" s="223"/>
      <c r="G2" s="223"/>
      <c r="H2" s="223"/>
      <c r="I2" s="223"/>
      <c r="J2" s="82"/>
      <c r="K2" s="223"/>
      <c r="L2" s="223"/>
      <c r="M2" s="223"/>
      <c r="N2" s="223"/>
      <c r="O2" s="223"/>
      <c r="P2" s="223"/>
      <c r="Q2" s="223"/>
      <c r="R2" s="223"/>
      <c r="S2" s="223"/>
      <c r="T2" s="59"/>
      <c r="U2" s="80">
        <f>MAX(F10:F19)</f>
        <v>20</v>
      </c>
      <c r="V2" s="111">
        <v>31</v>
      </c>
      <c r="W2" s="83"/>
      <c r="X2" s="83"/>
      <c r="Y2" s="5"/>
      <c r="Z2" s="5"/>
    </row>
    <row r="3" spans="1:31" s="4" customFormat="1" ht="15" customHeight="1">
      <c r="A3" s="139"/>
      <c r="B3" s="223"/>
      <c r="C3" s="223"/>
      <c r="D3" s="223"/>
      <c r="E3" s="81"/>
      <c r="F3" s="223"/>
      <c r="G3" s="223"/>
      <c r="H3" s="223"/>
      <c r="I3" s="223"/>
      <c r="J3" s="82"/>
      <c r="K3" s="223"/>
      <c r="L3" s="223"/>
      <c r="M3" s="223"/>
      <c r="N3" s="223"/>
      <c r="O3" s="223"/>
      <c r="P3" s="223"/>
      <c r="Q3" s="223"/>
      <c r="R3" s="223"/>
      <c r="S3" s="223"/>
      <c r="T3" s="59"/>
      <c r="U3" s="131"/>
      <c r="V3" s="132"/>
      <c r="W3" s="83"/>
      <c r="X3" s="83"/>
      <c r="Y3" s="5"/>
      <c r="Z3" s="5"/>
    </row>
    <row r="4" spans="1:31" s="105" customFormat="1" ht="14.25" customHeight="1">
      <c r="A4" s="103"/>
      <c r="B4" s="104"/>
      <c r="C4" s="104"/>
      <c r="D4" s="104"/>
      <c r="E4" s="189">
        <f>'CC -2'!$E$4</f>
        <v>41306</v>
      </c>
      <c r="F4" s="104"/>
      <c r="G4" s="104"/>
      <c r="H4" s="104"/>
      <c r="I4" s="104"/>
      <c r="J4" s="104"/>
      <c r="K4" s="104"/>
      <c r="L4" s="104"/>
      <c r="M4" s="104"/>
      <c r="N4" s="162">
        <v>0.08</v>
      </c>
      <c r="O4" s="162">
        <v>1.4999999999999999E-2</v>
      </c>
      <c r="P4" s="162">
        <v>0.01</v>
      </c>
      <c r="Q4" s="104"/>
      <c r="R4" s="104"/>
      <c r="S4" s="104"/>
      <c r="T4" s="104"/>
      <c r="U4" s="104"/>
      <c r="V4" s="106"/>
      <c r="W4" s="106"/>
      <c r="X4" s="106"/>
      <c r="Y4" s="106"/>
      <c r="Z4" s="106"/>
    </row>
    <row r="5" spans="1:31" s="27" customFormat="1" ht="24" customHeight="1">
      <c r="A5" s="275" t="s">
        <v>19</v>
      </c>
      <c r="B5" s="275" t="s">
        <v>20</v>
      </c>
      <c r="C5" s="238" t="s">
        <v>1</v>
      </c>
      <c r="D5" s="238" t="s">
        <v>2</v>
      </c>
      <c r="E5" s="241" t="s">
        <v>56</v>
      </c>
      <c r="F5" s="278" t="s">
        <v>26</v>
      </c>
      <c r="G5" s="279"/>
      <c r="H5" s="279"/>
      <c r="I5" s="279"/>
      <c r="J5" s="279"/>
      <c r="K5" s="280"/>
      <c r="L5" s="277" t="s">
        <v>57</v>
      </c>
      <c r="M5" s="277" t="s">
        <v>5</v>
      </c>
      <c r="N5" s="238" t="s">
        <v>6</v>
      </c>
      <c r="O5" s="238"/>
      <c r="P5" s="238"/>
      <c r="Q5" s="277" t="s">
        <v>7</v>
      </c>
      <c r="R5" s="277" t="s">
        <v>8</v>
      </c>
      <c r="S5" s="277" t="s">
        <v>9</v>
      </c>
      <c r="T5" s="239" t="s">
        <v>10</v>
      </c>
      <c r="U5" s="104"/>
      <c r="V5" s="28"/>
      <c r="W5" s="28"/>
      <c r="X5" s="5"/>
      <c r="Y5" s="5"/>
      <c r="Z5" s="5"/>
      <c r="AA5" s="4"/>
      <c r="AB5" s="4"/>
      <c r="AC5" s="4"/>
      <c r="AD5" s="4"/>
      <c r="AE5" s="4"/>
    </row>
    <row r="6" spans="1:31" s="27" customFormat="1" ht="33.75" customHeight="1">
      <c r="A6" s="276"/>
      <c r="B6" s="276"/>
      <c r="C6" s="238"/>
      <c r="D6" s="238"/>
      <c r="E6" s="241"/>
      <c r="F6" s="278" t="s">
        <v>59</v>
      </c>
      <c r="G6" s="280"/>
      <c r="H6" s="278" t="s">
        <v>158</v>
      </c>
      <c r="I6" s="279"/>
      <c r="J6" s="284" t="s">
        <v>27</v>
      </c>
      <c r="K6" s="277" t="s">
        <v>4</v>
      </c>
      <c r="L6" s="281"/>
      <c r="M6" s="281"/>
      <c r="N6" s="286" t="s">
        <v>12</v>
      </c>
      <c r="O6" s="277" t="s">
        <v>13</v>
      </c>
      <c r="P6" s="277" t="s">
        <v>34</v>
      </c>
      <c r="Q6" s="281"/>
      <c r="R6" s="281"/>
      <c r="S6" s="281"/>
      <c r="T6" s="240"/>
      <c r="U6" s="104"/>
      <c r="V6" s="28"/>
      <c r="W6" s="28"/>
      <c r="X6" s="5"/>
      <c r="Y6" s="5"/>
      <c r="Z6" s="5"/>
      <c r="AA6" s="4"/>
      <c r="AB6" s="4"/>
      <c r="AC6" s="4"/>
      <c r="AD6" s="4"/>
      <c r="AE6" s="4"/>
    </row>
    <row r="7" spans="1:31" s="27" customFormat="1" ht="35.25" customHeight="1">
      <c r="A7" s="276"/>
      <c r="B7" s="276"/>
      <c r="C7" s="277"/>
      <c r="D7" s="277"/>
      <c r="E7" s="241"/>
      <c r="F7" s="222" t="s">
        <v>40</v>
      </c>
      <c r="G7" s="220" t="s">
        <v>18</v>
      </c>
      <c r="H7" s="222" t="s">
        <v>40</v>
      </c>
      <c r="I7" s="128" t="s">
        <v>18</v>
      </c>
      <c r="J7" s="285"/>
      <c r="K7" s="281"/>
      <c r="L7" s="282"/>
      <c r="M7" s="282"/>
      <c r="N7" s="287"/>
      <c r="O7" s="281"/>
      <c r="P7" s="281"/>
      <c r="Q7" s="281"/>
      <c r="R7" s="281"/>
      <c r="S7" s="281"/>
      <c r="T7" s="240"/>
      <c r="U7" s="104"/>
      <c r="V7" s="28"/>
      <c r="W7" s="28"/>
      <c r="X7" s="5"/>
      <c r="Y7" s="5"/>
      <c r="Z7" s="5"/>
      <c r="AA7" s="4"/>
      <c r="AB7" s="4"/>
      <c r="AC7" s="4"/>
      <c r="AD7" s="4"/>
      <c r="AE7" s="4"/>
    </row>
    <row r="8" spans="1:31" s="85" customFormat="1" ht="12.75" customHeight="1">
      <c r="A8" s="84">
        <v>1</v>
      </c>
      <c r="B8" s="84">
        <v>2</v>
      </c>
      <c r="C8" s="84">
        <v>3</v>
      </c>
      <c r="D8" s="84">
        <v>4</v>
      </c>
      <c r="E8" s="84">
        <v>5</v>
      </c>
      <c r="F8" s="84">
        <v>7</v>
      </c>
      <c r="G8" s="84">
        <v>8</v>
      </c>
      <c r="H8" s="84">
        <v>9</v>
      </c>
      <c r="I8" s="84">
        <v>10</v>
      </c>
      <c r="J8" s="84">
        <v>13</v>
      </c>
      <c r="K8" s="84">
        <v>14</v>
      </c>
      <c r="L8" s="84">
        <v>16</v>
      </c>
      <c r="M8" s="84">
        <v>17</v>
      </c>
      <c r="N8" s="84">
        <v>18</v>
      </c>
      <c r="O8" s="84">
        <v>19</v>
      </c>
      <c r="P8" s="84">
        <v>20</v>
      </c>
      <c r="Q8" s="84">
        <v>21</v>
      </c>
      <c r="R8" s="84">
        <v>22</v>
      </c>
      <c r="S8" s="84">
        <v>23</v>
      </c>
      <c r="T8" s="84">
        <v>24</v>
      </c>
      <c r="U8" s="104"/>
      <c r="V8" s="86"/>
      <c r="W8" s="86"/>
      <c r="X8" s="87"/>
      <c r="Y8" s="87"/>
      <c r="Z8" s="87"/>
      <c r="AA8" s="88"/>
      <c r="AB8" s="88"/>
      <c r="AC8" s="88"/>
      <c r="AD8" s="88"/>
      <c r="AE8" s="88"/>
    </row>
    <row r="9" spans="1:31" s="85" customFormat="1" ht="24" customHeight="1">
      <c r="A9" s="188" t="s">
        <v>155</v>
      </c>
      <c r="B9" s="187" t="s">
        <v>180</v>
      </c>
      <c r="C9" s="186"/>
      <c r="D9" s="186"/>
      <c r="E9" s="186"/>
      <c r="F9" s="186"/>
      <c r="G9" s="186"/>
      <c r="H9" s="186"/>
      <c r="I9" s="186"/>
      <c r="J9" s="186"/>
      <c r="K9" s="186"/>
      <c r="L9" s="186"/>
      <c r="M9" s="186"/>
      <c r="N9" s="186"/>
      <c r="O9" s="186"/>
      <c r="P9" s="186"/>
      <c r="Q9" s="186"/>
      <c r="R9" s="186"/>
      <c r="S9" s="186"/>
      <c r="T9" s="186"/>
      <c r="U9" s="104"/>
      <c r="V9" s="86"/>
      <c r="W9" s="86"/>
      <c r="X9" s="87"/>
      <c r="Y9" s="87"/>
      <c r="Z9" s="87"/>
      <c r="AA9" s="88"/>
      <c r="AB9" s="88"/>
      <c r="AC9" s="88"/>
      <c r="AD9" s="88"/>
      <c r="AE9" s="88"/>
    </row>
    <row r="10" spans="1:31" s="36" customFormat="1" ht="24" customHeight="1">
      <c r="A10" s="38">
        <v>1</v>
      </c>
      <c r="B10" s="141" t="s">
        <v>162</v>
      </c>
      <c r="C10" s="89" t="str">
        <f t="shared" ref="C10:C11" si="0">VLOOKUP(B10,DS,2,0)</f>
        <v>Phan Văn Hiền</v>
      </c>
      <c r="D10" s="116" t="str">
        <f t="shared" ref="D10:D11" si="1">VLOOKUP(B10,DS,3,0)</f>
        <v>Quản Đốc</v>
      </c>
      <c r="E10" s="90">
        <f t="shared" ref="E10:E11" si="2">VLOOKUP(B10,DS,4,0)</f>
        <v>2700000</v>
      </c>
      <c r="F10" s="92">
        <f>VLOOKUP(B10,'CC -2'!$B$8:$AQ$19,34,0)</f>
        <v>20</v>
      </c>
      <c r="G10" s="145">
        <f t="shared" ref="G10:G11" si="3">ROUND(E10/$U$2*F10,0)</f>
        <v>2700000</v>
      </c>
      <c r="H10" s="92">
        <f>(VLOOKUP(B10,'CC -2'!$B$8:$AQ$19,35,0)+VLOOKUP(B10,'CC -2'!$B$8:$AQ$19,36,0))</f>
        <v>0</v>
      </c>
      <c r="I10" s="145">
        <f t="shared" ref="I10:I11" si="4">ROUND(E10/$U$2*H10,0)</f>
        <v>0</v>
      </c>
      <c r="J10" s="93">
        <f t="shared" ref="J10:K11" si="5">F10+H10</f>
        <v>20</v>
      </c>
      <c r="K10" s="39">
        <f>G10+I10</f>
        <v>2700000</v>
      </c>
      <c r="L10" s="90">
        <f t="shared" ref="L10:L11" si="6">+F10*15000</f>
        <v>300000</v>
      </c>
      <c r="M10" s="40">
        <f t="shared" ref="M10:M11" si="7">K10+L10</f>
        <v>3000000</v>
      </c>
      <c r="N10" s="40">
        <f>IF(VLOOKUP(B10,DS,9,0)="x",E10*$N$4,0)</f>
        <v>0</v>
      </c>
      <c r="O10" s="40">
        <f>IF(VLOOKUP(B10,DS,9,0)="x",E10*$O$4,0)</f>
        <v>0</v>
      </c>
      <c r="P10" s="40">
        <f>IF(VLOOKUP(B10,DS,9,0)="x",E10*$P$4,0)</f>
        <v>0</v>
      </c>
      <c r="Q10" s="39">
        <f t="shared" ref="Q10:Q11" si="8">M10-SUM(N10:P10)</f>
        <v>3000000</v>
      </c>
      <c r="R10" s="39">
        <f>VLOOKUP(B10,DS,23,0)</f>
        <v>0</v>
      </c>
      <c r="S10" s="45">
        <f t="shared" ref="S10:S11" si="9">Q10-R10</f>
        <v>3000000</v>
      </c>
      <c r="T10" s="39"/>
      <c r="U10" s="104"/>
      <c r="V10" s="37"/>
      <c r="W10" s="28"/>
      <c r="X10" s="5"/>
      <c r="Y10" s="5"/>
      <c r="Z10" s="5"/>
      <c r="AA10" s="4"/>
      <c r="AB10" s="4"/>
      <c r="AC10" s="4"/>
      <c r="AD10" s="4"/>
      <c r="AE10" s="4"/>
    </row>
    <row r="11" spans="1:31" s="36" customFormat="1" ht="24" customHeight="1">
      <c r="A11" s="38">
        <v>2</v>
      </c>
      <c r="B11" s="141" t="s">
        <v>177</v>
      </c>
      <c r="C11" s="89" t="str">
        <f t="shared" si="0"/>
        <v>Nguyễn Thị Thu Sương</v>
      </c>
      <c r="D11" s="116" t="str">
        <f t="shared" si="1"/>
        <v>Kinh Doanh</v>
      </c>
      <c r="E11" s="90">
        <f t="shared" si="2"/>
        <v>2400000</v>
      </c>
      <c r="F11" s="92">
        <f>VLOOKUP(B11,'CC -2'!$B$8:$AQ$19,34,0)</f>
        <v>20</v>
      </c>
      <c r="G11" s="145">
        <f t="shared" si="3"/>
        <v>2400000</v>
      </c>
      <c r="H11" s="92">
        <f>(VLOOKUP(B11,'CC -2'!$B$8:$AQ$19,35,0)+VLOOKUP(B11,'CC -2'!$B$8:$AQ$19,36,0))</f>
        <v>0</v>
      </c>
      <c r="I11" s="145">
        <f t="shared" si="4"/>
        <v>0</v>
      </c>
      <c r="J11" s="93">
        <f t="shared" si="5"/>
        <v>20</v>
      </c>
      <c r="K11" s="39">
        <f t="shared" si="5"/>
        <v>2400000</v>
      </c>
      <c r="L11" s="90">
        <f t="shared" si="6"/>
        <v>300000</v>
      </c>
      <c r="M11" s="40">
        <f t="shared" si="7"/>
        <v>2700000</v>
      </c>
      <c r="N11" s="40">
        <f>IF(VLOOKUP(B11,DS,9,0)="x",E11*$N$4,0)</f>
        <v>0</v>
      </c>
      <c r="O11" s="40">
        <f>IF(VLOOKUP(B11,DS,9,0)="x",E11*$O$4,0)</f>
        <v>0</v>
      </c>
      <c r="P11" s="40">
        <f>IF(VLOOKUP(B11,DS,9,0)="x",E11*$P$4,0)</f>
        <v>0</v>
      </c>
      <c r="Q11" s="39">
        <f t="shared" si="8"/>
        <v>2700000</v>
      </c>
      <c r="R11" s="39">
        <f>VLOOKUP(B11,DS,23,0)</f>
        <v>0</v>
      </c>
      <c r="S11" s="45">
        <f t="shared" si="9"/>
        <v>2700000</v>
      </c>
      <c r="T11" s="39"/>
      <c r="U11" s="104"/>
      <c r="V11" s="37"/>
      <c r="W11" s="28"/>
      <c r="X11" s="5"/>
      <c r="Y11" s="5"/>
      <c r="Z11" s="5"/>
      <c r="AA11" s="4"/>
      <c r="AB11" s="4"/>
      <c r="AC11" s="4"/>
      <c r="AD11" s="4"/>
      <c r="AE11" s="4"/>
    </row>
    <row r="12" spans="1:31" s="36" customFormat="1" ht="24" customHeight="1">
      <c r="A12" s="203"/>
      <c r="B12" s="204"/>
      <c r="C12" s="205"/>
      <c r="D12" s="206"/>
      <c r="E12" s="207"/>
      <c r="F12" s="208"/>
      <c r="G12" s="209"/>
      <c r="H12" s="208"/>
      <c r="I12" s="209"/>
      <c r="J12" s="210"/>
      <c r="K12" s="211"/>
      <c r="L12" s="207"/>
      <c r="M12" s="212"/>
      <c r="N12" s="212"/>
      <c r="O12" s="212"/>
      <c r="P12" s="212"/>
      <c r="Q12" s="211"/>
      <c r="R12" s="211"/>
      <c r="S12" s="213"/>
      <c r="T12" s="211"/>
      <c r="U12" s="104"/>
      <c r="V12" s="37"/>
      <c r="W12" s="28"/>
      <c r="X12" s="5"/>
      <c r="Y12" s="5"/>
      <c r="Z12" s="5"/>
      <c r="AA12" s="4"/>
      <c r="AB12" s="4"/>
      <c r="AC12" s="4"/>
      <c r="AD12" s="4"/>
      <c r="AE12" s="4"/>
    </row>
    <row r="13" spans="1:31" s="32" customFormat="1" ht="21" customHeight="1">
      <c r="A13" s="283" t="s">
        <v>25</v>
      </c>
      <c r="B13" s="283"/>
      <c r="C13" s="283"/>
      <c r="D13" s="283"/>
      <c r="E13" s="140">
        <f>SUM(E9:E11)</f>
        <v>5100000</v>
      </c>
      <c r="F13" s="140"/>
      <c r="G13" s="140">
        <f>SUM(G9:G11)</f>
        <v>5100000</v>
      </c>
      <c r="H13" s="140"/>
      <c r="I13" s="140">
        <f>SUM(I9:I11)</f>
        <v>0</v>
      </c>
      <c r="J13" s="140"/>
      <c r="K13" s="140">
        <f t="shared" ref="K13:S13" si="10">SUM(K9:K11)</f>
        <v>5100000</v>
      </c>
      <c r="L13" s="140">
        <f t="shared" si="10"/>
        <v>600000</v>
      </c>
      <c r="M13" s="140">
        <f t="shared" si="10"/>
        <v>5700000</v>
      </c>
      <c r="N13" s="140">
        <f t="shared" si="10"/>
        <v>0</v>
      </c>
      <c r="O13" s="140">
        <f t="shared" si="10"/>
        <v>0</v>
      </c>
      <c r="P13" s="140">
        <f t="shared" si="10"/>
        <v>0</v>
      </c>
      <c r="Q13" s="140">
        <f t="shared" si="10"/>
        <v>5700000</v>
      </c>
      <c r="R13" s="140">
        <f t="shared" si="10"/>
        <v>0</v>
      </c>
      <c r="S13" s="140">
        <f t="shared" si="10"/>
        <v>5700000</v>
      </c>
      <c r="T13" s="26"/>
      <c r="U13" s="104"/>
      <c r="V13" s="33"/>
      <c r="W13" s="33"/>
      <c r="X13" s="33"/>
      <c r="Y13" s="33"/>
      <c r="Z13" s="33"/>
    </row>
    <row r="14" spans="1:31" s="85" customFormat="1" ht="24" customHeight="1">
      <c r="A14" s="188" t="s">
        <v>156</v>
      </c>
      <c r="B14" s="187" t="s">
        <v>157</v>
      </c>
      <c r="C14" s="186"/>
      <c r="D14" s="186"/>
      <c r="E14" s="186"/>
      <c r="F14" s="186"/>
      <c r="G14" s="186"/>
      <c r="H14" s="186"/>
      <c r="I14" s="186"/>
      <c r="J14" s="186"/>
      <c r="K14" s="186"/>
      <c r="L14" s="186"/>
      <c r="M14" s="186"/>
      <c r="N14" s="186"/>
      <c r="O14" s="186"/>
      <c r="P14" s="186"/>
      <c r="Q14" s="186"/>
      <c r="R14" s="186"/>
      <c r="S14" s="186"/>
      <c r="T14" s="186"/>
      <c r="U14" s="104"/>
      <c r="V14" s="86"/>
      <c r="W14" s="86"/>
      <c r="X14" s="87"/>
      <c r="Y14" s="87"/>
      <c r="Z14" s="87"/>
      <c r="AA14" s="88"/>
      <c r="AB14" s="88"/>
      <c r="AC14" s="88"/>
      <c r="AD14" s="88"/>
      <c r="AE14" s="88"/>
    </row>
    <row r="15" spans="1:31" s="36" customFormat="1" ht="24" customHeight="1">
      <c r="A15" s="38">
        <v>1</v>
      </c>
      <c r="B15" s="141" t="s">
        <v>163</v>
      </c>
      <c r="C15" s="89" t="str">
        <f t="shared" ref="C15" si="11">VLOOKUP(B15,DS,2,0)</f>
        <v>Nguyễn Trường Giang</v>
      </c>
      <c r="D15" s="116" t="str">
        <f t="shared" ref="D15" si="12">VLOOKUP(B15,DS,3,0)</f>
        <v>Thợ in</v>
      </c>
      <c r="E15" s="90">
        <f t="shared" ref="E15" si="13">VLOOKUP(B15,DS,4,0)</f>
        <v>2200000</v>
      </c>
      <c r="F15" s="92">
        <f>VLOOKUP(B15,'CC -2'!$B$8:$AQ$19,34,0)</f>
        <v>20</v>
      </c>
      <c r="G15" s="145">
        <f t="shared" ref="G15" si="14">ROUND(E15/$U$2*F15,0)</f>
        <v>2200000</v>
      </c>
      <c r="H15" s="92">
        <f>(VLOOKUP(B15,'CC -2'!$B$8:$AQ$19,35,0)+VLOOKUP(B15,'CC -2'!$B$8:$AQ$19,36,0))</f>
        <v>0</v>
      </c>
      <c r="I15" s="145">
        <f t="shared" ref="I15" si="15">ROUND(E15/$U$2*H15,0)</f>
        <v>0</v>
      </c>
      <c r="J15" s="146">
        <f t="shared" ref="J15:K15" si="16">F15+H15</f>
        <v>20</v>
      </c>
      <c r="K15" s="39">
        <f t="shared" si="16"/>
        <v>2200000</v>
      </c>
      <c r="L15" s="90">
        <f t="shared" ref="L15" si="17">+F15*15000</f>
        <v>300000</v>
      </c>
      <c r="M15" s="40">
        <f t="shared" ref="M15" si="18">K15+L15</f>
        <v>2500000</v>
      </c>
      <c r="N15" s="40">
        <f>IF(VLOOKUP(B15,DS,9,0)="x",'L - 2'!E15*$N$4,0)</f>
        <v>0</v>
      </c>
      <c r="O15" s="40">
        <f t="shared" ref="O15" si="19">IF(VLOOKUP(B15,DS,9,0)="x",E15*0.015,0)</f>
        <v>0</v>
      </c>
      <c r="P15" s="40">
        <f t="shared" ref="P15" si="20">IF(VLOOKUP(B15,DS,9,0)="x",E15*0.01,0)</f>
        <v>0</v>
      </c>
      <c r="Q15" s="39">
        <f>M15-SUM(N15:P15)</f>
        <v>2500000</v>
      </c>
      <c r="R15" s="39">
        <f t="shared" ref="R15" si="21">VLOOKUP(B15,DS,23,0)</f>
        <v>0</v>
      </c>
      <c r="S15" s="45">
        <f>Q15-R15</f>
        <v>2500000</v>
      </c>
      <c r="T15" s="39"/>
      <c r="U15" s="104"/>
      <c r="V15" s="37"/>
      <c r="W15" s="28"/>
      <c r="X15" s="5"/>
      <c r="Y15" s="5"/>
      <c r="Z15" s="5"/>
      <c r="AA15" s="4"/>
      <c r="AB15" s="4"/>
      <c r="AC15" s="4"/>
      <c r="AD15" s="4"/>
      <c r="AE15" s="4"/>
    </row>
    <row r="16" spans="1:31" s="36" customFormat="1" ht="24" customHeight="1">
      <c r="A16" s="38">
        <v>2</v>
      </c>
      <c r="B16" s="141" t="s">
        <v>164</v>
      </c>
      <c r="C16" s="89" t="str">
        <f t="shared" ref="C16:C17" si="22">VLOOKUP(B16,DS,2,0)</f>
        <v>Đoàn Hồng Phong</v>
      </c>
      <c r="D16" s="116" t="str">
        <f t="shared" ref="D16:D17" si="23">VLOOKUP(B16,DS,3,0)</f>
        <v>Thợ đóng - xả</v>
      </c>
      <c r="E16" s="90">
        <f t="shared" ref="E16:E17" si="24">VLOOKUP(B16,DS,4,0)</f>
        <v>2200000</v>
      </c>
      <c r="F16" s="92">
        <f>VLOOKUP(B16,'CC -2'!$B$8:$AQ$19,34,0)</f>
        <v>20</v>
      </c>
      <c r="G16" s="145">
        <f t="shared" ref="G16:G17" si="25">ROUND(E16/$U$2*F16,0)</f>
        <v>2200000</v>
      </c>
      <c r="H16" s="92">
        <f>(VLOOKUP(B16,'CC -2'!$B$8:$AQ$19,35,0)+VLOOKUP(B16,'CC -2'!$B$8:$AQ$19,36,0))</f>
        <v>0</v>
      </c>
      <c r="I16" s="145">
        <f t="shared" ref="I16:I17" si="26">ROUND(E16/$U$2*H16,0)</f>
        <v>0</v>
      </c>
      <c r="J16" s="146">
        <f t="shared" ref="J16:J17" si="27">F16+H16</f>
        <v>20</v>
      </c>
      <c r="K16" s="39">
        <f t="shared" ref="K16:K17" si="28">G16+I16</f>
        <v>2200000</v>
      </c>
      <c r="L16" s="90">
        <f t="shared" ref="L16:L17" si="29">+F16*15000</f>
        <v>300000</v>
      </c>
      <c r="M16" s="40">
        <f t="shared" ref="M16:M17" si="30">K16+L16</f>
        <v>2500000</v>
      </c>
      <c r="N16" s="40">
        <f>IF(VLOOKUP(B16,DS,9,0)="x",'L - 2'!E16*$N$4,0)</f>
        <v>0</v>
      </c>
      <c r="O16" s="40">
        <f t="shared" ref="O16:O17" si="31">IF(VLOOKUP(B16,DS,9,0)="x",E16*0.015,0)</f>
        <v>0</v>
      </c>
      <c r="P16" s="40">
        <f t="shared" ref="P16:P17" si="32">IF(VLOOKUP(B16,DS,9,0)="x",E16*0.01,0)</f>
        <v>0</v>
      </c>
      <c r="Q16" s="39">
        <f t="shared" ref="Q16:Q17" si="33">M16-SUM(N16:P16)</f>
        <v>2500000</v>
      </c>
      <c r="R16" s="39">
        <f t="shared" ref="R16:R17" si="34">VLOOKUP(B16,DS,23,0)</f>
        <v>0</v>
      </c>
      <c r="S16" s="45">
        <f t="shared" ref="S16:S17" si="35">Q16-R16</f>
        <v>2500000</v>
      </c>
      <c r="T16" s="39"/>
      <c r="U16" s="104"/>
      <c r="V16" s="37"/>
      <c r="W16" s="28"/>
      <c r="X16" s="5"/>
      <c r="Y16" s="5"/>
      <c r="Z16" s="5"/>
      <c r="AA16" s="4"/>
      <c r="AB16" s="4"/>
      <c r="AC16" s="4"/>
      <c r="AD16" s="4"/>
      <c r="AE16" s="4"/>
    </row>
    <row r="17" spans="1:31" s="36" customFormat="1" ht="24" customHeight="1">
      <c r="A17" s="38">
        <v>3</v>
      </c>
      <c r="B17" s="141" t="s">
        <v>165</v>
      </c>
      <c r="C17" s="89" t="str">
        <f t="shared" si="22"/>
        <v>Trần Hữu Tình</v>
      </c>
      <c r="D17" s="116" t="str">
        <f t="shared" si="23"/>
        <v>Công nhân</v>
      </c>
      <c r="E17" s="90">
        <f t="shared" si="24"/>
        <v>2000000</v>
      </c>
      <c r="F17" s="92">
        <f>VLOOKUP(B17,'CC -2'!$B$8:$AQ$19,34,0)</f>
        <v>20</v>
      </c>
      <c r="G17" s="145">
        <f t="shared" si="25"/>
        <v>2000000</v>
      </c>
      <c r="H17" s="92">
        <f>(VLOOKUP(B17,'CC -2'!$B$8:$AQ$19,35,0)+VLOOKUP(B17,'CC -2'!$B$8:$AQ$19,36,0))</f>
        <v>0</v>
      </c>
      <c r="I17" s="145">
        <f t="shared" si="26"/>
        <v>0</v>
      </c>
      <c r="J17" s="146">
        <f t="shared" si="27"/>
        <v>20</v>
      </c>
      <c r="K17" s="39">
        <f t="shared" si="28"/>
        <v>2000000</v>
      </c>
      <c r="L17" s="90">
        <f t="shared" si="29"/>
        <v>300000</v>
      </c>
      <c r="M17" s="40">
        <f t="shared" si="30"/>
        <v>2300000</v>
      </c>
      <c r="N17" s="40">
        <f>IF(VLOOKUP(B17,DS,9,0)="x",'L - 2'!E17*$N$4,0)</f>
        <v>0</v>
      </c>
      <c r="O17" s="40">
        <f t="shared" si="31"/>
        <v>0</v>
      </c>
      <c r="P17" s="40">
        <f t="shared" si="32"/>
        <v>0</v>
      </c>
      <c r="Q17" s="39">
        <f t="shared" si="33"/>
        <v>2300000</v>
      </c>
      <c r="R17" s="39">
        <f t="shared" si="34"/>
        <v>0</v>
      </c>
      <c r="S17" s="45">
        <f t="shared" si="35"/>
        <v>2300000</v>
      </c>
      <c r="T17" s="39"/>
      <c r="U17" s="104"/>
      <c r="V17" s="37"/>
      <c r="W17" s="28"/>
      <c r="X17" s="5"/>
      <c r="Y17" s="5"/>
      <c r="Z17" s="5"/>
      <c r="AA17" s="4"/>
      <c r="AB17" s="4"/>
      <c r="AC17" s="4"/>
      <c r="AD17" s="4"/>
      <c r="AE17" s="4"/>
    </row>
    <row r="18" spans="1:31" s="36" customFormat="1" ht="22.5" customHeight="1">
      <c r="A18" s="41"/>
      <c r="B18" s="185"/>
      <c r="C18" s="42"/>
      <c r="D18" s="3"/>
      <c r="E18" s="43"/>
      <c r="F18" s="43"/>
      <c r="G18" s="43"/>
      <c r="H18" s="43"/>
      <c r="I18" s="43"/>
      <c r="J18" s="44"/>
      <c r="K18" s="43"/>
      <c r="L18" s="43"/>
      <c r="M18" s="184"/>
      <c r="N18" s="43"/>
      <c r="O18" s="43"/>
      <c r="P18" s="43"/>
      <c r="Q18" s="43"/>
      <c r="R18" s="43"/>
      <c r="S18" s="43"/>
      <c r="T18" s="39"/>
      <c r="U18" s="104"/>
      <c r="V18" s="37"/>
      <c r="W18" s="37"/>
      <c r="X18" s="37"/>
      <c r="Y18" s="37"/>
      <c r="Z18" s="37"/>
    </row>
    <row r="19" spans="1:31" s="32" customFormat="1" ht="21" customHeight="1">
      <c r="A19" s="283" t="s">
        <v>25</v>
      </c>
      <c r="B19" s="283"/>
      <c r="C19" s="283"/>
      <c r="D19" s="283"/>
      <c r="E19" s="140">
        <f>SUM(E14:E18)</f>
        <v>6400000</v>
      </c>
      <c r="F19" s="140"/>
      <c r="G19" s="140">
        <f>SUM(G14:G18)</f>
        <v>6400000</v>
      </c>
      <c r="H19" s="140"/>
      <c r="I19" s="140">
        <f>SUM(I14:I18)</f>
        <v>0</v>
      </c>
      <c r="J19" s="140"/>
      <c r="K19" s="140">
        <f t="shared" ref="K19:S19" si="36">SUM(K14:K18)</f>
        <v>6400000</v>
      </c>
      <c r="L19" s="140">
        <f t="shared" si="36"/>
        <v>900000</v>
      </c>
      <c r="M19" s="140">
        <f t="shared" si="36"/>
        <v>7300000</v>
      </c>
      <c r="N19" s="140">
        <f t="shared" si="36"/>
        <v>0</v>
      </c>
      <c r="O19" s="140">
        <f t="shared" si="36"/>
        <v>0</v>
      </c>
      <c r="P19" s="140">
        <f t="shared" si="36"/>
        <v>0</v>
      </c>
      <c r="Q19" s="140">
        <f t="shared" si="36"/>
        <v>7300000</v>
      </c>
      <c r="R19" s="140">
        <f t="shared" si="36"/>
        <v>0</v>
      </c>
      <c r="S19" s="140">
        <f t="shared" si="36"/>
        <v>7300000</v>
      </c>
      <c r="T19" s="26"/>
      <c r="U19" s="104"/>
      <c r="V19" s="33"/>
      <c r="W19" s="33"/>
      <c r="X19" s="33"/>
      <c r="Y19" s="33"/>
      <c r="Z19" s="33"/>
    </row>
    <row r="20" spans="1:31" ht="11.25" customHeight="1">
      <c r="A20" s="8"/>
      <c r="B20" s="8"/>
      <c r="C20" s="9"/>
      <c r="D20" s="117"/>
      <c r="E20" s="94"/>
      <c r="F20" s="9"/>
      <c r="G20" s="9"/>
      <c r="H20" s="9"/>
      <c r="I20" s="9"/>
      <c r="K20" s="9"/>
      <c r="L20" s="9"/>
      <c r="M20" s="102"/>
      <c r="N20" s="9"/>
      <c r="O20" s="9"/>
      <c r="P20" s="9"/>
      <c r="Q20" s="9"/>
      <c r="R20" s="9"/>
      <c r="S20" s="9"/>
      <c r="T20" s="9"/>
      <c r="U20" s="104"/>
    </row>
    <row r="21" spans="1:31" s="36" customFormat="1" ht="11.25" customHeight="1">
      <c r="A21" s="78"/>
      <c r="B21" s="78"/>
      <c r="C21" s="78"/>
      <c r="D21" s="133"/>
      <c r="E21" s="134"/>
      <c r="F21" s="78"/>
      <c r="G21" s="78"/>
      <c r="H21" s="78"/>
      <c r="I21" s="78"/>
      <c r="J21" s="135"/>
      <c r="K21" s="134"/>
      <c r="L21" s="78"/>
      <c r="M21" s="78"/>
      <c r="N21" s="78"/>
      <c r="O21" s="78"/>
      <c r="P21" s="78"/>
      <c r="Q21" s="78"/>
      <c r="R21" s="78"/>
      <c r="S21" s="108" t="str">
        <f>"Long An, ngày  "&amp;$V$2&amp;"   tháng   "&amp;TEXT(E4,"mm")&amp;"   năm "&amp;TEXT(E4,"yyyy")</f>
        <v>Long An, ngày  31   tháng   02   năm 2013</v>
      </c>
      <c r="T21" s="78"/>
      <c r="U21" s="136"/>
      <c r="V21" s="37"/>
      <c r="W21" s="37"/>
      <c r="X21" s="37"/>
      <c r="Y21" s="37"/>
      <c r="Z21" s="37"/>
    </row>
    <row r="22" spans="1:31" s="36" customFormat="1" ht="12.75">
      <c r="A22" s="29"/>
      <c r="B22" s="29"/>
      <c r="C22" s="29" t="s">
        <v>60</v>
      </c>
      <c r="D22" s="137"/>
      <c r="E22" s="79"/>
      <c r="F22" s="136"/>
      <c r="G22" s="79"/>
      <c r="H22" s="79"/>
      <c r="I22" s="79"/>
      <c r="J22" s="138"/>
      <c r="K22" s="37"/>
      <c r="L22" s="29"/>
      <c r="M22" s="147"/>
      <c r="N22" s="20"/>
      <c r="O22" s="20"/>
      <c r="P22" s="20"/>
      <c r="Q22" s="20"/>
      <c r="S22" s="136" t="s">
        <v>22</v>
      </c>
      <c r="T22" s="136"/>
      <c r="U22" s="136"/>
      <c r="V22" s="37"/>
      <c r="W22" s="37"/>
      <c r="X22" s="37"/>
      <c r="Y22" s="37"/>
      <c r="Z22" s="37"/>
    </row>
    <row r="23" spans="1:31" ht="12">
      <c r="A23" s="8"/>
      <c r="B23" s="8"/>
      <c r="C23" s="15"/>
      <c r="E23" s="13"/>
      <c r="F23" s="12"/>
      <c r="G23" s="13"/>
      <c r="H23" s="13"/>
      <c r="I23" s="13"/>
      <c r="K23" s="7"/>
      <c r="L23" s="15"/>
      <c r="N23" s="11"/>
      <c r="O23" s="11"/>
      <c r="P23" s="11"/>
      <c r="Q23" s="11"/>
      <c r="S23" s="11"/>
      <c r="T23" s="12"/>
      <c r="U23" s="104"/>
    </row>
    <row r="24" spans="1:31" ht="12">
      <c r="C24" s="15"/>
      <c r="L24" s="15"/>
      <c r="T24" s="15"/>
      <c r="U24" s="104"/>
    </row>
    <row r="25" spans="1:31" ht="12">
      <c r="U25" s="104"/>
    </row>
    <row r="26" spans="1:31" ht="12">
      <c r="U26" s="104"/>
    </row>
    <row r="27" spans="1:31" ht="12">
      <c r="U27" s="104"/>
    </row>
    <row r="28" spans="1:31" ht="12">
      <c r="U28" s="104"/>
    </row>
    <row r="29" spans="1:31" ht="12">
      <c r="U29" s="104"/>
    </row>
    <row r="30" spans="1:31" ht="12">
      <c r="U30" s="104"/>
    </row>
  </sheetData>
  <protectedRanges>
    <protectedRange password="CC78" sqref="V18:IK19 C5:D7 B22:C22 V5:W9 A18:A23 B18:B21 B23 V14:W14 Q5:T7 AF12:IK12 E5:I6 N5:P6 L5 L22 J6:K7 L7 A25:T58 U31:U58 N18:S18 V25:IK58 W12 J18:L18 A59:IK65326 Q12:S12 AF14:IK14 V13:IK13 D13:T13 D19:T19 A12:B13 A10:B11 Q10:S11 W10:W11 AF5:IK11" name="Range1"/>
    <protectedRange password="CC78" sqref="F7:H7" name="Range1_4"/>
    <protectedRange password="CC78" sqref="V22:IK23 S22:T23 N22:Q23 E22:I23" name="Range1_1_1"/>
    <protectedRange password="CC78" sqref="U1 W1:IK3 V4:IK4 B4:T4 X12:AE12 R2:S3 B1:Q3 U18:U30 X14:AE14 U12:U14 U4:U11 X5:AE11" name="Range1_2"/>
    <protectedRange password="CC78" sqref="V10:V12" name="Range1_1"/>
    <protectedRange password="CC78" sqref="A1" name="Range1_2_1_1"/>
    <protectedRange password="CC78" sqref="V1:V3" name="Range1_2_1"/>
    <protectedRange password="CC78" sqref="I7" name="Range1_4_1"/>
    <protectedRange password="CC78" sqref="U3" name="Range1_2_2_1"/>
    <protectedRange password="CC78" sqref="W15:W17 Q15:S17 A15:B17 AF15:IK17" name="Range1_5"/>
    <protectedRange password="CC78" sqref="U15:U17 X15:AE17" name="Range1_2_3"/>
    <protectedRange password="CC78" sqref="V15:V17" name="Range1_1_3"/>
    <protectedRange password="CC78" sqref="K10:K12 K15:K17" name="Range1_6"/>
    <protectedRange password="CC78" sqref="A2:A3" name="Range1_2_1_3"/>
    <protectedRange password="CC78" sqref="U2" name="Range1_2_2_1_1"/>
  </protectedRanges>
  <autoFilter ref="A7:AE10"/>
  <mergeCells count="24">
    <mergeCell ref="A13:D13"/>
    <mergeCell ref="A19:D19"/>
    <mergeCell ref="N5:P5"/>
    <mergeCell ref="J6:J7"/>
    <mergeCell ref="K6:K7"/>
    <mergeCell ref="N6:N7"/>
    <mergeCell ref="O6:O7"/>
    <mergeCell ref="P6:P7"/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Q5:Q7"/>
    <mergeCell ref="R5:R7"/>
    <mergeCell ref="S5:S7"/>
    <mergeCell ref="T5:T7"/>
    <mergeCell ref="F6:G6"/>
    <mergeCell ref="H6:I6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6"/>
  <sheetViews>
    <sheetView zoomScaleNormal="115" workbookViewId="0">
      <pane xSplit="3" ySplit="6" topLeftCell="D7" activePane="bottomRight" state="frozen"/>
      <selection activeCell="X10" sqref="X10"/>
      <selection pane="topRight" activeCell="X10" sqref="X10"/>
      <selection pane="bottomLeft" activeCell="X10" sqref="X10"/>
      <selection pane="bottomRight" activeCell="F14" sqref="F14:AJ19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219" customWidth="1"/>
    <col min="5" max="5" width="7.140625" style="2" customWidth="1"/>
    <col min="6" max="33" width="3.42578125" style="123" customWidth="1"/>
    <col min="34" max="36" width="3.42578125" style="124" customWidth="1"/>
    <col min="37" max="38" width="4.42578125" style="2" customWidth="1"/>
    <col min="39" max="39" width="5.5703125" style="100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39"/>
      <c r="B1" s="54"/>
      <c r="C1" s="54"/>
      <c r="D1" s="58"/>
      <c r="E1" s="54"/>
      <c r="F1" s="58"/>
      <c r="G1" s="58"/>
      <c r="H1" s="58"/>
      <c r="I1" s="58"/>
      <c r="J1" s="58"/>
      <c r="K1" s="119"/>
      <c r="L1" s="119"/>
      <c r="M1" s="119"/>
      <c r="N1" s="119"/>
      <c r="O1" s="119"/>
      <c r="P1" s="119"/>
      <c r="Q1" s="119"/>
      <c r="R1" s="119"/>
      <c r="S1" s="56" t="str">
        <f>CONCATENATE("BẢNG CHẤM CÔNG THÁNG ",TEXT($E$4,"mm")," NĂM ",TEXT($E$4,"yyyy"))</f>
        <v>BẢNG CHẤM CÔNG THÁNG 03 NĂM 2013</v>
      </c>
      <c r="T1" s="119"/>
      <c r="U1" s="119"/>
      <c r="V1" s="119"/>
      <c r="W1" s="119"/>
      <c r="X1" s="119"/>
      <c r="Y1" s="119"/>
      <c r="Z1" s="119"/>
      <c r="AA1" s="119"/>
      <c r="AB1" s="119"/>
      <c r="AC1" s="119"/>
      <c r="AD1" s="119"/>
      <c r="AE1" s="119"/>
      <c r="AF1" s="119"/>
      <c r="AG1" s="119"/>
      <c r="AH1" s="119"/>
      <c r="AI1" s="119"/>
      <c r="AJ1" s="119"/>
      <c r="AK1" s="55"/>
      <c r="AL1" s="55"/>
      <c r="AM1" s="242" t="s">
        <v>179</v>
      </c>
      <c r="AN1" s="243"/>
      <c r="AO1" s="243"/>
      <c r="AP1" s="243"/>
      <c r="AQ1" s="243"/>
      <c r="AR1" s="243"/>
      <c r="AS1" s="244"/>
      <c r="AT1" s="57"/>
    </row>
    <row r="2" spans="1:91" ht="20.25">
      <c r="A2" s="139"/>
      <c r="B2" s="58"/>
      <c r="C2" s="58"/>
      <c r="D2" s="58"/>
      <c r="E2" s="58"/>
      <c r="F2" s="58"/>
      <c r="G2" s="58"/>
      <c r="H2" s="58"/>
      <c r="I2" s="58"/>
      <c r="J2" s="58"/>
      <c r="K2" s="119"/>
      <c r="L2" s="119"/>
      <c r="M2" s="119"/>
      <c r="N2" s="119"/>
      <c r="O2" s="119"/>
      <c r="P2" s="119"/>
      <c r="Q2" s="119"/>
      <c r="R2" s="119"/>
      <c r="S2" s="119"/>
      <c r="T2" s="119"/>
      <c r="U2" s="119"/>
      <c r="V2" s="119"/>
      <c r="W2" s="119"/>
      <c r="X2" s="119"/>
      <c r="Y2" s="119"/>
      <c r="Z2" s="119"/>
      <c r="AA2" s="119"/>
      <c r="AB2" s="119"/>
      <c r="AC2" s="119"/>
      <c r="AD2" s="119"/>
      <c r="AE2" s="119"/>
      <c r="AF2" s="119"/>
      <c r="AG2" s="119"/>
      <c r="AH2" s="119"/>
      <c r="AI2" s="119"/>
      <c r="AJ2" s="119"/>
      <c r="AK2" s="55"/>
      <c r="AL2" s="55"/>
      <c r="AM2" s="96"/>
      <c r="AN2" s="59"/>
      <c r="AO2" s="59"/>
      <c r="AP2" s="59"/>
      <c r="AQ2" s="59"/>
      <c r="AR2" s="59"/>
      <c r="AS2" s="95"/>
      <c r="AT2" s="95"/>
    </row>
    <row r="3" spans="1:91" ht="21" customHeight="1">
      <c r="A3" s="139"/>
      <c r="B3" s="60"/>
      <c r="C3" s="60"/>
      <c r="D3" s="61"/>
      <c r="E3" s="61"/>
      <c r="F3" s="119"/>
      <c r="G3" s="119"/>
      <c r="H3" s="119"/>
      <c r="I3" s="119"/>
      <c r="J3" s="119"/>
      <c r="K3" s="119"/>
      <c r="L3" s="119"/>
      <c r="M3" s="119"/>
      <c r="N3" s="119"/>
      <c r="O3" s="119"/>
      <c r="P3" s="119"/>
      <c r="Q3" s="119"/>
      <c r="R3" s="119"/>
      <c r="S3" s="119"/>
      <c r="T3" s="119"/>
      <c r="U3" s="119"/>
      <c r="V3" s="119"/>
      <c r="W3" s="119"/>
      <c r="X3" s="119"/>
      <c r="Y3" s="119"/>
      <c r="Z3" s="119"/>
      <c r="AA3" s="119"/>
      <c r="AB3" s="119"/>
      <c r="AC3" s="119"/>
      <c r="AD3" s="119"/>
      <c r="AE3" s="119"/>
      <c r="AF3" s="119"/>
      <c r="AG3" s="119"/>
      <c r="AH3" s="119"/>
      <c r="AI3" s="119"/>
      <c r="AJ3" s="119"/>
      <c r="AK3" s="55"/>
      <c r="AL3" s="55"/>
      <c r="AM3" s="96"/>
      <c r="AN3" s="57"/>
      <c r="AO3" s="57"/>
      <c r="AP3" s="57"/>
      <c r="AQ3" s="57"/>
      <c r="AR3" s="57"/>
      <c r="AS3" s="62"/>
      <c r="AT3" s="62"/>
    </row>
    <row r="4" spans="1:91" ht="14.25" customHeight="1">
      <c r="A4" s="63"/>
      <c r="B4" s="63"/>
      <c r="C4" s="156"/>
      <c r="D4" s="155"/>
      <c r="E4" s="64">
        <v>41334</v>
      </c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6"/>
      <c r="AI4" s="66"/>
      <c r="AJ4" s="66"/>
      <c r="AK4" s="63"/>
      <c r="AL4" s="63"/>
      <c r="AM4" s="97"/>
      <c r="AN4" s="63"/>
      <c r="AO4" s="63"/>
      <c r="AP4" s="63"/>
      <c r="AQ4" s="63"/>
      <c r="AR4" s="63"/>
      <c r="AS4" s="63"/>
      <c r="AT4" s="101"/>
    </row>
    <row r="5" spans="1:91" s="67" customFormat="1" ht="18.75" customHeight="1">
      <c r="A5" s="245" t="s">
        <v>28</v>
      </c>
      <c r="B5" s="245" t="s">
        <v>3</v>
      </c>
      <c r="C5" s="245" t="s">
        <v>1</v>
      </c>
      <c r="D5" s="247" t="s">
        <v>29</v>
      </c>
      <c r="E5" s="245" t="s">
        <v>30</v>
      </c>
      <c r="F5" s="118">
        <f>+E4</f>
        <v>41334</v>
      </c>
      <c r="G5" s="118">
        <f t="shared" ref="G5:AJ5" si="0">F5+1</f>
        <v>41335</v>
      </c>
      <c r="H5" s="118">
        <f t="shared" si="0"/>
        <v>41336</v>
      </c>
      <c r="I5" s="118">
        <f t="shared" si="0"/>
        <v>41337</v>
      </c>
      <c r="J5" s="118">
        <f t="shared" si="0"/>
        <v>41338</v>
      </c>
      <c r="K5" s="118">
        <f t="shared" si="0"/>
        <v>41339</v>
      </c>
      <c r="L5" s="118">
        <f t="shared" si="0"/>
        <v>41340</v>
      </c>
      <c r="M5" s="118">
        <f t="shared" si="0"/>
        <v>41341</v>
      </c>
      <c r="N5" s="118">
        <f t="shared" si="0"/>
        <v>41342</v>
      </c>
      <c r="O5" s="118">
        <f t="shared" si="0"/>
        <v>41343</v>
      </c>
      <c r="P5" s="118">
        <f t="shared" si="0"/>
        <v>41344</v>
      </c>
      <c r="Q5" s="118">
        <f t="shared" si="0"/>
        <v>41345</v>
      </c>
      <c r="R5" s="118">
        <f t="shared" si="0"/>
        <v>41346</v>
      </c>
      <c r="S5" s="118">
        <f t="shared" si="0"/>
        <v>41347</v>
      </c>
      <c r="T5" s="118">
        <f t="shared" si="0"/>
        <v>41348</v>
      </c>
      <c r="U5" s="118">
        <f t="shared" si="0"/>
        <v>41349</v>
      </c>
      <c r="V5" s="118">
        <f t="shared" si="0"/>
        <v>41350</v>
      </c>
      <c r="W5" s="118">
        <f t="shared" si="0"/>
        <v>41351</v>
      </c>
      <c r="X5" s="118">
        <f t="shared" si="0"/>
        <v>41352</v>
      </c>
      <c r="Y5" s="118">
        <f t="shared" si="0"/>
        <v>41353</v>
      </c>
      <c r="Z5" s="118">
        <f t="shared" si="0"/>
        <v>41354</v>
      </c>
      <c r="AA5" s="118">
        <f t="shared" si="0"/>
        <v>41355</v>
      </c>
      <c r="AB5" s="118">
        <f t="shared" si="0"/>
        <v>41356</v>
      </c>
      <c r="AC5" s="118">
        <f t="shared" si="0"/>
        <v>41357</v>
      </c>
      <c r="AD5" s="118">
        <f t="shared" si="0"/>
        <v>41358</v>
      </c>
      <c r="AE5" s="118">
        <f t="shared" si="0"/>
        <v>41359</v>
      </c>
      <c r="AF5" s="118">
        <f t="shared" si="0"/>
        <v>41360</v>
      </c>
      <c r="AG5" s="118">
        <f t="shared" si="0"/>
        <v>41361</v>
      </c>
      <c r="AH5" s="118">
        <f>AG5+1</f>
        <v>41362</v>
      </c>
      <c r="AI5" s="118">
        <f t="shared" si="0"/>
        <v>41363</v>
      </c>
      <c r="AJ5" s="118">
        <f t="shared" si="0"/>
        <v>41364</v>
      </c>
      <c r="AK5" s="248" t="s">
        <v>15</v>
      </c>
      <c r="AL5" s="249"/>
      <c r="AM5" s="250"/>
      <c r="AN5" s="251" t="s">
        <v>45</v>
      </c>
      <c r="AO5" s="251" t="s">
        <v>41</v>
      </c>
      <c r="AP5" s="251" t="s">
        <v>42</v>
      </c>
      <c r="AQ5" s="251" t="s">
        <v>43</v>
      </c>
      <c r="AR5" s="251" t="s">
        <v>44</v>
      </c>
      <c r="AS5" s="247" t="s">
        <v>0</v>
      </c>
      <c r="AT5" s="253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67" customFormat="1" ht="39.75" customHeight="1">
      <c r="A6" s="246"/>
      <c r="B6" s="246"/>
      <c r="C6" s="246"/>
      <c r="D6" s="246"/>
      <c r="E6" s="246"/>
      <c r="F6" s="174" t="str">
        <f>CHOOSE(WEEKDAY(F5),"C.Nhật","T.Hai","T.Ba","T.Tư","T.Năm","T.Sáu","T.Bảy")</f>
        <v>T.Sáu</v>
      </c>
      <c r="G6" s="174" t="str">
        <f t="shared" ref="G6:AJ6" si="1">CHOOSE(WEEKDAY(G5),"C.Nhật","T.Hai","T.Ba","T.Tư","T.Năm","T.Sáu","T.Bảy")</f>
        <v>T.Bảy</v>
      </c>
      <c r="H6" s="174" t="str">
        <f t="shared" si="1"/>
        <v>C.Nhật</v>
      </c>
      <c r="I6" s="174" t="str">
        <f t="shared" si="1"/>
        <v>T.Hai</v>
      </c>
      <c r="J6" s="174" t="str">
        <f t="shared" si="1"/>
        <v>T.Ba</v>
      </c>
      <c r="K6" s="174" t="str">
        <f t="shared" si="1"/>
        <v>T.Tư</v>
      </c>
      <c r="L6" s="174" t="str">
        <f t="shared" si="1"/>
        <v>T.Năm</v>
      </c>
      <c r="M6" s="174" t="str">
        <f t="shared" si="1"/>
        <v>T.Sáu</v>
      </c>
      <c r="N6" s="174" t="str">
        <f t="shared" si="1"/>
        <v>T.Bảy</v>
      </c>
      <c r="O6" s="174" t="str">
        <f t="shared" si="1"/>
        <v>C.Nhật</v>
      </c>
      <c r="P6" s="174" t="str">
        <f t="shared" si="1"/>
        <v>T.Hai</v>
      </c>
      <c r="Q6" s="174" t="str">
        <f t="shared" si="1"/>
        <v>T.Ba</v>
      </c>
      <c r="R6" s="174" t="str">
        <f t="shared" si="1"/>
        <v>T.Tư</v>
      </c>
      <c r="S6" s="174" t="str">
        <f t="shared" si="1"/>
        <v>T.Năm</v>
      </c>
      <c r="T6" s="174" t="str">
        <f t="shared" si="1"/>
        <v>T.Sáu</v>
      </c>
      <c r="U6" s="174" t="str">
        <f t="shared" si="1"/>
        <v>T.Bảy</v>
      </c>
      <c r="V6" s="174" t="str">
        <f t="shared" si="1"/>
        <v>C.Nhật</v>
      </c>
      <c r="W6" s="174" t="str">
        <f t="shared" si="1"/>
        <v>T.Hai</v>
      </c>
      <c r="X6" s="174" t="str">
        <f t="shared" si="1"/>
        <v>T.Ba</v>
      </c>
      <c r="Y6" s="174" t="str">
        <f t="shared" si="1"/>
        <v>T.Tư</v>
      </c>
      <c r="Z6" s="174" t="str">
        <f t="shared" si="1"/>
        <v>T.Năm</v>
      </c>
      <c r="AA6" s="174" t="str">
        <f t="shared" si="1"/>
        <v>T.Sáu</v>
      </c>
      <c r="AB6" s="174" t="str">
        <f t="shared" si="1"/>
        <v>T.Bảy</v>
      </c>
      <c r="AC6" s="174" t="str">
        <f t="shared" si="1"/>
        <v>C.Nhật</v>
      </c>
      <c r="AD6" s="174" t="str">
        <f t="shared" si="1"/>
        <v>T.Hai</v>
      </c>
      <c r="AE6" s="174" t="str">
        <f t="shared" si="1"/>
        <v>T.Ba</v>
      </c>
      <c r="AF6" s="174" t="str">
        <f t="shared" si="1"/>
        <v>T.Tư</v>
      </c>
      <c r="AG6" s="174" t="str">
        <f t="shared" si="1"/>
        <v>T.Năm</v>
      </c>
      <c r="AH6" s="174" t="str">
        <f t="shared" si="1"/>
        <v>T.Sáu</v>
      </c>
      <c r="AI6" s="174" t="str">
        <f t="shared" si="1"/>
        <v>T.Bảy</v>
      </c>
      <c r="AJ6" s="174" t="str">
        <f t="shared" si="1"/>
        <v>C.Nhật</v>
      </c>
      <c r="AK6" s="175" t="s">
        <v>16</v>
      </c>
      <c r="AL6" s="175" t="s">
        <v>31</v>
      </c>
      <c r="AM6" s="176" t="s">
        <v>17</v>
      </c>
      <c r="AN6" s="252"/>
      <c r="AO6" s="252"/>
      <c r="AP6" s="252"/>
      <c r="AQ6" s="252"/>
      <c r="AR6" s="252"/>
      <c r="AS6" s="246"/>
      <c r="AT6" s="253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67" customFormat="1" ht="12.75" customHeight="1">
      <c r="A7" s="177">
        <v>1</v>
      </c>
      <c r="B7" s="177">
        <v>1</v>
      </c>
      <c r="C7" s="177">
        <v>2</v>
      </c>
      <c r="D7" s="177">
        <v>3</v>
      </c>
      <c r="E7" s="177">
        <v>4</v>
      </c>
      <c r="F7" s="177">
        <v>5</v>
      </c>
      <c r="G7" s="177">
        <v>6</v>
      </c>
      <c r="H7" s="177">
        <v>7</v>
      </c>
      <c r="I7" s="177">
        <v>8</v>
      </c>
      <c r="J7" s="177">
        <v>9</v>
      </c>
      <c r="K7" s="177">
        <v>10</v>
      </c>
      <c r="L7" s="177">
        <v>11</v>
      </c>
      <c r="M7" s="177">
        <v>12</v>
      </c>
      <c r="N7" s="177">
        <v>13</v>
      </c>
      <c r="O7" s="177">
        <v>14</v>
      </c>
      <c r="P7" s="177">
        <v>15</v>
      </c>
      <c r="Q7" s="177">
        <v>16</v>
      </c>
      <c r="R7" s="177">
        <v>17</v>
      </c>
      <c r="S7" s="177">
        <v>18</v>
      </c>
      <c r="T7" s="177">
        <v>19</v>
      </c>
      <c r="U7" s="177">
        <v>20</v>
      </c>
      <c r="V7" s="177">
        <v>21</v>
      </c>
      <c r="W7" s="177">
        <v>22</v>
      </c>
      <c r="X7" s="177">
        <v>23</v>
      </c>
      <c r="Y7" s="177">
        <v>24</v>
      </c>
      <c r="Z7" s="177">
        <v>25</v>
      </c>
      <c r="AA7" s="177">
        <v>26</v>
      </c>
      <c r="AB7" s="177">
        <v>27</v>
      </c>
      <c r="AC7" s="177">
        <v>28</v>
      </c>
      <c r="AD7" s="177">
        <v>29</v>
      </c>
      <c r="AE7" s="177">
        <v>30</v>
      </c>
      <c r="AF7" s="177">
        <v>31</v>
      </c>
      <c r="AG7" s="177">
        <v>32</v>
      </c>
      <c r="AH7" s="177">
        <v>33</v>
      </c>
      <c r="AI7" s="177">
        <v>34</v>
      </c>
      <c r="AJ7" s="177">
        <v>35</v>
      </c>
      <c r="AK7" s="177">
        <v>36</v>
      </c>
      <c r="AL7" s="177">
        <v>37</v>
      </c>
      <c r="AM7" s="177">
        <v>38</v>
      </c>
      <c r="AN7" s="177">
        <v>39</v>
      </c>
      <c r="AO7" s="177">
        <v>40</v>
      </c>
      <c r="AP7" s="177">
        <v>41</v>
      </c>
      <c r="AQ7" s="177">
        <v>42</v>
      </c>
      <c r="AR7" s="177">
        <v>43</v>
      </c>
      <c r="AS7" s="177">
        <v>44</v>
      </c>
      <c r="AT7" s="221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180" customFormat="1" ht="21" customHeight="1">
      <c r="A8" s="178" t="s">
        <v>155</v>
      </c>
      <c r="B8" s="181" t="s">
        <v>178</v>
      </c>
      <c r="C8" s="182"/>
      <c r="D8" s="182"/>
      <c r="E8" s="182"/>
      <c r="F8" s="182"/>
      <c r="G8" s="182"/>
      <c r="H8" s="182"/>
      <c r="I8" s="182"/>
      <c r="J8" s="182"/>
      <c r="K8" s="182"/>
      <c r="L8" s="182"/>
      <c r="M8" s="182"/>
      <c r="N8" s="182"/>
      <c r="O8" s="182"/>
      <c r="P8" s="182"/>
      <c r="Q8" s="182"/>
      <c r="R8" s="182"/>
      <c r="S8" s="182"/>
      <c r="T8" s="182"/>
      <c r="U8" s="182"/>
      <c r="V8" s="182"/>
      <c r="W8" s="182"/>
      <c r="X8" s="182"/>
      <c r="Y8" s="182"/>
      <c r="Z8" s="182"/>
      <c r="AA8" s="182"/>
      <c r="AB8" s="182"/>
      <c r="AC8" s="182"/>
      <c r="AD8" s="182"/>
      <c r="AE8" s="182"/>
      <c r="AF8" s="182"/>
      <c r="AG8" s="182"/>
      <c r="AH8" s="182"/>
      <c r="AI8" s="182"/>
      <c r="AJ8" s="182"/>
      <c r="AK8" s="182"/>
      <c r="AL8" s="182"/>
      <c r="AM8" s="182"/>
      <c r="AN8" s="182"/>
      <c r="AO8" s="182"/>
      <c r="AP8" s="182"/>
      <c r="AQ8" s="182"/>
      <c r="AR8" s="182"/>
      <c r="AS8" s="183"/>
      <c r="AT8" s="179"/>
    </row>
    <row r="9" spans="1:91" s="67" customFormat="1" ht="18" customHeight="1">
      <c r="A9" s="254">
        <v>1</v>
      </c>
      <c r="B9" s="254" t="s">
        <v>162</v>
      </c>
      <c r="C9" s="256" t="str">
        <f>VLOOKUP(B9,DS,2,0)</f>
        <v>Phan Văn Hiền</v>
      </c>
      <c r="D9" s="258" t="str">
        <f>VLOOKUP(B9,DS,3,0)</f>
        <v>Quản Đốc</v>
      </c>
      <c r="E9" s="68" t="s">
        <v>32</v>
      </c>
      <c r="F9" s="143">
        <v>8</v>
      </c>
      <c r="G9" s="143">
        <v>8</v>
      </c>
      <c r="H9" s="143"/>
      <c r="I9" s="143">
        <v>8</v>
      </c>
      <c r="J9" s="143">
        <v>8</v>
      </c>
      <c r="K9" s="143">
        <v>8</v>
      </c>
      <c r="L9" s="143">
        <v>8</v>
      </c>
      <c r="M9" s="143">
        <v>8</v>
      </c>
      <c r="N9" s="143">
        <v>8</v>
      </c>
      <c r="O9" s="143"/>
      <c r="P9" s="143">
        <v>8</v>
      </c>
      <c r="Q9" s="143">
        <v>8</v>
      </c>
      <c r="R9" s="143">
        <v>8</v>
      </c>
      <c r="S9" s="143">
        <v>8</v>
      </c>
      <c r="T9" s="143">
        <v>8</v>
      </c>
      <c r="U9" s="143">
        <v>8</v>
      </c>
      <c r="V9" s="143"/>
      <c r="W9" s="143">
        <v>8</v>
      </c>
      <c r="X9" s="143">
        <v>8</v>
      </c>
      <c r="Y9" s="143">
        <v>8</v>
      </c>
      <c r="Z9" s="143">
        <v>8</v>
      </c>
      <c r="AA9" s="143">
        <v>8</v>
      </c>
      <c r="AB9" s="143">
        <v>8</v>
      </c>
      <c r="AC9" s="143"/>
      <c r="AD9" s="143">
        <v>8</v>
      </c>
      <c r="AE9" s="143">
        <v>8</v>
      </c>
      <c r="AF9" s="143">
        <v>8</v>
      </c>
      <c r="AG9" s="143">
        <v>8</v>
      </c>
      <c r="AH9" s="143">
        <v>8</v>
      </c>
      <c r="AI9" s="143">
        <v>8</v>
      </c>
      <c r="AJ9" s="143"/>
      <c r="AK9" s="260">
        <f>((SUM(F9:AJ9))/8)-(SUMIF($F$6:$AJ$6,"C.Nhật",F9:AJ9)/8)</f>
        <v>26</v>
      </c>
      <c r="AL9" s="260">
        <f>SUM(F10:AJ10)/8*1.5</f>
        <v>0</v>
      </c>
      <c r="AM9" s="262">
        <f>SUMIF($F$6:$AJ$6,"C.Nhật",$F9:$AJ10)/8*2</f>
        <v>0</v>
      </c>
      <c r="AN9" s="264">
        <f>SUM(AK9:AM10)</f>
        <v>26</v>
      </c>
      <c r="AO9" s="266">
        <v>0</v>
      </c>
      <c r="AP9" s="264"/>
      <c r="AQ9" s="264"/>
      <c r="AR9" s="264"/>
      <c r="AS9" s="268"/>
      <c r="AT9" s="221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67" customFormat="1" ht="18" customHeight="1">
      <c r="A10" s="255"/>
      <c r="B10" s="255"/>
      <c r="C10" s="257"/>
      <c r="D10" s="259"/>
      <c r="E10" s="69" t="s">
        <v>31</v>
      </c>
      <c r="F10" s="144"/>
      <c r="G10" s="144"/>
      <c r="H10" s="144"/>
      <c r="I10" s="144"/>
      <c r="J10" s="144"/>
      <c r="K10" s="144"/>
      <c r="L10" s="144"/>
      <c r="M10" s="144"/>
      <c r="N10" s="144"/>
      <c r="O10" s="144"/>
      <c r="P10" s="144"/>
      <c r="Q10" s="144"/>
      <c r="R10" s="144"/>
      <c r="S10" s="144"/>
      <c r="T10" s="144"/>
      <c r="U10" s="144"/>
      <c r="V10" s="144"/>
      <c r="W10" s="144"/>
      <c r="X10" s="144"/>
      <c r="Y10" s="144"/>
      <c r="Z10" s="144"/>
      <c r="AA10" s="144"/>
      <c r="AB10" s="144"/>
      <c r="AC10" s="144"/>
      <c r="AD10" s="144"/>
      <c r="AE10" s="144"/>
      <c r="AF10" s="144"/>
      <c r="AG10" s="144"/>
      <c r="AH10" s="144"/>
      <c r="AI10" s="144"/>
      <c r="AJ10" s="144"/>
      <c r="AK10" s="261"/>
      <c r="AL10" s="261"/>
      <c r="AM10" s="263"/>
      <c r="AN10" s="265"/>
      <c r="AO10" s="267"/>
      <c r="AP10" s="265"/>
      <c r="AQ10" s="265"/>
      <c r="AR10" s="265"/>
      <c r="AS10" s="269"/>
      <c r="AT10" s="221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67" customFormat="1" ht="18" customHeight="1">
      <c r="A11" s="254">
        <v>2</v>
      </c>
      <c r="B11" s="254" t="s">
        <v>177</v>
      </c>
      <c r="C11" s="256" t="str">
        <f>VLOOKUP(B11,DS,2,0)</f>
        <v>Nguyễn Thị Thu Sương</v>
      </c>
      <c r="D11" s="258" t="str">
        <f>VLOOKUP(B11,DS,3,0)</f>
        <v>Kinh Doanh</v>
      </c>
      <c r="E11" s="68" t="s">
        <v>32</v>
      </c>
      <c r="F11" s="143">
        <v>8</v>
      </c>
      <c r="G11" s="143">
        <v>8</v>
      </c>
      <c r="H11" s="143"/>
      <c r="I11" s="143">
        <v>8</v>
      </c>
      <c r="J11" s="143">
        <v>8</v>
      </c>
      <c r="K11" s="143">
        <v>8</v>
      </c>
      <c r="L11" s="143">
        <v>8</v>
      </c>
      <c r="M11" s="143">
        <v>8</v>
      </c>
      <c r="N11" s="143">
        <v>8</v>
      </c>
      <c r="O11" s="143"/>
      <c r="P11" s="143">
        <v>8</v>
      </c>
      <c r="Q11" s="143">
        <v>8</v>
      </c>
      <c r="R11" s="143">
        <v>8</v>
      </c>
      <c r="S11" s="143">
        <v>8</v>
      </c>
      <c r="T11" s="143">
        <v>8</v>
      </c>
      <c r="U11" s="143">
        <v>8</v>
      </c>
      <c r="V11" s="143"/>
      <c r="W11" s="143">
        <v>8</v>
      </c>
      <c r="X11" s="143">
        <v>8</v>
      </c>
      <c r="Y11" s="143">
        <v>8</v>
      </c>
      <c r="Z11" s="143">
        <v>8</v>
      </c>
      <c r="AA11" s="143">
        <v>8</v>
      </c>
      <c r="AB11" s="143">
        <v>8</v>
      </c>
      <c r="AC11" s="143"/>
      <c r="AD11" s="143">
        <v>8</v>
      </c>
      <c r="AE11" s="143">
        <v>8</v>
      </c>
      <c r="AF11" s="143">
        <v>8</v>
      </c>
      <c r="AG11" s="143">
        <v>8</v>
      </c>
      <c r="AH11" s="143">
        <v>8</v>
      </c>
      <c r="AI11" s="143">
        <v>8</v>
      </c>
      <c r="AJ11" s="143"/>
      <c r="AK11" s="260">
        <f t="shared" ref="AK11" si="2">((SUM(F11:AJ11))/8)-(SUMIF($F$6:$AJ$6,"C.Nhật",F11:AJ11)/8)</f>
        <v>26</v>
      </c>
      <c r="AL11" s="260">
        <f t="shared" ref="AL11" si="3">SUM(F12:AJ12)/8*1.5</f>
        <v>0</v>
      </c>
      <c r="AM11" s="262">
        <f t="shared" ref="AM11" si="4">SUMIF($F$6:$AJ$6,"C.Nhật",$F11:$AJ12)/8*2</f>
        <v>0</v>
      </c>
      <c r="AN11" s="264">
        <f t="shared" ref="AN11" si="5">SUM(AK11:AM12)</f>
        <v>26</v>
      </c>
      <c r="AO11" s="266">
        <v>0</v>
      </c>
      <c r="AP11" s="264"/>
      <c r="AQ11" s="264"/>
      <c r="AR11" s="264"/>
      <c r="AS11" s="268"/>
      <c r="AT11" s="221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67" customFormat="1" ht="18" customHeight="1">
      <c r="A12" s="255"/>
      <c r="B12" s="255"/>
      <c r="C12" s="257"/>
      <c r="D12" s="259"/>
      <c r="E12" s="69" t="s">
        <v>31</v>
      </c>
      <c r="F12" s="144"/>
      <c r="G12" s="144"/>
      <c r="H12" s="144"/>
      <c r="I12" s="144"/>
      <c r="J12" s="144"/>
      <c r="K12" s="144"/>
      <c r="L12" s="144"/>
      <c r="M12" s="144"/>
      <c r="N12" s="144"/>
      <c r="O12" s="144"/>
      <c r="P12" s="144"/>
      <c r="Q12" s="144"/>
      <c r="R12" s="144"/>
      <c r="S12" s="144"/>
      <c r="T12" s="144"/>
      <c r="U12" s="144"/>
      <c r="V12" s="144"/>
      <c r="W12" s="144"/>
      <c r="X12" s="144"/>
      <c r="Y12" s="144"/>
      <c r="Z12" s="144"/>
      <c r="AA12" s="144"/>
      <c r="AB12" s="144"/>
      <c r="AC12" s="144"/>
      <c r="AD12" s="144"/>
      <c r="AE12" s="144"/>
      <c r="AF12" s="144"/>
      <c r="AG12" s="144"/>
      <c r="AH12" s="144"/>
      <c r="AI12" s="144"/>
      <c r="AJ12" s="144"/>
      <c r="AK12" s="261"/>
      <c r="AL12" s="261"/>
      <c r="AM12" s="263"/>
      <c r="AN12" s="265"/>
      <c r="AO12" s="267"/>
      <c r="AP12" s="265"/>
      <c r="AQ12" s="265"/>
      <c r="AR12" s="265"/>
      <c r="AS12" s="269"/>
      <c r="AT12" s="221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180" customFormat="1" ht="21" customHeight="1">
      <c r="A13" s="178" t="s">
        <v>156</v>
      </c>
      <c r="B13" s="181" t="s">
        <v>160</v>
      </c>
      <c r="C13" s="182"/>
      <c r="D13" s="182"/>
      <c r="E13" s="182"/>
      <c r="F13" s="182"/>
      <c r="G13" s="182"/>
      <c r="H13" s="182"/>
      <c r="I13" s="182"/>
      <c r="J13" s="182"/>
      <c r="K13" s="182"/>
      <c r="L13" s="182"/>
      <c r="M13" s="182"/>
      <c r="N13" s="182"/>
      <c r="O13" s="182"/>
      <c r="P13" s="182"/>
      <c r="Q13" s="182"/>
      <c r="R13" s="182"/>
      <c r="S13" s="182"/>
      <c r="T13" s="182"/>
      <c r="U13" s="182"/>
      <c r="V13" s="182"/>
      <c r="W13" s="182"/>
      <c r="X13" s="182"/>
      <c r="Y13" s="182"/>
      <c r="Z13" s="182"/>
      <c r="AA13" s="182"/>
      <c r="AB13" s="182"/>
      <c r="AC13" s="182"/>
      <c r="AD13" s="182"/>
      <c r="AE13" s="182"/>
      <c r="AF13" s="182"/>
      <c r="AG13" s="182"/>
      <c r="AH13" s="182"/>
      <c r="AI13" s="182"/>
      <c r="AJ13" s="182"/>
      <c r="AK13" s="182"/>
      <c r="AL13" s="182"/>
      <c r="AM13" s="182"/>
      <c r="AN13" s="182"/>
      <c r="AO13" s="182"/>
      <c r="AP13" s="182"/>
      <c r="AQ13" s="182"/>
      <c r="AR13" s="182"/>
      <c r="AS13" s="183"/>
      <c r="AT13" s="179"/>
    </row>
    <row r="14" spans="1:91" s="67" customFormat="1" ht="18" customHeight="1">
      <c r="A14" s="254">
        <v>1</v>
      </c>
      <c r="B14" s="254" t="s">
        <v>163</v>
      </c>
      <c r="C14" s="256" t="str">
        <f>VLOOKUP(B14,DS,2,0)</f>
        <v>Nguyễn Trường Giang</v>
      </c>
      <c r="D14" s="258" t="str">
        <f>VLOOKUP(B14,DS,3,0)</f>
        <v>Thợ in</v>
      </c>
      <c r="E14" s="68" t="s">
        <v>32</v>
      </c>
      <c r="F14" s="143">
        <v>8</v>
      </c>
      <c r="G14" s="143">
        <v>8</v>
      </c>
      <c r="H14" s="143"/>
      <c r="I14" s="143">
        <v>8</v>
      </c>
      <c r="J14" s="143">
        <v>8</v>
      </c>
      <c r="K14" s="143">
        <v>8</v>
      </c>
      <c r="L14" s="143">
        <v>8</v>
      </c>
      <c r="M14" s="143">
        <v>8</v>
      </c>
      <c r="N14" s="143">
        <v>8</v>
      </c>
      <c r="O14" s="143"/>
      <c r="P14" s="143">
        <v>8</v>
      </c>
      <c r="Q14" s="143">
        <v>8</v>
      </c>
      <c r="R14" s="143">
        <v>8</v>
      </c>
      <c r="S14" s="143">
        <v>8</v>
      </c>
      <c r="T14" s="143">
        <v>8</v>
      </c>
      <c r="U14" s="143">
        <v>8</v>
      </c>
      <c r="V14" s="143"/>
      <c r="W14" s="143">
        <v>8</v>
      </c>
      <c r="X14" s="143">
        <v>8</v>
      </c>
      <c r="Y14" s="143">
        <v>8</v>
      </c>
      <c r="Z14" s="143">
        <v>8</v>
      </c>
      <c r="AA14" s="143">
        <v>8</v>
      </c>
      <c r="AB14" s="143">
        <v>8</v>
      </c>
      <c r="AC14" s="143"/>
      <c r="AD14" s="143">
        <v>8</v>
      </c>
      <c r="AE14" s="143">
        <v>8</v>
      </c>
      <c r="AF14" s="143">
        <v>8</v>
      </c>
      <c r="AG14" s="143">
        <v>8</v>
      </c>
      <c r="AH14" s="143">
        <v>8</v>
      </c>
      <c r="AI14" s="143">
        <v>8</v>
      </c>
      <c r="AJ14" s="143"/>
      <c r="AK14" s="260">
        <f t="shared" ref="AK14" si="6">((SUM(F14:AJ14))/8)-(SUMIF($F$6:$AJ$6,"C.Nhật",F14:AJ14)/8)</f>
        <v>26</v>
      </c>
      <c r="AL14" s="260">
        <f t="shared" ref="AL14" si="7">SUM(F15:AJ15)/8*1.5</f>
        <v>0</v>
      </c>
      <c r="AM14" s="262">
        <f>SUMIF($F$6:$AJ$6,"C.Nhật",$F14:$AJ15)/8*2</f>
        <v>0</v>
      </c>
      <c r="AN14" s="264">
        <f>SUM(AK14:AM15)</f>
        <v>26</v>
      </c>
      <c r="AO14" s="266">
        <v>0</v>
      </c>
      <c r="AP14" s="264"/>
      <c r="AQ14" s="264"/>
      <c r="AR14" s="264"/>
      <c r="AS14" s="268"/>
      <c r="AT14" s="221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</row>
    <row r="15" spans="1:91" s="67" customFormat="1" ht="18" customHeight="1">
      <c r="A15" s="255"/>
      <c r="B15" s="255"/>
      <c r="C15" s="257"/>
      <c r="D15" s="259"/>
      <c r="E15" s="69" t="s">
        <v>31</v>
      </c>
      <c r="F15" s="144"/>
      <c r="G15" s="144"/>
      <c r="H15" s="144"/>
      <c r="I15" s="144"/>
      <c r="J15" s="144"/>
      <c r="K15" s="144"/>
      <c r="L15" s="144"/>
      <c r="M15" s="144"/>
      <c r="N15" s="144"/>
      <c r="O15" s="144"/>
      <c r="P15" s="144"/>
      <c r="Q15" s="144"/>
      <c r="R15" s="144"/>
      <c r="S15" s="144"/>
      <c r="T15" s="144"/>
      <c r="U15" s="144"/>
      <c r="V15" s="144"/>
      <c r="W15" s="144"/>
      <c r="X15" s="144"/>
      <c r="Y15" s="144"/>
      <c r="Z15" s="144"/>
      <c r="AA15" s="144"/>
      <c r="AB15" s="144"/>
      <c r="AC15" s="144"/>
      <c r="AD15" s="144"/>
      <c r="AE15" s="144"/>
      <c r="AF15" s="144"/>
      <c r="AG15" s="144"/>
      <c r="AH15" s="144"/>
      <c r="AI15" s="144"/>
      <c r="AJ15" s="144"/>
      <c r="AK15" s="261"/>
      <c r="AL15" s="261"/>
      <c r="AM15" s="263"/>
      <c r="AN15" s="265"/>
      <c r="AO15" s="267"/>
      <c r="AP15" s="265"/>
      <c r="AQ15" s="265"/>
      <c r="AR15" s="265"/>
      <c r="AS15" s="269"/>
      <c r="AT15" s="221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</row>
    <row r="16" spans="1:91" s="67" customFormat="1" ht="18" customHeight="1">
      <c r="A16" s="254">
        <f>A14+1</f>
        <v>2</v>
      </c>
      <c r="B16" s="254" t="s">
        <v>164</v>
      </c>
      <c r="C16" s="256" t="str">
        <f>VLOOKUP(B16,DS,2,0)</f>
        <v>Đoàn Hồng Phong</v>
      </c>
      <c r="D16" s="258" t="str">
        <f>VLOOKUP(B16,DS,3,0)</f>
        <v>Thợ đóng - xả</v>
      </c>
      <c r="E16" s="68" t="s">
        <v>32</v>
      </c>
      <c r="F16" s="143">
        <v>8</v>
      </c>
      <c r="G16" s="143">
        <v>8</v>
      </c>
      <c r="H16" s="143"/>
      <c r="I16" s="143">
        <v>8</v>
      </c>
      <c r="J16" s="143">
        <v>8</v>
      </c>
      <c r="K16" s="143">
        <v>8</v>
      </c>
      <c r="L16" s="143">
        <v>8</v>
      </c>
      <c r="M16" s="143">
        <v>8</v>
      </c>
      <c r="N16" s="143">
        <v>8</v>
      </c>
      <c r="O16" s="143"/>
      <c r="P16" s="143">
        <v>8</v>
      </c>
      <c r="Q16" s="143">
        <v>8</v>
      </c>
      <c r="R16" s="143">
        <v>8</v>
      </c>
      <c r="S16" s="143">
        <v>8</v>
      </c>
      <c r="T16" s="143">
        <v>8</v>
      </c>
      <c r="U16" s="143">
        <v>8</v>
      </c>
      <c r="V16" s="143"/>
      <c r="W16" s="143">
        <v>8</v>
      </c>
      <c r="X16" s="143">
        <v>8</v>
      </c>
      <c r="Y16" s="143">
        <v>8</v>
      </c>
      <c r="Z16" s="143">
        <v>8</v>
      </c>
      <c r="AA16" s="143">
        <v>8</v>
      </c>
      <c r="AB16" s="143">
        <v>8</v>
      </c>
      <c r="AC16" s="143"/>
      <c r="AD16" s="143">
        <v>8</v>
      </c>
      <c r="AE16" s="143">
        <v>8</v>
      </c>
      <c r="AF16" s="143">
        <v>8</v>
      </c>
      <c r="AG16" s="143">
        <v>8</v>
      </c>
      <c r="AH16" s="143">
        <v>8</v>
      </c>
      <c r="AI16" s="143">
        <v>8</v>
      </c>
      <c r="AJ16" s="143"/>
      <c r="AK16" s="260">
        <f t="shared" ref="AK16" si="8">((SUM(F16:AJ16))/8)-(SUMIF($F$6:$AJ$6,"C.Nhật",F16:AJ16)/8)</f>
        <v>26</v>
      </c>
      <c r="AL16" s="260">
        <f t="shared" ref="AL16" si="9">SUM(F17:AJ17)/8*1.5</f>
        <v>0</v>
      </c>
      <c r="AM16" s="262">
        <f>SUMIF($F$6:$AJ$6,"C.Nhật",$F16:$AJ17)/8*2</f>
        <v>0</v>
      </c>
      <c r="AN16" s="264">
        <f t="shared" ref="AN16" si="10">SUM(AK16:AM17)</f>
        <v>26</v>
      </c>
      <c r="AO16" s="266">
        <v>0</v>
      </c>
      <c r="AP16" s="264"/>
      <c r="AQ16" s="264"/>
      <c r="AR16" s="264"/>
      <c r="AS16" s="268"/>
      <c r="AT16" s="221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1" s="67" customFormat="1" ht="18" customHeight="1">
      <c r="A17" s="255"/>
      <c r="B17" s="255"/>
      <c r="C17" s="257"/>
      <c r="D17" s="259"/>
      <c r="E17" s="69" t="s">
        <v>31</v>
      </c>
      <c r="F17" s="144"/>
      <c r="G17" s="144"/>
      <c r="H17" s="144"/>
      <c r="I17" s="144"/>
      <c r="J17" s="144"/>
      <c r="K17" s="144"/>
      <c r="L17" s="144"/>
      <c r="M17" s="144"/>
      <c r="N17" s="144"/>
      <c r="O17" s="144"/>
      <c r="P17" s="144"/>
      <c r="Q17" s="144"/>
      <c r="R17" s="144"/>
      <c r="S17" s="144"/>
      <c r="T17" s="144"/>
      <c r="U17" s="144"/>
      <c r="V17" s="144"/>
      <c r="W17" s="144"/>
      <c r="X17" s="144"/>
      <c r="Y17" s="144"/>
      <c r="Z17" s="144"/>
      <c r="AA17" s="144"/>
      <c r="AB17" s="144"/>
      <c r="AC17" s="144"/>
      <c r="AD17" s="144"/>
      <c r="AE17" s="144"/>
      <c r="AF17" s="144"/>
      <c r="AG17" s="144"/>
      <c r="AH17" s="144"/>
      <c r="AI17" s="144"/>
      <c r="AJ17" s="144"/>
      <c r="AK17" s="261"/>
      <c r="AL17" s="261"/>
      <c r="AM17" s="263"/>
      <c r="AN17" s="265"/>
      <c r="AO17" s="267"/>
      <c r="AP17" s="265"/>
      <c r="AQ17" s="265"/>
      <c r="AR17" s="265"/>
      <c r="AS17" s="269"/>
      <c r="AT17" s="221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1" s="67" customFormat="1" ht="18" customHeight="1">
      <c r="A18" s="254">
        <f t="shared" ref="A18" si="11">A16+1</f>
        <v>3</v>
      </c>
      <c r="B18" s="254" t="s">
        <v>165</v>
      </c>
      <c r="C18" s="256" t="str">
        <f>VLOOKUP(B18,DS,2,0)</f>
        <v>Trần Hữu Tình</v>
      </c>
      <c r="D18" s="258" t="str">
        <f>VLOOKUP(B18,DS,3,0)</f>
        <v>Công nhân</v>
      </c>
      <c r="E18" s="68" t="s">
        <v>32</v>
      </c>
      <c r="F18" s="143">
        <v>8</v>
      </c>
      <c r="G18" s="143">
        <v>8</v>
      </c>
      <c r="H18" s="143"/>
      <c r="I18" s="143">
        <v>8</v>
      </c>
      <c r="J18" s="143">
        <v>8</v>
      </c>
      <c r="K18" s="143">
        <v>8</v>
      </c>
      <c r="L18" s="143">
        <v>8</v>
      </c>
      <c r="M18" s="143">
        <v>8</v>
      </c>
      <c r="N18" s="143">
        <v>8</v>
      </c>
      <c r="O18" s="143"/>
      <c r="P18" s="143">
        <v>8</v>
      </c>
      <c r="Q18" s="143">
        <v>8</v>
      </c>
      <c r="R18" s="143">
        <v>8</v>
      </c>
      <c r="S18" s="143">
        <v>8</v>
      </c>
      <c r="T18" s="143">
        <v>8</v>
      </c>
      <c r="U18" s="143">
        <v>8</v>
      </c>
      <c r="V18" s="143"/>
      <c r="W18" s="143">
        <v>8</v>
      </c>
      <c r="X18" s="143">
        <v>8</v>
      </c>
      <c r="Y18" s="143">
        <v>8</v>
      </c>
      <c r="Z18" s="143">
        <v>8</v>
      </c>
      <c r="AA18" s="143">
        <v>8</v>
      </c>
      <c r="AB18" s="143">
        <v>8</v>
      </c>
      <c r="AC18" s="143"/>
      <c r="AD18" s="143">
        <v>8</v>
      </c>
      <c r="AE18" s="143">
        <v>8</v>
      </c>
      <c r="AF18" s="143">
        <v>8</v>
      </c>
      <c r="AG18" s="143">
        <v>8</v>
      </c>
      <c r="AH18" s="143">
        <v>8</v>
      </c>
      <c r="AI18" s="143">
        <v>8</v>
      </c>
      <c r="AJ18" s="143"/>
      <c r="AK18" s="260">
        <f t="shared" ref="AK18" si="12">((SUM(F18:AJ18))/8)-(SUMIF($F$6:$AJ$6,"C.Nhật",F18:AJ18)/8)</f>
        <v>26</v>
      </c>
      <c r="AL18" s="260">
        <f t="shared" ref="AL18" si="13">SUM(F19:AJ19)/8*1.5</f>
        <v>0</v>
      </c>
      <c r="AM18" s="262">
        <f>SUMIF($F$6:$AJ$6,"C.Nhật",$F18:$AJ19)/8*2</f>
        <v>0</v>
      </c>
      <c r="AN18" s="264">
        <f t="shared" ref="AN18" si="14">SUM(AK18:AM19)</f>
        <v>26</v>
      </c>
      <c r="AO18" s="266">
        <v>0</v>
      </c>
      <c r="AP18" s="264"/>
      <c r="AQ18" s="264"/>
      <c r="AR18" s="264"/>
      <c r="AS18" s="268"/>
      <c r="AT18" s="221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1" s="67" customFormat="1" ht="18" customHeight="1">
      <c r="A19" s="255"/>
      <c r="B19" s="255"/>
      <c r="C19" s="257"/>
      <c r="D19" s="259"/>
      <c r="E19" s="69" t="s">
        <v>31</v>
      </c>
      <c r="F19" s="144"/>
      <c r="G19" s="144"/>
      <c r="H19" s="144"/>
      <c r="I19" s="144"/>
      <c r="J19" s="144"/>
      <c r="K19" s="144"/>
      <c r="L19" s="144"/>
      <c r="M19" s="144"/>
      <c r="N19" s="144"/>
      <c r="O19" s="144"/>
      <c r="P19" s="144"/>
      <c r="Q19" s="144"/>
      <c r="R19" s="144"/>
      <c r="S19" s="144"/>
      <c r="T19" s="144"/>
      <c r="U19" s="144"/>
      <c r="V19" s="144"/>
      <c r="W19" s="144"/>
      <c r="X19" s="144"/>
      <c r="Y19" s="144"/>
      <c r="Z19" s="144"/>
      <c r="AA19" s="144"/>
      <c r="AB19" s="144"/>
      <c r="AC19" s="144"/>
      <c r="AD19" s="144"/>
      <c r="AE19" s="144"/>
      <c r="AF19" s="144"/>
      <c r="AG19" s="144"/>
      <c r="AH19" s="144"/>
      <c r="AI19" s="144"/>
      <c r="AJ19" s="144"/>
      <c r="AK19" s="261"/>
      <c r="AL19" s="261"/>
      <c r="AM19" s="263"/>
      <c r="AN19" s="265"/>
      <c r="AO19" s="267"/>
      <c r="AP19" s="265"/>
      <c r="AQ19" s="265"/>
      <c r="AR19" s="265"/>
      <c r="AS19" s="269"/>
      <c r="AT19" s="221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1" s="70" customFormat="1" ht="12.75">
      <c r="A20" s="14"/>
      <c r="B20" s="71"/>
      <c r="C20" s="4"/>
      <c r="D20" s="113"/>
      <c r="E20" s="4"/>
      <c r="F20" s="75"/>
      <c r="G20" s="75"/>
      <c r="H20" s="72"/>
      <c r="I20" s="72"/>
      <c r="J20" s="120"/>
      <c r="K20" s="75"/>
      <c r="L20" s="72"/>
      <c r="M20" s="75"/>
      <c r="N20" s="75"/>
      <c r="O20" s="75"/>
      <c r="P20" s="75"/>
      <c r="Q20" s="72"/>
      <c r="R20" s="75"/>
      <c r="S20" s="75"/>
      <c r="T20" s="120"/>
      <c r="U20" s="75"/>
      <c r="V20" s="75"/>
      <c r="W20" s="75"/>
      <c r="X20" s="71"/>
      <c r="Y20" s="75"/>
      <c r="Z20" s="75"/>
      <c r="AA20" s="75"/>
      <c r="AB20" s="75"/>
      <c r="AC20" s="75"/>
      <c r="AD20" s="72"/>
      <c r="AE20" s="75"/>
      <c r="AF20" s="75"/>
      <c r="AG20" s="75"/>
      <c r="AH20" s="75"/>
      <c r="AI20" s="75"/>
      <c r="AJ20" s="75"/>
      <c r="AK20" s="4"/>
      <c r="AL20" s="4"/>
      <c r="AM20" s="98"/>
      <c r="AN20" s="74"/>
      <c r="AO20" s="74"/>
      <c r="AP20" s="74"/>
      <c r="AQ20" s="74"/>
      <c r="AR20" s="74"/>
      <c r="AS20" s="4"/>
      <c r="AT20" s="104"/>
    </row>
    <row r="21" spans="1:91" s="70" customFormat="1" ht="12.75">
      <c r="A21" s="14"/>
      <c r="B21" s="71"/>
      <c r="C21" s="14" t="s">
        <v>14</v>
      </c>
      <c r="D21" s="113"/>
      <c r="E21" s="4"/>
      <c r="F21" s="75"/>
      <c r="G21" s="75"/>
      <c r="H21" s="72"/>
      <c r="I21" s="72"/>
      <c r="J21" s="120"/>
      <c r="K21" s="75"/>
      <c r="L21" s="72"/>
      <c r="M21" s="75"/>
      <c r="N21" s="75"/>
      <c r="O21" s="75"/>
      <c r="P21" s="75"/>
      <c r="Q21" s="72"/>
      <c r="R21" s="75"/>
      <c r="S21" s="75"/>
      <c r="T21" s="120"/>
      <c r="U21" s="75"/>
      <c r="V21" s="75"/>
      <c r="W21" s="75"/>
      <c r="X21" s="71"/>
      <c r="Y21" s="75"/>
      <c r="Z21" s="75"/>
      <c r="AA21" s="75"/>
      <c r="AB21" s="75"/>
      <c r="AC21" s="75"/>
      <c r="AD21" s="72"/>
      <c r="AE21" s="75"/>
      <c r="AF21" s="75"/>
      <c r="AG21" s="75"/>
      <c r="AH21" s="75"/>
      <c r="AI21" s="75"/>
      <c r="AJ21" s="75"/>
      <c r="AK21" s="4"/>
      <c r="AL21" s="4"/>
      <c r="AM21" s="98"/>
      <c r="AN21" s="74"/>
      <c r="AO21" s="74"/>
      <c r="AP21" s="74"/>
      <c r="AQ21" s="74"/>
      <c r="AR21" s="74"/>
      <c r="AS21" s="4"/>
      <c r="AT21" s="104"/>
    </row>
    <row r="22" spans="1:91" s="70" customFormat="1" ht="12.75">
      <c r="A22" s="12"/>
      <c r="B22" s="12"/>
      <c r="C22" s="4"/>
      <c r="D22" s="113"/>
      <c r="E22" s="4"/>
      <c r="F22" s="75"/>
      <c r="G22" s="75"/>
      <c r="H22" s="121"/>
      <c r="I22" s="121"/>
      <c r="J22" s="121"/>
      <c r="K22" s="75"/>
      <c r="L22" s="121"/>
      <c r="M22" s="75"/>
      <c r="N22" s="75"/>
      <c r="O22" s="75"/>
      <c r="P22" s="75"/>
      <c r="Q22" s="75"/>
      <c r="R22" s="75"/>
      <c r="S22" s="75"/>
      <c r="T22" s="75"/>
      <c r="U22" s="75"/>
      <c r="V22" s="75"/>
      <c r="W22" s="75"/>
      <c r="X22" s="75"/>
      <c r="Y22" s="75"/>
      <c r="Z22" s="75"/>
      <c r="AA22" s="75"/>
      <c r="AB22" s="75"/>
      <c r="AC22" s="75"/>
      <c r="AD22" s="121"/>
      <c r="AE22" s="75"/>
      <c r="AF22" s="75"/>
      <c r="AG22" s="75"/>
      <c r="AH22" s="75"/>
      <c r="AI22" s="75"/>
      <c r="AJ22" s="75"/>
      <c r="AK22" s="4"/>
      <c r="AL22" s="4"/>
      <c r="AM22" s="98"/>
      <c r="AN22" s="76"/>
      <c r="AO22" s="76"/>
      <c r="AP22" s="76"/>
      <c r="AQ22" s="76"/>
      <c r="AR22" s="76"/>
      <c r="AS22" s="4"/>
      <c r="AT22" s="104"/>
    </row>
    <row r="23" spans="1:91" s="73" customFormat="1" ht="15" customHeight="1">
      <c r="A23" s="12"/>
      <c r="B23" s="12"/>
      <c r="C23" s="4"/>
      <c r="D23" s="113"/>
      <c r="E23" s="4"/>
      <c r="F23" s="75"/>
      <c r="G23" s="75"/>
      <c r="H23" s="121"/>
      <c r="I23" s="121"/>
      <c r="J23" s="121"/>
      <c r="K23" s="75"/>
      <c r="L23" s="121"/>
      <c r="M23" s="75"/>
      <c r="N23" s="75"/>
      <c r="O23" s="75"/>
      <c r="P23" s="75"/>
      <c r="Q23" s="75"/>
      <c r="R23" s="75"/>
      <c r="S23" s="75"/>
      <c r="T23" s="75"/>
      <c r="U23" s="75"/>
      <c r="V23" s="75"/>
      <c r="W23" s="75"/>
      <c r="X23" s="75"/>
      <c r="Y23" s="75"/>
      <c r="Z23" s="75"/>
      <c r="AA23" s="75"/>
      <c r="AB23" s="75"/>
      <c r="AC23" s="75"/>
      <c r="AD23" s="121"/>
      <c r="AE23" s="75"/>
      <c r="AF23" s="75"/>
      <c r="AG23" s="75"/>
      <c r="AH23" s="75"/>
      <c r="AI23" s="75"/>
      <c r="AJ23" s="75"/>
      <c r="AK23" s="4"/>
      <c r="AL23" s="4"/>
      <c r="AM23" s="98"/>
      <c r="AN23" s="76"/>
      <c r="AO23" s="76"/>
      <c r="AP23" s="76"/>
      <c r="AQ23" s="76"/>
      <c r="AR23" s="76"/>
      <c r="AS23" s="4"/>
      <c r="AT23" s="4"/>
    </row>
    <row r="24" spans="1:91" s="73" customFormat="1" ht="11.25">
      <c r="A24" s="12"/>
      <c r="B24" s="12"/>
      <c r="C24" s="4"/>
      <c r="D24" s="113"/>
      <c r="E24" s="4"/>
      <c r="F24" s="75"/>
      <c r="G24" s="75"/>
      <c r="H24" s="121"/>
      <c r="I24" s="121"/>
      <c r="J24" s="121"/>
      <c r="K24" s="75"/>
      <c r="L24" s="121"/>
      <c r="M24" s="75"/>
      <c r="N24" s="75"/>
      <c r="O24" s="75"/>
      <c r="P24" s="75"/>
      <c r="Q24" s="75"/>
      <c r="R24" s="75"/>
      <c r="S24" s="75"/>
      <c r="T24" s="75"/>
      <c r="U24" s="75"/>
      <c r="V24" s="75"/>
      <c r="W24" s="75"/>
      <c r="X24" s="75"/>
      <c r="Y24" s="75"/>
      <c r="Z24" s="75"/>
      <c r="AA24" s="75"/>
      <c r="AB24" s="75"/>
      <c r="AC24" s="75"/>
      <c r="AD24" s="121"/>
      <c r="AE24" s="75"/>
      <c r="AF24" s="75"/>
      <c r="AG24" s="75"/>
      <c r="AH24" s="75"/>
      <c r="AI24" s="75"/>
      <c r="AJ24" s="75"/>
      <c r="AK24" s="4"/>
      <c r="AL24" s="4"/>
      <c r="AM24" s="98"/>
      <c r="AN24" s="76"/>
      <c r="AO24" s="76"/>
      <c r="AP24" s="76"/>
      <c r="AQ24" s="76"/>
      <c r="AR24" s="76"/>
      <c r="AS24" s="4"/>
      <c r="AT24" s="4"/>
    </row>
    <row r="25" spans="1:91" s="73" customFormat="1" ht="11.25">
      <c r="A25" s="12"/>
      <c r="B25" s="12"/>
      <c r="C25" s="4"/>
      <c r="D25" s="113"/>
      <c r="E25" s="4"/>
      <c r="F25" s="75"/>
      <c r="G25" s="75"/>
      <c r="H25" s="121"/>
      <c r="I25" s="121"/>
      <c r="J25" s="121"/>
      <c r="K25" s="75"/>
      <c r="L25" s="121"/>
      <c r="M25" s="75"/>
      <c r="N25" s="75"/>
      <c r="O25" s="75"/>
      <c r="P25" s="75"/>
      <c r="Q25" s="75"/>
      <c r="R25" s="75"/>
      <c r="S25" s="75"/>
      <c r="T25" s="75"/>
      <c r="U25" s="75"/>
      <c r="V25" s="75"/>
      <c r="W25" s="75"/>
      <c r="X25" s="75"/>
      <c r="Y25" s="75"/>
      <c r="Z25" s="75"/>
      <c r="AA25" s="75"/>
      <c r="AB25" s="75"/>
      <c r="AC25" s="75"/>
      <c r="AD25" s="121"/>
      <c r="AE25" s="75"/>
      <c r="AF25" s="75"/>
      <c r="AG25" s="75"/>
      <c r="AH25" s="75"/>
      <c r="AI25" s="75"/>
      <c r="AJ25" s="75"/>
      <c r="AK25" s="4"/>
      <c r="AL25" s="4"/>
      <c r="AM25" s="98"/>
      <c r="AN25" s="76"/>
      <c r="AO25" s="76"/>
      <c r="AP25" s="76"/>
      <c r="AQ25" s="76"/>
      <c r="AR25" s="76"/>
      <c r="AS25" s="4"/>
      <c r="AT25" s="4"/>
    </row>
    <row r="26" spans="1:91" s="73" customFormat="1" ht="11.25">
      <c r="A26" s="10"/>
      <c r="B26" s="10"/>
      <c r="C26" s="14"/>
      <c r="D26" s="114"/>
      <c r="E26" s="77"/>
      <c r="F26" s="120"/>
      <c r="G26" s="122"/>
      <c r="H26" s="72"/>
      <c r="I26" s="72"/>
      <c r="J26" s="72"/>
      <c r="K26" s="122"/>
      <c r="L26" s="72"/>
      <c r="M26" s="122"/>
      <c r="N26" s="122"/>
      <c r="O26" s="122"/>
      <c r="P26" s="122"/>
      <c r="Q26" s="72"/>
      <c r="R26" s="120"/>
      <c r="S26" s="122"/>
      <c r="T26" s="122"/>
      <c r="U26" s="72"/>
      <c r="V26" s="122"/>
      <c r="W26" s="122"/>
      <c r="X26" s="72"/>
      <c r="Y26" s="122"/>
      <c r="Z26" s="122"/>
      <c r="AA26" s="122"/>
      <c r="AB26" s="122"/>
      <c r="AC26" s="122"/>
      <c r="AD26" s="72"/>
      <c r="AE26" s="122"/>
      <c r="AF26" s="122"/>
      <c r="AG26" s="122"/>
      <c r="AH26" s="122"/>
      <c r="AI26" s="122"/>
      <c r="AJ26" s="122"/>
      <c r="AK26" s="77"/>
      <c r="AM26" s="99"/>
      <c r="AN26" s="10"/>
      <c r="AO26" s="10"/>
      <c r="AP26" s="10"/>
      <c r="AQ26" s="10"/>
      <c r="AR26" s="10"/>
      <c r="AS26" s="14"/>
      <c r="AT26" s="4"/>
    </row>
    <row r="27" spans="1:91" s="73" customFormat="1" ht="12.75">
      <c r="A27" s="2"/>
      <c r="B27" s="2" t="s">
        <v>0</v>
      </c>
      <c r="C27" s="2"/>
      <c r="D27" s="219"/>
      <c r="E27" s="2"/>
      <c r="F27" s="123"/>
      <c r="G27" s="123"/>
      <c r="H27" s="123"/>
      <c r="I27" s="123"/>
      <c r="J27" s="123"/>
      <c r="K27" s="123"/>
      <c r="L27" s="123"/>
      <c r="M27" s="123"/>
      <c r="N27" s="123"/>
      <c r="O27" s="123"/>
      <c r="P27" s="123"/>
      <c r="Q27" s="123"/>
      <c r="R27" s="123"/>
      <c r="S27" s="123"/>
      <c r="T27" s="123"/>
      <c r="U27" s="123"/>
      <c r="V27" s="123"/>
      <c r="W27" s="123"/>
      <c r="X27" s="123"/>
      <c r="Y27" s="123"/>
      <c r="Z27" s="123"/>
      <c r="AA27" s="123"/>
      <c r="AB27" s="123"/>
      <c r="AC27" s="123"/>
      <c r="AD27" s="123"/>
      <c r="AE27" s="123"/>
      <c r="AF27" s="123"/>
      <c r="AG27" s="123"/>
      <c r="AH27" s="124"/>
      <c r="AI27" s="124"/>
      <c r="AJ27" s="124"/>
      <c r="AK27" s="2"/>
      <c r="AL27" s="2"/>
      <c r="AM27" s="100"/>
      <c r="AN27" s="2"/>
      <c r="AO27" s="2"/>
      <c r="AP27" s="2"/>
      <c r="AQ27" s="2"/>
      <c r="AR27" s="2"/>
      <c r="AS27" s="2"/>
      <c r="AT27" s="4"/>
    </row>
    <row r="28" spans="1:91" s="73" customFormat="1" ht="12.75">
      <c r="A28" s="2"/>
      <c r="B28" s="2"/>
      <c r="C28" s="2" t="s">
        <v>46</v>
      </c>
      <c r="D28" s="219"/>
      <c r="E28" s="2"/>
      <c r="F28" s="123"/>
      <c r="G28" s="123"/>
      <c r="H28" s="123"/>
      <c r="I28" s="123"/>
      <c r="J28" s="123"/>
      <c r="K28" s="123"/>
      <c r="L28" s="123"/>
      <c r="M28" s="123"/>
      <c r="N28" s="123"/>
      <c r="O28" s="123"/>
      <c r="P28" s="123"/>
      <c r="Q28" s="123"/>
      <c r="R28" s="123"/>
      <c r="S28" s="123"/>
      <c r="T28" s="123"/>
      <c r="U28" s="123"/>
      <c r="V28" s="123"/>
      <c r="W28" s="123"/>
      <c r="X28" s="123"/>
      <c r="Y28" s="123"/>
      <c r="Z28" s="123"/>
      <c r="AA28" s="123"/>
      <c r="AB28" s="123"/>
      <c r="AC28" s="123"/>
      <c r="AD28" s="123"/>
      <c r="AE28" s="123"/>
      <c r="AF28" s="123"/>
      <c r="AG28" s="123"/>
      <c r="AH28" s="124"/>
      <c r="AI28" s="124"/>
      <c r="AJ28" s="124"/>
      <c r="AK28" s="2"/>
      <c r="AL28" s="2"/>
      <c r="AM28" s="100"/>
      <c r="AN28" s="2"/>
      <c r="AO28" s="2"/>
      <c r="AP28" s="2"/>
      <c r="AQ28" s="2"/>
      <c r="AR28" s="2"/>
      <c r="AS28" s="2"/>
      <c r="AT28" s="14"/>
    </row>
    <row r="29" spans="1:91" ht="15" customHeight="1">
      <c r="C29" s="2" t="s">
        <v>47</v>
      </c>
    </row>
    <row r="30" spans="1:91" ht="15" customHeight="1">
      <c r="C30" s="2" t="s">
        <v>48</v>
      </c>
    </row>
    <row r="31" spans="1:91" s="219" customFormat="1" ht="15" customHeight="1">
      <c r="A31" s="2"/>
      <c r="B31" s="2"/>
      <c r="C31" s="2" t="s">
        <v>49</v>
      </c>
      <c r="E31" s="2"/>
      <c r="F31" s="123"/>
      <c r="G31" s="123"/>
      <c r="H31" s="123"/>
      <c r="I31" s="123"/>
      <c r="J31" s="123"/>
      <c r="K31" s="123"/>
      <c r="L31" s="123"/>
      <c r="M31" s="123"/>
      <c r="N31" s="123"/>
      <c r="O31" s="123"/>
      <c r="P31" s="123"/>
      <c r="Q31" s="123"/>
      <c r="R31" s="123"/>
      <c r="S31" s="123"/>
      <c r="T31" s="123"/>
      <c r="U31" s="123"/>
      <c r="V31" s="123"/>
      <c r="W31" s="123"/>
      <c r="X31" s="123"/>
      <c r="Y31" s="123"/>
      <c r="Z31" s="123"/>
      <c r="AA31" s="123"/>
      <c r="AB31" s="123"/>
      <c r="AC31" s="123"/>
      <c r="AD31" s="123"/>
      <c r="AE31" s="123"/>
      <c r="AF31" s="123"/>
      <c r="AG31" s="123"/>
      <c r="AH31" s="124"/>
      <c r="AI31" s="124"/>
      <c r="AJ31" s="124"/>
      <c r="AK31" s="2"/>
      <c r="AL31" s="2"/>
      <c r="AM31" s="100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</row>
    <row r="32" spans="1:91" s="219" customFormat="1" ht="15" customHeight="1">
      <c r="A32" s="2"/>
      <c r="B32" s="2"/>
      <c r="C32" s="2" t="s">
        <v>50</v>
      </c>
      <c r="E32" s="2"/>
      <c r="F32" s="123"/>
      <c r="G32" s="123"/>
      <c r="H32" s="123"/>
      <c r="I32" s="123"/>
      <c r="J32" s="123"/>
      <c r="K32" s="123"/>
      <c r="L32" s="123"/>
      <c r="M32" s="123"/>
      <c r="N32" s="123"/>
      <c r="O32" s="123"/>
      <c r="P32" s="123"/>
      <c r="Q32" s="123"/>
      <c r="R32" s="123"/>
      <c r="S32" s="123"/>
      <c r="T32" s="123"/>
      <c r="U32" s="123"/>
      <c r="V32" s="123"/>
      <c r="W32" s="123"/>
      <c r="X32" s="123"/>
      <c r="Y32" s="123"/>
      <c r="Z32" s="123"/>
      <c r="AA32" s="123"/>
      <c r="AB32" s="123"/>
      <c r="AC32" s="123"/>
      <c r="AD32" s="123"/>
      <c r="AE32" s="123"/>
      <c r="AF32" s="123"/>
      <c r="AG32" s="123"/>
      <c r="AH32" s="124"/>
      <c r="AI32" s="124"/>
      <c r="AJ32" s="124"/>
      <c r="AK32" s="2"/>
      <c r="AL32" s="2"/>
      <c r="AM32" s="100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</row>
    <row r="33" spans="1:91" s="219" customFormat="1" ht="15" customHeight="1">
      <c r="A33" s="2"/>
      <c r="B33" s="2"/>
      <c r="C33" s="2" t="s">
        <v>51</v>
      </c>
      <c r="E33" s="2"/>
      <c r="F33" s="123"/>
      <c r="G33" s="123"/>
      <c r="H33" s="123"/>
      <c r="I33" s="123"/>
      <c r="J33" s="123"/>
      <c r="K33" s="123"/>
      <c r="L33" s="123"/>
      <c r="M33" s="123"/>
      <c r="N33" s="123"/>
      <c r="O33" s="123"/>
      <c r="P33" s="123"/>
      <c r="Q33" s="123"/>
      <c r="R33" s="123"/>
      <c r="S33" s="123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  <c r="AI33" s="124"/>
      <c r="AJ33" s="124"/>
      <c r="AK33" s="2"/>
      <c r="AL33" s="2"/>
      <c r="AM33" s="100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</row>
    <row r="34" spans="1:91" s="219" customFormat="1" ht="15" customHeight="1">
      <c r="A34" s="2"/>
      <c r="B34" s="2"/>
      <c r="C34" s="2" t="s">
        <v>52</v>
      </c>
      <c r="E34" s="2"/>
      <c r="F34" s="123"/>
      <c r="G34" s="123"/>
      <c r="H34" s="123"/>
      <c r="I34" s="123"/>
      <c r="J34" s="123"/>
      <c r="K34" s="123"/>
      <c r="L34" s="123"/>
      <c r="M34" s="123"/>
      <c r="N34" s="123"/>
      <c r="O34" s="123"/>
      <c r="P34" s="123"/>
      <c r="Q34" s="123"/>
      <c r="R34" s="123"/>
      <c r="S34" s="123"/>
      <c r="T34" s="123"/>
      <c r="U34" s="123"/>
      <c r="V34" s="123"/>
      <c r="W34" s="123"/>
      <c r="X34" s="123"/>
      <c r="Y34" s="123"/>
      <c r="Z34" s="123"/>
      <c r="AA34" s="123"/>
      <c r="AB34" s="123"/>
      <c r="AC34" s="123"/>
      <c r="AD34" s="123"/>
      <c r="AE34" s="123"/>
      <c r="AF34" s="123"/>
      <c r="AG34" s="123"/>
      <c r="AH34" s="124"/>
      <c r="AI34" s="124"/>
      <c r="AJ34" s="124"/>
      <c r="AK34" s="2"/>
      <c r="AL34" s="2"/>
      <c r="AM34" s="100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</row>
    <row r="35" spans="1:91" s="219" customFormat="1" ht="15" customHeight="1">
      <c r="A35" s="2"/>
      <c r="B35" s="2"/>
      <c r="C35" s="2" t="s">
        <v>53</v>
      </c>
      <c r="E35" s="2"/>
      <c r="F35" s="123"/>
      <c r="G35" s="123"/>
      <c r="H35" s="123"/>
      <c r="I35" s="123"/>
      <c r="J35" s="123"/>
      <c r="K35" s="123"/>
      <c r="L35" s="123"/>
      <c r="M35" s="123"/>
      <c r="N35" s="123"/>
      <c r="O35" s="123"/>
      <c r="P35" s="123"/>
      <c r="Q35" s="123"/>
      <c r="R35" s="123"/>
      <c r="S35" s="123"/>
      <c r="T35" s="123"/>
      <c r="U35" s="123"/>
      <c r="V35" s="123"/>
      <c r="W35" s="123"/>
      <c r="X35" s="123"/>
      <c r="Y35" s="123"/>
      <c r="Z35" s="123"/>
      <c r="AA35" s="123"/>
      <c r="AB35" s="123"/>
      <c r="AC35" s="123"/>
      <c r="AD35" s="123"/>
      <c r="AE35" s="123"/>
      <c r="AF35" s="123"/>
      <c r="AG35" s="123"/>
      <c r="AH35" s="124"/>
      <c r="AI35" s="124"/>
      <c r="AJ35" s="124"/>
      <c r="AK35" s="2"/>
      <c r="AL35" s="2"/>
      <c r="AM35" s="100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</row>
    <row r="36" spans="1:91" s="219" customFormat="1" ht="15" customHeight="1">
      <c r="A36" s="2"/>
      <c r="B36" s="2"/>
      <c r="C36" s="2" t="s">
        <v>54</v>
      </c>
      <c r="E36" s="2"/>
      <c r="F36" s="123"/>
      <c r="G36" s="123"/>
      <c r="H36" s="123"/>
      <c r="I36" s="123"/>
      <c r="J36" s="123"/>
      <c r="K36" s="123"/>
      <c r="L36" s="123"/>
      <c r="M36" s="123"/>
      <c r="N36" s="123"/>
      <c r="O36" s="123"/>
      <c r="P36" s="123"/>
      <c r="Q36" s="123"/>
      <c r="R36" s="123"/>
      <c r="S36" s="123"/>
      <c r="T36" s="123"/>
      <c r="U36" s="123"/>
      <c r="V36" s="123"/>
      <c r="W36" s="123"/>
      <c r="X36" s="123"/>
      <c r="Y36" s="123"/>
      <c r="Z36" s="123"/>
      <c r="AA36" s="123"/>
      <c r="AB36" s="123"/>
      <c r="AC36" s="123"/>
      <c r="AD36" s="123"/>
      <c r="AE36" s="123"/>
      <c r="AF36" s="123"/>
      <c r="AG36" s="123"/>
      <c r="AH36" s="124"/>
      <c r="AI36" s="124"/>
      <c r="AJ36" s="124"/>
      <c r="AK36" s="2"/>
      <c r="AL36" s="2"/>
      <c r="AM36" s="100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</row>
  </sheetData>
  <protectedRanges>
    <protectedRange password="CC78" sqref="A1:A3" name="Range1_2_1"/>
    <protectedRange password="CC78" sqref="A9:A12" name="Range1_1"/>
    <protectedRange password="CC78" sqref="A9:A12 C9:E12" name="Range1_6"/>
    <protectedRange password="CC78" sqref="B9:B12" name="Range1_4"/>
    <protectedRange password="CC78" sqref="J22:J25 Q20:Q21" name="Range1_1_1_1"/>
    <protectedRange password="CC78" sqref="J26" name="Range1_3_1_1"/>
    <protectedRange password="CC78" sqref="A14:A19" name="Range1_1_2"/>
    <protectedRange password="CC78" sqref="C14:E19 A14:A19" name="Range1_6_2"/>
    <protectedRange password="CC78" sqref="B14:B19" name="Range1_4_2"/>
  </protectedRanges>
  <mergeCells count="79">
    <mergeCell ref="AP16:AP17"/>
    <mergeCell ref="AQ16:AQ17"/>
    <mergeCell ref="AR16:AR17"/>
    <mergeCell ref="AS16:AS17"/>
    <mergeCell ref="AS18:AS19"/>
    <mergeCell ref="AR18:AR19"/>
    <mergeCell ref="AM18:AM19"/>
    <mergeCell ref="AN18:AN19"/>
    <mergeCell ref="AO18:AO19"/>
    <mergeCell ref="AP18:AP19"/>
    <mergeCell ref="AQ18:AQ19"/>
    <mergeCell ref="AL18:AL19"/>
    <mergeCell ref="AS14:AS15"/>
    <mergeCell ref="A16:A17"/>
    <mergeCell ref="B16:B17"/>
    <mergeCell ref="C16:C17"/>
    <mergeCell ref="D16:D17"/>
    <mergeCell ref="AK16:AK17"/>
    <mergeCell ref="AL16:AL17"/>
    <mergeCell ref="AM16:AM17"/>
    <mergeCell ref="AN16:AN17"/>
    <mergeCell ref="AO16:AO17"/>
    <mergeCell ref="AM14:AM15"/>
    <mergeCell ref="AN14:AN15"/>
    <mergeCell ref="AO14:AO15"/>
    <mergeCell ref="AP14:AP15"/>
    <mergeCell ref="AQ14:AQ15"/>
    <mergeCell ref="A18:A19"/>
    <mergeCell ref="B18:B19"/>
    <mergeCell ref="C18:C19"/>
    <mergeCell ref="D18:D19"/>
    <mergeCell ref="AK18:AK19"/>
    <mergeCell ref="AP11:AP12"/>
    <mergeCell ref="AQ11:AQ12"/>
    <mergeCell ref="AR11:AR12"/>
    <mergeCell ref="AS11:AS12"/>
    <mergeCell ref="A14:A15"/>
    <mergeCell ref="B14:B15"/>
    <mergeCell ref="C14:C15"/>
    <mergeCell ref="D14:D15"/>
    <mergeCell ref="AK14:AK15"/>
    <mergeCell ref="AL14:AL15"/>
    <mergeCell ref="AR14:AR15"/>
    <mergeCell ref="AL11:AL12"/>
    <mergeCell ref="AM11:AM12"/>
    <mergeCell ref="AN11:AN12"/>
    <mergeCell ref="AO11:AO12"/>
    <mergeCell ref="A11:A12"/>
    <mergeCell ref="B11:B12"/>
    <mergeCell ref="C11:C12"/>
    <mergeCell ref="D11:D12"/>
    <mergeCell ref="AK11:AK12"/>
    <mergeCell ref="AT5:AT6"/>
    <mergeCell ref="A9:A10"/>
    <mergeCell ref="B9:B10"/>
    <mergeCell ref="C9:C10"/>
    <mergeCell ref="D9:D10"/>
    <mergeCell ref="AK9:AK10"/>
    <mergeCell ref="AL9:AL10"/>
    <mergeCell ref="AS9:AS10"/>
    <mergeCell ref="AP9:AP10"/>
    <mergeCell ref="AQ9:AQ10"/>
    <mergeCell ref="AR9:AR10"/>
    <mergeCell ref="AM9:AM10"/>
    <mergeCell ref="AN9:AN10"/>
    <mergeCell ref="AO9:AO10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</mergeCells>
  <conditionalFormatting sqref="F5:AJ6 F9:AJ12">
    <cfRule type="expression" dxfId="55" priority="17" stopIfTrue="1">
      <formula>IF(WEEKDAY(F$5)=1,TRUE,FALSE)</formula>
    </cfRule>
  </conditionalFormatting>
  <conditionalFormatting sqref="F9:AJ12">
    <cfRule type="expression" dxfId="54" priority="16" stopIfTrue="1">
      <formula>IF(WEEKDAY(F$5)=1,TRUE,FALSE)</formula>
    </cfRule>
  </conditionalFormatting>
  <conditionalFormatting sqref="F14:AJ19">
    <cfRule type="expression" dxfId="53" priority="2" stopIfTrue="1">
      <formula>IF(WEEKDAY(F$5)=1,TRUE,FALSE)</formula>
    </cfRule>
  </conditionalFormatting>
  <conditionalFormatting sqref="F14:AJ19">
    <cfRule type="expression" dxfId="52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E30"/>
  <sheetViews>
    <sheetView zoomScaleNormal="70" workbookViewId="0">
      <pane xSplit="3" ySplit="8" topLeftCell="D12" activePane="bottomRight" state="frozen"/>
      <selection activeCell="X10" sqref="X10"/>
      <selection pane="topRight" activeCell="X10" sqref="X10"/>
      <selection pane="bottomLeft" activeCell="X10" sqref="X10"/>
      <selection pane="bottomRight" activeCell="E18" sqref="E18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91" customWidth="1"/>
    <col min="11" max="12" width="12" style="6" customWidth="1"/>
    <col min="13" max="13" width="11.85546875" style="6" customWidth="1"/>
    <col min="14" max="14" width="8.5703125" style="6" customWidth="1"/>
    <col min="15" max="16" width="8.7109375" style="6" customWidth="1"/>
    <col min="17" max="17" width="11" style="6" customWidth="1"/>
    <col min="18" max="18" width="6.28515625" style="6" customWidth="1"/>
    <col min="19" max="19" width="10.85546875" style="6" customWidth="1"/>
    <col min="20" max="20" width="12.28515625" style="7" customWidth="1"/>
    <col min="21" max="21" width="9.5703125" style="6" customWidth="1"/>
    <col min="22" max="22" width="15.42578125" style="7" customWidth="1"/>
    <col min="23" max="23" width="7.42578125" style="7" customWidth="1"/>
    <col min="24" max="24" width="7" style="7" customWidth="1"/>
    <col min="25" max="25" width="9.140625" style="7"/>
    <col min="26" max="26" width="11.140625" style="7" bestFit="1" customWidth="1"/>
    <col min="27" max="28" width="10.85546875" style="6" bestFit="1" customWidth="1"/>
    <col min="29" max="16384" width="9.140625" style="6"/>
  </cols>
  <sheetData>
    <row r="1" spans="1:31" s="4" customFormat="1" ht="41.25" customHeight="1">
      <c r="A1" s="139"/>
      <c r="B1" s="223"/>
      <c r="C1" s="223"/>
      <c r="D1" s="270" t="str">
        <f>"BẢNG THANH TOÁN LƯƠNG THÁNG"&amp;" "&amp;TEXT($E$4,"mm")&amp;" / "&amp;TEXT($E$4,"yyyy")</f>
        <v>BẢNG THANH TOÁN LƯƠNG THÁNG 03 / 2013</v>
      </c>
      <c r="E1" s="270"/>
      <c r="F1" s="270"/>
      <c r="G1" s="270"/>
      <c r="H1" s="270"/>
      <c r="I1" s="270"/>
      <c r="J1" s="270"/>
      <c r="K1" s="270"/>
      <c r="L1" s="270"/>
      <c r="M1" s="270"/>
      <c r="N1" s="270"/>
      <c r="O1" s="270"/>
      <c r="P1" s="270"/>
      <c r="Q1" s="271"/>
      <c r="R1" s="272" t="s">
        <v>179</v>
      </c>
      <c r="S1" s="273"/>
      <c r="T1" s="274"/>
      <c r="U1" s="130" t="s">
        <v>58</v>
      </c>
      <c r="V1" s="110" t="s">
        <v>37</v>
      </c>
      <c r="W1" s="83"/>
      <c r="X1" s="83"/>
      <c r="Y1" s="5"/>
      <c r="Z1" s="5"/>
    </row>
    <row r="2" spans="1:31" s="4" customFormat="1" ht="15" customHeight="1">
      <c r="A2" s="139"/>
      <c r="B2" s="223"/>
      <c r="C2" s="223"/>
      <c r="D2" s="223"/>
      <c r="E2" s="81"/>
      <c r="F2" s="223"/>
      <c r="G2" s="223"/>
      <c r="H2" s="223"/>
      <c r="I2" s="223"/>
      <c r="J2" s="82"/>
      <c r="K2" s="223"/>
      <c r="L2" s="223"/>
      <c r="M2" s="223"/>
      <c r="N2" s="223"/>
      <c r="O2" s="223"/>
      <c r="P2" s="223"/>
      <c r="Q2" s="223"/>
      <c r="R2" s="223"/>
      <c r="S2" s="223"/>
      <c r="T2" s="59"/>
      <c r="U2" s="80">
        <f>MAX(F10:F19)</f>
        <v>26</v>
      </c>
      <c r="V2" s="111">
        <v>31</v>
      </c>
      <c r="W2" s="83"/>
      <c r="X2" s="83"/>
      <c r="Y2" s="5"/>
      <c r="Z2" s="5"/>
    </row>
    <row r="3" spans="1:31" s="4" customFormat="1" ht="15" customHeight="1">
      <c r="A3" s="139"/>
      <c r="B3" s="223"/>
      <c r="C3" s="223"/>
      <c r="D3" s="223"/>
      <c r="E3" s="81"/>
      <c r="F3" s="223"/>
      <c r="G3" s="223"/>
      <c r="H3" s="223"/>
      <c r="I3" s="223"/>
      <c r="J3" s="82"/>
      <c r="K3" s="223"/>
      <c r="L3" s="223"/>
      <c r="M3" s="223"/>
      <c r="N3" s="223"/>
      <c r="O3" s="223"/>
      <c r="P3" s="223"/>
      <c r="Q3" s="223"/>
      <c r="R3" s="223"/>
      <c r="S3" s="223"/>
      <c r="T3" s="59"/>
      <c r="U3" s="131"/>
      <c r="V3" s="132"/>
      <c r="W3" s="83"/>
      <c r="X3" s="83"/>
      <c r="Y3" s="5"/>
      <c r="Z3" s="5"/>
    </row>
    <row r="4" spans="1:31" s="105" customFormat="1" ht="14.25" customHeight="1">
      <c r="A4" s="103"/>
      <c r="B4" s="104"/>
      <c r="C4" s="104"/>
      <c r="D4" s="104"/>
      <c r="E4" s="189">
        <f>'CC -3'!$E$4</f>
        <v>41334</v>
      </c>
      <c r="F4" s="104"/>
      <c r="G4" s="104"/>
      <c r="H4" s="104"/>
      <c r="I4" s="104"/>
      <c r="J4" s="104"/>
      <c r="K4" s="104"/>
      <c r="L4" s="104"/>
      <c r="M4" s="104"/>
      <c r="N4" s="162">
        <v>0.08</v>
      </c>
      <c r="O4" s="162">
        <v>1.4999999999999999E-2</v>
      </c>
      <c r="P4" s="162">
        <v>0.01</v>
      </c>
      <c r="Q4" s="104"/>
      <c r="R4" s="104"/>
      <c r="S4" s="104"/>
      <c r="T4" s="104"/>
      <c r="U4" s="104"/>
      <c r="V4" s="106"/>
      <c r="W4" s="106"/>
      <c r="X4" s="106"/>
      <c r="Y4" s="106"/>
      <c r="Z4" s="106"/>
    </row>
    <row r="5" spans="1:31" s="27" customFormat="1" ht="24" customHeight="1">
      <c r="A5" s="275" t="s">
        <v>19</v>
      </c>
      <c r="B5" s="275" t="s">
        <v>20</v>
      </c>
      <c r="C5" s="238" t="s">
        <v>1</v>
      </c>
      <c r="D5" s="238" t="s">
        <v>2</v>
      </c>
      <c r="E5" s="241" t="s">
        <v>56</v>
      </c>
      <c r="F5" s="278" t="s">
        <v>26</v>
      </c>
      <c r="G5" s="279"/>
      <c r="H5" s="279"/>
      <c r="I5" s="279"/>
      <c r="J5" s="279"/>
      <c r="K5" s="280"/>
      <c r="L5" s="277" t="s">
        <v>57</v>
      </c>
      <c r="M5" s="277" t="s">
        <v>5</v>
      </c>
      <c r="N5" s="238" t="s">
        <v>6</v>
      </c>
      <c r="O5" s="238"/>
      <c r="P5" s="238"/>
      <c r="Q5" s="277" t="s">
        <v>7</v>
      </c>
      <c r="R5" s="277" t="s">
        <v>8</v>
      </c>
      <c r="S5" s="277" t="s">
        <v>9</v>
      </c>
      <c r="T5" s="239" t="s">
        <v>10</v>
      </c>
      <c r="U5" s="104"/>
      <c r="V5" s="28"/>
      <c r="W5" s="28"/>
      <c r="X5" s="5"/>
      <c r="Y5" s="5"/>
      <c r="Z5" s="5"/>
      <c r="AA5" s="4"/>
      <c r="AB5" s="4"/>
      <c r="AC5" s="4"/>
      <c r="AD5" s="4"/>
      <c r="AE5" s="4"/>
    </row>
    <row r="6" spans="1:31" s="27" customFormat="1" ht="33.75" customHeight="1">
      <c r="A6" s="276"/>
      <c r="B6" s="276"/>
      <c r="C6" s="238"/>
      <c r="D6" s="238"/>
      <c r="E6" s="241"/>
      <c r="F6" s="278" t="s">
        <v>59</v>
      </c>
      <c r="G6" s="280"/>
      <c r="H6" s="278" t="s">
        <v>158</v>
      </c>
      <c r="I6" s="279"/>
      <c r="J6" s="284" t="s">
        <v>27</v>
      </c>
      <c r="K6" s="277" t="s">
        <v>4</v>
      </c>
      <c r="L6" s="281"/>
      <c r="M6" s="281"/>
      <c r="N6" s="286" t="s">
        <v>12</v>
      </c>
      <c r="O6" s="277" t="s">
        <v>13</v>
      </c>
      <c r="P6" s="277" t="s">
        <v>34</v>
      </c>
      <c r="Q6" s="281"/>
      <c r="R6" s="281"/>
      <c r="S6" s="281"/>
      <c r="T6" s="240"/>
      <c r="U6" s="104"/>
      <c r="V6" s="28"/>
      <c r="W6" s="28"/>
      <c r="X6" s="5"/>
      <c r="Y6" s="5"/>
      <c r="Z6" s="5"/>
      <c r="AA6" s="4"/>
      <c r="AB6" s="4"/>
      <c r="AC6" s="4"/>
      <c r="AD6" s="4"/>
      <c r="AE6" s="4"/>
    </row>
    <row r="7" spans="1:31" s="27" customFormat="1" ht="35.25" customHeight="1">
      <c r="A7" s="276"/>
      <c r="B7" s="276"/>
      <c r="C7" s="277"/>
      <c r="D7" s="277"/>
      <c r="E7" s="241"/>
      <c r="F7" s="222" t="s">
        <v>40</v>
      </c>
      <c r="G7" s="220" t="s">
        <v>18</v>
      </c>
      <c r="H7" s="222" t="s">
        <v>40</v>
      </c>
      <c r="I7" s="128" t="s">
        <v>18</v>
      </c>
      <c r="J7" s="285"/>
      <c r="K7" s="281"/>
      <c r="L7" s="282"/>
      <c r="M7" s="282"/>
      <c r="N7" s="287"/>
      <c r="O7" s="281"/>
      <c r="P7" s="281"/>
      <c r="Q7" s="281"/>
      <c r="R7" s="281"/>
      <c r="S7" s="281"/>
      <c r="T7" s="240"/>
      <c r="U7" s="104"/>
      <c r="V7" s="28"/>
      <c r="W7" s="28"/>
      <c r="X7" s="5"/>
      <c r="Y7" s="5"/>
      <c r="Z7" s="5"/>
      <c r="AA7" s="4"/>
      <c r="AB7" s="4"/>
      <c r="AC7" s="4"/>
      <c r="AD7" s="4"/>
      <c r="AE7" s="4"/>
    </row>
    <row r="8" spans="1:31" s="85" customFormat="1" ht="12.75" customHeight="1">
      <c r="A8" s="84">
        <v>1</v>
      </c>
      <c r="B8" s="84">
        <v>2</v>
      </c>
      <c r="C8" s="84">
        <v>3</v>
      </c>
      <c r="D8" s="84">
        <v>4</v>
      </c>
      <c r="E8" s="84">
        <v>5</v>
      </c>
      <c r="F8" s="84">
        <v>7</v>
      </c>
      <c r="G8" s="84">
        <v>8</v>
      </c>
      <c r="H8" s="84">
        <v>9</v>
      </c>
      <c r="I8" s="84">
        <v>10</v>
      </c>
      <c r="J8" s="84">
        <v>13</v>
      </c>
      <c r="K8" s="84">
        <v>14</v>
      </c>
      <c r="L8" s="84">
        <v>16</v>
      </c>
      <c r="M8" s="84">
        <v>17</v>
      </c>
      <c r="N8" s="84">
        <v>18</v>
      </c>
      <c r="O8" s="84">
        <v>19</v>
      </c>
      <c r="P8" s="84">
        <v>20</v>
      </c>
      <c r="Q8" s="84">
        <v>21</v>
      </c>
      <c r="R8" s="84">
        <v>22</v>
      </c>
      <c r="S8" s="84">
        <v>23</v>
      </c>
      <c r="T8" s="84">
        <v>24</v>
      </c>
      <c r="U8" s="104"/>
      <c r="V8" s="86"/>
      <c r="W8" s="86"/>
      <c r="X8" s="87"/>
      <c r="Y8" s="87"/>
      <c r="Z8" s="87"/>
      <c r="AA8" s="88"/>
      <c r="AB8" s="88"/>
      <c r="AC8" s="88"/>
      <c r="AD8" s="88"/>
      <c r="AE8" s="88"/>
    </row>
    <row r="9" spans="1:31" s="85" customFormat="1" ht="24" customHeight="1">
      <c r="A9" s="188" t="s">
        <v>155</v>
      </c>
      <c r="B9" s="187" t="s">
        <v>180</v>
      </c>
      <c r="C9" s="186"/>
      <c r="D9" s="186"/>
      <c r="E9" s="186"/>
      <c r="F9" s="186"/>
      <c r="G9" s="186"/>
      <c r="H9" s="186"/>
      <c r="I9" s="186"/>
      <c r="J9" s="186"/>
      <c r="K9" s="186"/>
      <c r="L9" s="186"/>
      <c r="M9" s="186"/>
      <c r="N9" s="186"/>
      <c r="O9" s="186"/>
      <c r="P9" s="186"/>
      <c r="Q9" s="186"/>
      <c r="R9" s="186"/>
      <c r="S9" s="186"/>
      <c r="T9" s="186"/>
      <c r="U9" s="104"/>
      <c r="V9" s="86"/>
      <c r="W9" s="86"/>
      <c r="X9" s="87"/>
      <c r="Y9" s="87"/>
      <c r="Z9" s="87"/>
      <c r="AA9" s="88"/>
      <c r="AB9" s="88"/>
      <c r="AC9" s="88"/>
      <c r="AD9" s="88"/>
      <c r="AE9" s="88"/>
    </row>
    <row r="10" spans="1:31" s="36" customFormat="1" ht="24" customHeight="1">
      <c r="A10" s="38">
        <v>1</v>
      </c>
      <c r="B10" s="141" t="s">
        <v>162</v>
      </c>
      <c r="C10" s="89" t="str">
        <f t="shared" ref="C10:C11" si="0">VLOOKUP(B10,DS,2,0)</f>
        <v>Phan Văn Hiền</v>
      </c>
      <c r="D10" s="116" t="str">
        <f t="shared" ref="D10:D11" si="1">VLOOKUP(B10,DS,3,0)</f>
        <v>Quản Đốc</v>
      </c>
      <c r="E10" s="90">
        <f t="shared" ref="E10:E11" si="2">VLOOKUP(B10,DS,4,0)</f>
        <v>2700000</v>
      </c>
      <c r="F10" s="92">
        <f>VLOOKUP(B10,'CC -3'!$B$8:$AS$19,36,0)</f>
        <v>26</v>
      </c>
      <c r="G10" s="145">
        <f t="shared" ref="G10:G11" si="3">ROUND(E10/$U$2*F10,0)</f>
        <v>2700000</v>
      </c>
      <c r="H10" s="92">
        <f>(VLOOKUP(B10,'CC -3'!$B$8:$AS$19,37,0)+VLOOKUP(B10,'CC -3'!$B$8:$AS$19,38,0))</f>
        <v>0</v>
      </c>
      <c r="I10" s="145">
        <f t="shared" ref="I10:I11" si="4">ROUND(E10/$U$2*H10,0)</f>
        <v>0</v>
      </c>
      <c r="J10" s="93">
        <f t="shared" ref="J10:K11" si="5">F10+H10</f>
        <v>26</v>
      </c>
      <c r="K10" s="39">
        <f>G10+I10</f>
        <v>2700000</v>
      </c>
      <c r="L10" s="90">
        <f t="shared" ref="L10:L11" si="6">+F10*15000</f>
        <v>390000</v>
      </c>
      <c r="M10" s="40">
        <f t="shared" ref="M10:M11" si="7">K10+L10</f>
        <v>3090000</v>
      </c>
      <c r="N10" s="40">
        <f>IF(VLOOKUP(B10,DS,9,0)="x",E10*$N$4,0)</f>
        <v>0</v>
      </c>
      <c r="O10" s="40">
        <f>IF(VLOOKUP(B10,DS,9,0)="x",E10*$O$4,0)</f>
        <v>0</v>
      </c>
      <c r="P10" s="40">
        <f>IF(VLOOKUP(B10,DS,9,0)="x",E10*$P$4,0)</f>
        <v>0</v>
      </c>
      <c r="Q10" s="39">
        <f t="shared" ref="Q10:Q11" si="8">M10-SUM(N10:P10)</f>
        <v>3090000</v>
      </c>
      <c r="R10" s="39">
        <f>VLOOKUP(B10,DS,23,0)</f>
        <v>0</v>
      </c>
      <c r="S10" s="45">
        <f t="shared" ref="S10:S11" si="9">Q10-R10</f>
        <v>3090000</v>
      </c>
      <c r="T10" s="39"/>
      <c r="U10" s="104"/>
      <c r="V10" s="37"/>
      <c r="W10" s="28"/>
      <c r="X10" s="5"/>
      <c r="Y10" s="5"/>
      <c r="Z10" s="5"/>
      <c r="AA10" s="4"/>
      <c r="AB10" s="4"/>
      <c r="AC10" s="4"/>
      <c r="AD10" s="4"/>
      <c r="AE10" s="4"/>
    </row>
    <row r="11" spans="1:31" s="36" customFormat="1" ht="24" customHeight="1">
      <c r="A11" s="38">
        <v>2</v>
      </c>
      <c r="B11" s="141" t="s">
        <v>177</v>
      </c>
      <c r="C11" s="89" t="str">
        <f t="shared" si="0"/>
        <v>Nguyễn Thị Thu Sương</v>
      </c>
      <c r="D11" s="116" t="str">
        <f t="shared" si="1"/>
        <v>Kinh Doanh</v>
      </c>
      <c r="E11" s="90">
        <f t="shared" si="2"/>
        <v>2400000</v>
      </c>
      <c r="F11" s="92">
        <f>VLOOKUP(B11,'CC -3'!$B$8:$AS$19,36,0)</f>
        <v>26</v>
      </c>
      <c r="G11" s="145">
        <f t="shared" si="3"/>
        <v>2400000</v>
      </c>
      <c r="H11" s="92">
        <f>(VLOOKUP(B11,'CC -3'!$B$8:$AS$19,37,0)+VLOOKUP(B11,'CC -3'!$B$8:$AS$19,38,0))</f>
        <v>0</v>
      </c>
      <c r="I11" s="145">
        <f t="shared" si="4"/>
        <v>0</v>
      </c>
      <c r="J11" s="93">
        <f t="shared" si="5"/>
        <v>26</v>
      </c>
      <c r="K11" s="39">
        <f t="shared" si="5"/>
        <v>2400000</v>
      </c>
      <c r="L11" s="90">
        <f t="shared" si="6"/>
        <v>390000</v>
      </c>
      <c r="M11" s="40">
        <f t="shared" si="7"/>
        <v>2790000</v>
      </c>
      <c r="N11" s="40">
        <f>IF(VLOOKUP(B11,DS,9,0)="x",E11*$N$4,0)</f>
        <v>0</v>
      </c>
      <c r="O11" s="40">
        <f>IF(VLOOKUP(B11,DS,9,0)="x",E11*$O$4,0)</f>
        <v>0</v>
      </c>
      <c r="P11" s="40">
        <f>IF(VLOOKUP(B11,DS,9,0)="x",E11*$P$4,0)</f>
        <v>0</v>
      </c>
      <c r="Q11" s="39">
        <f t="shared" si="8"/>
        <v>2790000</v>
      </c>
      <c r="R11" s="39">
        <f>VLOOKUP(B11,DS,23,0)</f>
        <v>0</v>
      </c>
      <c r="S11" s="45">
        <f t="shared" si="9"/>
        <v>2790000</v>
      </c>
      <c r="T11" s="39"/>
      <c r="U11" s="104"/>
      <c r="V11" s="37"/>
      <c r="W11" s="28"/>
      <c r="X11" s="5"/>
      <c r="Y11" s="5"/>
      <c r="Z11" s="5"/>
      <c r="AA11" s="4"/>
      <c r="AB11" s="4"/>
      <c r="AC11" s="4"/>
      <c r="AD11" s="4"/>
      <c r="AE11" s="4"/>
    </row>
    <row r="12" spans="1:31" s="36" customFormat="1" ht="24" customHeight="1">
      <c r="A12" s="203"/>
      <c r="B12" s="204"/>
      <c r="C12" s="205"/>
      <c r="D12" s="206"/>
      <c r="E12" s="207"/>
      <c r="F12" s="208"/>
      <c r="G12" s="209"/>
      <c r="H12" s="208"/>
      <c r="I12" s="209"/>
      <c r="J12" s="210"/>
      <c r="K12" s="211"/>
      <c r="L12" s="207"/>
      <c r="M12" s="212"/>
      <c r="N12" s="212"/>
      <c r="O12" s="212"/>
      <c r="P12" s="212"/>
      <c r="Q12" s="211"/>
      <c r="R12" s="211"/>
      <c r="S12" s="213"/>
      <c r="T12" s="211"/>
      <c r="U12" s="104"/>
      <c r="V12" s="37"/>
      <c r="W12" s="28"/>
      <c r="X12" s="5"/>
      <c r="Y12" s="5"/>
      <c r="Z12" s="5"/>
      <c r="AA12" s="4"/>
      <c r="AB12" s="4"/>
      <c r="AC12" s="4"/>
      <c r="AD12" s="4"/>
      <c r="AE12" s="4"/>
    </row>
    <row r="13" spans="1:31" s="32" customFormat="1" ht="21" customHeight="1">
      <c r="A13" s="283" t="s">
        <v>25</v>
      </c>
      <c r="B13" s="283"/>
      <c r="C13" s="283"/>
      <c r="D13" s="283"/>
      <c r="E13" s="140">
        <f>SUM(E9:E11)</f>
        <v>5100000</v>
      </c>
      <c r="F13" s="140"/>
      <c r="G13" s="140">
        <f>SUM(G9:G11)</f>
        <v>5100000</v>
      </c>
      <c r="H13" s="140"/>
      <c r="I13" s="140">
        <f>SUM(I9:I11)</f>
        <v>0</v>
      </c>
      <c r="J13" s="140"/>
      <c r="K13" s="140">
        <f t="shared" ref="K13:S13" si="10">SUM(K9:K11)</f>
        <v>5100000</v>
      </c>
      <c r="L13" s="140">
        <f t="shared" si="10"/>
        <v>780000</v>
      </c>
      <c r="M13" s="140">
        <f t="shared" si="10"/>
        <v>5880000</v>
      </c>
      <c r="N13" s="140">
        <f t="shared" si="10"/>
        <v>0</v>
      </c>
      <c r="O13" s="140">
        <f t="shared" si="10"/>
        <v>0</v>
      </c>
      <c r="P13" s="140">
        <f t="shared" si="10"/>
        <v>0</v>
      </c>
      <c r="Q13" s="140">
        <f t="shared" si="10"/>
        <v>5880000</v>
      </c>
      <c r="R13" s="140">
        <f t="shared" si="10"/>
        <v>0</v>
      </c>
      <c r="S13" s="140">
        <f t="shared" si="10"/>
        <v>5880000</v>
      </c>
      <c r="T13" s="26"/>
      <c r="U13" s="104"/>
      <c r="V13" s="33"/>
      <c r="W13" s="33"/>
      <c r="X13" s="33"/>
      <c r="Y13" s="33"/>
      <c r="Z13" s="33"/>
    </row>
    <row r="14" spans="1:31" s="85" customFormat="1" ht="24" customHeight="1">
      <c r="A14" s="188" t="s">
        <v>156</v>
      </c>
      <c r="B14" s="187" t="s">
        <v>157</v>
      </c>
      <c r="C14" s="186"/>
      <c r="D14" s="186"/>
      <c r="E14" s="186"/>
      <c r="F14" s="186"/>
      <c r="G14" s="186"/>
      <c r="H14" s="186"/>
      <c r="I14" s="186"/>
      <c r="J14" s="186"/>
      <c r="K14" s="186"/>
      <c r="L14" s="186"/>
      <c r="M14" s="186"/>
      <c r="N14" s="186"/>
      <c r="O14" s="186"/>
      <c r="P14" s="186"/>
      <c r="Q14" s="186"/>
      <c r="R14" s="186"/>
      <c r="S14" s="186"/>
      <c r="T14" s="186"/>
      <c r="U14" s="104"/>
      <c r="V14" s="86"/>
      <c r="W14" s="86"/>
      <c r="X14" s="87"/>
      <c r="Y14" s="87"/>
      <c r="Z14" s="87"/>
      <c r="AA14" s="88"/>
      <c r="AB14" s="88"/>
      <c r="AC14" s="88"/>
      <c r="AD14" s="88"/>
      <c r="AE14" s="88"/>
    </row>
    <row r="15" spans="1:31" s="36" customFormat="1" ht="24" customHeight="1">
      <c r="A15" s="38">
        <v>1</v>
      </c>
      <c r="B15" s="141" t="s">
        <v>163</v>
      </c>
      <c r="C15" s="89" t="str">
        <f t="shared" ref="C15" si="11">VLOOKUP(B15,DS,2,0)</f>
        <v>Nguyễn Trường Giang</v>
      </c>
      <c r="D15" s="116" t="str">
        <f t="shared" ref="D15" si="12">VLOOKUP(B15,DS,3,0)</f>
        <v>Thợ in</v>
      </c>
      <c r="E15" s="90">
        <f t="shared" ref="E15" si="13">VLOOKUP(B15,DS,4,0)</f>
        <v>2200000</v>
      </c>
      <c r="F15" s="92">
        <f>VLOOKUP(B15,'CC -3'!$B$8:$AS$19,36,0)</f>
        <v>26</v>
      </c>
      <c r="G15" s="145">
        <f t="shared" ref="G15" si="14">ROUND(E15/$U$2*F15,0)</f>
        <v>2200000</v>
      </c>
      <c r="H15" s="92">
        <f>(VLOOKUP(B15,'CC -3'!$B$8:$AS$19,37,0)+VLOOKUP(B15,'CC -3'!$B$8:$AS$19,38,0))</f>
        <v>0</v>
      </c>
      <c r="I15" s="145">
        <f t="shared" ref="I15" si="15">ROUND(E15/$U$2*H15,0)</f>
        <v>0</v>
      </c>
      <c r="J15" s="146">
        <f t="shared" ref="J15:K15" si="16">F15+H15</f>
        <v>26</v>
      </c>
      <c r="K15" s="39">
        <f t="shared" si="16"/>
        <v>2200000</v>
      </c>
      <c r="L15" s="90">
        <f t="shared" ref="L15" si="17">+F15*15000</f>
        <v>390000</v>
      </c>
      <c r="M15" s="40">
        <f t="shared" ref="M15" si="18">K15+L15</f>
        <v>2590000</v>
      </c>
      <c r="N15" s="40">
        <f>IF(VLOOKUP(B15,DS,9,0)="x",'L - 3'!E15*$N$4,0)</f>
        <v>0</v>
      </c>
      <c r="O15" s="40">
        <f t="shared" ref="O15" si="19">IF(VLOOKUP(B15,DS,9,0)="x",E15*0.015,0)</f>
        <v>0</v>
      </c>
      <c r="P15" s="40">
        <f t="shared" ref="P15" si="20">IF(VLOOKUP(B15,DS,9,0)="x",E15*0.01,0)</f>
        <v>0</v>
      </c>
      <c r="Q15" s="39">
        <f>M15-SUM(N15:P15)</f>
        <v>2590000</v>
      </c>
      <c r="R15" s="39">
        <f t="shared" ref="R15" si="21">VLOOKUP(B15,DS,23,0)</f>
        <v>0</v>
      </c>
      <c r="S15" s="45">
        <f>Q15-R15</f>
        <v>2590000</v>
      </c>
      <c r="T15" s="39"/>
      <c r="U15" s="104"/>
      <c r="V15" s="37"/>
      <c r="W15" s="28"/>
      <c r="X15" s="5"/>
      <c r="Y15" s="5"/>
      <c r="Z15" s="5"/>
      <c r="AA15" s="4"/>
      <c r="AB15" s="4"/>
      <c r="AC15" s="4"/>
      <c r="AD15" s="4"/>
      <c r="AE15" s="4"/>
    </row>
    <row r="16" spans="1:31" s="36" customFormat="1" ht="24" customHeight="1">
      <c r="A16" s="38">
        <v>2</v>
      </c>
      <c r="B16" s="141" t="s">
        <v>164</v>
      </c>
      <c r="C16" s="89" t="str">
        <f t="shared" ref="C16:C17" si="22">VLOOKUP(B16,DS,2,0)</f>
        <v>Đoàn Hồng Phong</v>
      </c>
      <c r="D16" s="116" t="str">
        <f t="shared" ref="D16:D17" si="23">VLOOKUP(B16,DS,3,0)</f>
        <v>Thợ đóng - xả</v>
      </c>
      <c r="E16" s="90">
        <f t="shared" ref="E16:E17" si="24">VLOOKUP(B16,DS,4,0)</f>
        <v>2200000</v>
      </c>
      <c r="F16" s="92">
        <f>VLOOKUP(B16,'CC -3'!$B$8:$AS$19,36,0)</f>
        <v>26</v>
      </c>
      <c r="G16" s="145">
        <f t="shared" ref="G16:G17" si="25">ROUND(E16/$U$2*F16,0)</f>
        <v>2200000</v>
      </c>
      <c r="H16" s="92">
        <f>(VLOOKUP(B16,'CC -3'!$B$8:$AS$19,37,0)+VLOOKUP(B16,'CC -3'!$B$8:$AS$19,38,0))</f>
        <v>0</v>
      </c>
      <c r="I16" s="145">
        <f t="shared" ref="I16:I17" si="26">ROUND(E16/$U$2*H16,0)</f>
        <v>0</v>
      </c>
      <c r="J16" s="146">
        <f t="shared" ref="J16:J17" si="27">F16+H16</f>
        <v>26</v>
      </c>
      <c r="K16" s="39">
        <f t="shared" ref="K16:K17" si="28">G16+I16</f>
        <v>2200000</v>
      </c>
      <c r="L16" s="90">
        <f t="shared" ref="L16:L17" si="29">+F16*15000</f>
        <v>390000</v>
      </c>
      <c r="M16" s="40">
        <f t="shared" ref="M16:M17" si="30">K16+L16</f>
        <v>2590000</v>
      </c>
      <c r="N16" s="40">
        <f>IF(VLOOKUP(B16,DS,9,0)="x",'L - 3'!E16*$N$4,0)</f>
        <v>0</v>
      </c>
      <c r="O16" s="40">
        <f t="shared" ref="O16:O17" si="31">IF(VLOOKUP(B16,DS,9,0)="x",E16*0.015,0)</f>
        <v>0</v>
      </c>
      <c r="P16" s="40">
        <f t="shared" ref="P16:P17" si="32">IF(VLOOKUP(B16,DS,9,0)="x",E16*0.01,0)</f>
        <v>0</v>
      </c>
      <c r="Q16" s="39">
        <f t="shared" ref="Q16:Q17" si="33">M16-SUM(N16:P16)</f>
        <v>2590000</v>
      </c>
      <c r="R16" s="39">
        <f t="shared" ref="R16:R17" si="34">VLOOKUP(B16,DS,23,0)</f>
        <v>0</v>
      </c>
      <c r="S16" s="45">
        <f t="shared" ref="S16:S17" si="35">Q16-R16</f>
        <v>2590000</v>
      </c>
      <c r="T16" s="39"/>
      <c r="U16" s="104"/>
      <c r="V16" s="37"/>
      <c r="W16" s="28"/>
      <c r="X16" s="5"/>
      <c r="Y16" s="5"/>
      <c r="Z16" s="5"/>
      <c r="AA16" s="4"/>
      <c r="AB16" s="4"/>
      <c r="AC16" s="4"/>
      <c r="AD16" s="4"/>
      <c r="AE16" s="4"/>
    </row>
    <row r="17" spans="1:31" s="36" customFormat="1" ht="24" customHeight="1">
      <c r="A17" s="38">
        <v>3</v>
      </c>
      <c r="B17" s="141" t="s">
        <v>165</v>
      </c>
      <c r="C17" s="89" t="str">
        <f t="shared" si="22"/>
        <v>Trần Hữu Tình</v>
      </c>
      <c r="D17" s="116" t="str">
        <f t="shared" si="23"/>
        <v>Công nhân</v>
      </c>
      <c r="E17" s="90">
        <f t="shared" si="24"/>
        <v>2000000</v>
      </c>
      <c r="F17" s="92">
        <f>VLOOKUP(B17,'CC -3'!$B$8:$AS$19,36,0)</f>
        <v>26</v>
      </c>
      <c r="G17" s="145">
        <f t="shared" si="25"/>
        <v>2000000</v>
      </c>
      <c r="H17" s="92">
        <f>(VLOOKUP(B17,'CC -3'!$B$8:$AS$19,37,0)+VLOOKUP(B17,'CC -3'!$B$8:$AS$19,38,0))</f>
        <v>0</v>
      </c>
      <c r="I17" s="145">
        <f t="shared" si="26"/>
        <v>0</v>
      </c>
      <c r="J17" s="146">
        <f t="shared" si="27"/>
        <v>26</v>
      </c>
      <c r="K17" s="39">
        <f t="shared" si="28"/>
        <v>2000000</v>
      </c>
      <c r="L17" s="90">
        <f t="shared" si="29"/>
        <v>390000</v>
      </c>
      <c r="M17" s="40">
        <f t="shared" si="30"/>
        <v>2390000</v>
      </c>
      <c r="N17" s="40">
        <f>IF(VLOOKUP(B17,DS,9,0)="x",'L - 3'!E17*$N$4,0)</f>
        <v>0</v>
      </c>
      <c r="O17" s="40">
        <f t="shared" si="31"/>
        <v>0</v>
      </c>
      <c r="P17" s="40">
        <f t="shared" si="32"/>
        <v>0</v>
      </c>
      <c r="Q17" s="39">
        <f t="shared" si="33"/>
        <v>2390000</v>
      </c>
      <c r="R17" s="39">
        <f t="shared" si="34"/>
        <v>0</v>
      </c>
      <c r="S17" s="45">
        <f t="shared" si="35"/>
        <v>2390000</v>
      </c>
      <c r="T17" s="39"/>
      <c r="U17" s="104"/>
      <c r="V17" s="37"/>
      <c r="W17" s="28"/>
      <c r="X17" s="5"/>
      <c r="Y17" s="5"/>
      <c r="Z17" s="5"/>
      <c r="AA17" s="4"/>
      <c r="AB17" s="4"/>
      <c r="AC17" s="4"/>
      <c r="AD17" s="4"/>
      <c r="AE17" s="4"/>
    </row>
    <row r="18" spans="1:31" s="36" customFormat="1" ht="22.5" customHeight="1">
      <c r="A18" s="41"/>
      <c r="B18" s="185"/>
      <c r="C18" s="42"/>
      <c r="D18" s="3"/>
      <c r="E18" s="43"/>
      <c r="F18" s="43"/>
      <c r="G18" s="43"/>
      <c r="H18" s="43"/>
      <c r="I18" s="43"/>
      <c r="J18" s="44"/>
      <c r="K18" s="43"/>
      <c r="L18" s="43"/>
      <c r="M18" s="184"/>
      <c r="N18" s="43"/>
      <c r="O18" s="43"/>
      <c r="P18" s="43"/>
      <c r="Q18" s="43"/>
      <c r="R18" s="43"/>
      <c r="S18" s="43"/>
      <c r="T18" s="39"/>
      <c r="U18" s="104"/>
      <c r="V18" s="37"/>
      <c r="W18" s="37"/>
      <c r="X18" s="37"/>
      <c r="Y18" s="37"/>
      <c r="Z18" s="37"/>
    </row>
    <row r="19" spans="1:31" s="32" customFormat="1" ht="21" customHeight="1">
      <c r="A19" s="283" t="s">
        <v>25</v>
      </c>
      <c r="B19" s="283"/>
      <c r="C19" s="283"/>
      <c r="D19" s="283"/>
      <c r="E19" s="140">
        <f>SUM(E14:E18)</f>
        <v>6400000</v>
      </c>
      <c r="F19" s="140"/>
      <c r="G19" s="140">
        <f>SUM(G14:G18)</f>
        <v>6400000</v>
      </c>
      <c r="H19" s="140"/>
      <c r="I19" s="140">
        <f>SUM(I14:I18)</f>
        <v>0</v>
      </c>
      <c r="J19" s="140"/>
      <c r="K19" s="140">
        <f t="shared" ref="K19:S19" si="36">SUM(K14:K18)</f>
        <v>6400000</v>
      </c>
      <c r="L19" s="140">
        <f t="shared" si="36"/>
        <v>1170000</v>
      </c>
      <c r="M19" s="140">
        <f t="shared" si="36"/>
        <v>7570000</v>
      </c>
      <c r="N19" s="140">
        <f t="shared" si="36"/>
        <v>0</v>
      </c>
      <c r="O19" s="140">
        <f t="shared" si="36"/>
        <v>0</v>
      </c>
      <c r="P19" s="140">
        <f t="shared" si="36"/>
        <v>0</v>
      </c>
      <c r="Q19" s="140">
        <f t="shared" si="36"/>
        <v>7570000</v>
      </c>
      <c r="R19" s="140">
        <f t="shared" si="36"/>
        <v>0</v>
      </c>
      <c r="S19" s="140">
        <f t="shared" si="36"/>
        <v>7570000</v>
      </c>
      <c r="T19" s="26"/>
      <c r="U19" s="104"/>
      <c r="V19" s="33"/>
      <c r="W19" s="33"/>
      <c r="X19" s="33"/>
      <c r="Y19" s="33"/>
      <c r="Z19" s="33"/>
    </row>
    <row r="20" spans="1:31" ht="11.25" customHeight="1">
      <c r="A20" s="8"/>
      <c r="B20" s="8"/>
      <c r="C20" s="9"/>
      <c r="D20" s="117"/>
      <c r="E20" s="94"/>
      <c r="F20" s="9"/>
      <c r="G20" s="9"/>
      <c r="H20" s="9"/>
      <c r="I20" s="9"/>
      <c r="K20" s="9"/>
      <c r="L20" s="9"/>
      <c r="M20" s="102"/>
      <c r="N20" s="9"/>
      <c r="O20" s="9"/>
      <c r="P20" s="9"/>
      <c r="Q20" s="9"/>
      <c r="R20" s="9"/>
      <c r="S20" s="9"/>
      <c r="T20" s="9"/>
      <c r="U20" s="104"/>
    </row>
    <row r="21" spans="1:31" s="36" customFormat="1" ht="11.25" customHeight="1">
      <c r="A21" s="78"/>
      <c r="B21" s="78"/>
      <c r="C21" s="78"/>
      <c r="D21" s="133"/>
      <c r="E21" s="134"/>
      <c r="F21" s="78"/>
      <c r="G21" s="78"/>
      <c r="H21" s="78"/>
      <c r="I21" s="78"/>
      <c r="J21" s="135"/>
      <c r="K21" s="134"/>
      <c r="L21" s="78"/>
      <c r="M21" s="78"/>
      <c r="N21" s="78"/>
      <c r="O21" s="78"/>
      <c r="P21" s="78"/>
      <c r="Q21" s="78"/>
      <c r="R21" s="78"/>
      <c r="S21" s="108" t="str">
        <f>"Long An, ngày  "&amp;$V$2&amp;"   tháng   "&amp;TEXT(E4,"mm")&amp;"   năm "&amp;TEXT(E4,"yyyy")</f>
        <v>Long An, ngày  31   tháng   03   năm 2013</v>
      </c>
      <c r="T21" s="78"/>
      <c r="U21" s="136"/>
      <c r="V21" s="37"/>
      <c r="W21" s="37"/>
      <c r="X21" s="37"/>
      <c r="Y21" s="37"/>
      <c r="Z21" s="37"/>
    </row>
    <row r="22" spans="1:31" s="36" customFormat="1" ht="12.75">
      <c r="A22" s="29"/>
      <c r="B22" s="29"/>
      <c r="C22" s="29" t="s">
        <v>60</v>
      </c>
      <c r="D22" s="137"/>
      <c r="E22" s="79"/>
      <c r="F22" s="136"/>
      <c r="G22" s="79"/>
      <c r="H22" s="79"/>
      <c r="I22" s="79"/>
      <c r="J22" s="138"/>
      <c r="K22" s="37"/>
      <c r="L22" s="29"/>
      <c r="M22" s="147"/>
      <c r="N22" s="20"/>
      <c r="O22" s="20"/>
      <c r="P22" s="20"/>
      <c r="Q22" s="20"/>
      <c r="S22" s="136" t="s">
        <v>22</v>
      </c>
      <c r="T22" s="136"/>
      <c r="U22" s="136"/>
      <c r="V22" s="37"/>
      <c r="W22" s="37"/>
      <c r="X22" s="37"/>
      <c r="Y22" s="37"/>
      <c r="Z22" s="37"/>
    </row>
    <row r="23" spans="1:31" ht="12">
      <c r="A23" s="8"/>
      <c r="B23" s="8"/>
      <c r="C23" s="15"/>
      <c r="E23" s="13"/>
      <c r="F23" s="12"/>
      <c r="G23" s="13"/>
      <c r="H23" s="13"/>
      <c r="I23" s="13"/>
      <c r="K23" s="7"/>
      <c r="L23" s="15"/>
      <c r="N23" s="11"/>
      <c r="O23" s="11"/>
      <c r="P23" s="11"/>
      <c r="Q23" s="11"/>
      <c r="S23" s="11"/>
      <c r="T23" s="12"/>
      <c r="U23" s="104"/>
    </row>
    <row r="24" spans="1:31" ht="12">
      <c r="C24" s="15"/>
      <c r="L24" s="15"/>
      <c r="T24" s="15"/>
      <c r="U24" s="104"/>
    </row>
    <row r="25" spans="1:31" ht="12">
      <c r="U25" s="104"/>
    </row>
    <row r="26" spans="1:31" ht="12">
      <c r="U26" s="104"/>
    </row>
    <row r="27" spans="1:31" ht="12">
      <c r="U27" s="104"/>
    </row>
    <row r="28" spans="1:31" ht="12">
      <c r="U28" s="104"/>
    </row>
    <row r="29" spans="1:31" ht="12">
      <c r="U29" s="104"/>
    </row>
    <row r="30" spans="1:31" ht="12">
      <c r="U30" s="104"/>
    </row>
  </sheetData>
  <protectedRanges>
    <protectedRange password="CC78" sqref="V18:IK19 C5:D7 B22:C22 V5:W9 A18:A23 B18:B21 B23 V14:W14 Q5:T7 AF12:IK12 E5:I6 N5:P6 L5 L22 J6:K7 L7 A25:T58 U31:U58 N18:S18 V25:IK58 W12 J18:L18 A59:IK65326 Q12:S12 AF14:IK14 V13:IK13 D13:T13 D19:T19 A12:B13 A10:B11 Q10:S11 W10:W11 AF5:IK11" name="Range1"/>
    <protectedRange password="CC78" sqref="F7:H7" name="Range1_4"/>
    <protectedRange password="CC78" sqref="V22:IK23 S22:T23 N22:Q23 E22:I23" name="Range1_1_1"/>
    <protectedRange password="CC78" sqref="U1 W1:IK3 V4:IK4 B4:T4 X12:AE12 R2:S3 B1:Q3 U18:U30 X14:AE14 U12:U14 U4:U11 X5:AE11" name="Range1_2"/>
    <protectedRange password="CC78" sqref="V10:V12" name="Range1_1"/>
    <protectedRange password="CC78" sqref="A1" name="Range1_2_1_1"/>
    <protectedRange password="CC78" sqref="V1:V3" name="Range1_2_1"/>
    <protectedRange password="CC78" sqref="I7" name="Range1_4_1"/>
    <protectedRange password="CC78" sqref="U3" name="Range1_2_2_1"/>
    <protectedRange password="CC78" sqref="W15:W17 Q15:S17 A15:B17 AF15:IK17" name="Range1_5"/>
    <protectedRange password="CC78" sqref="U15:U17 X15:AE17" name="Range1_2_3"/>
    <protectedRange password="CC78" sqref="V15:V17" name="Range1_1_3"/>
    <protectedRange password="CC78" sqref="K10:K12 K15:K17" name="Range1_6"/>
    <protectedRange password="CC78" sqref="A2:A3" name="Range1_2_1_3"/>
    <protectedRange password="CC78" sqref="U2" name="Range1_2_2_1_1"/>
  </protectedRanges>
  <autoFilter ref="A7:AE10"/>
  <mergeCells count="24">
    <mergeCell ref="A13:D13"/>
    <mergeCell ref="A19:D19"/>
    <mergeCell ref="N5:P5"/>
    <mergeCell ref="J6:J7"/>
    <mergeCell ref="K6:K7"/>
    <mergeCell ref="N6:N7"/>
    <mergeCell ref="O6:O7"/>
    <mergeCell ref="P6:P7"/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Q5:Q7"/>
    <mergeCell ref="R5:R7"/>
    <mergeCell ref="S5:S7"/>
    <mergeCell ref="T5:T7"/>
    <mergeCell ref="F6:G6"/>
    <mergeCell ref="H6:I6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6"/>
  <sheetViews>
    <sheetView zoomScaleNormal="115" workbookViewId="0">
      <pane xSplit="3" ySplit="6" topLeftCell="D7" activePane="bottomRight" state="frozen"/>
      <selection activeCell="X10" sqref="X10"/>
      <selection pane="topRight" activeCell="X10" sqref="X10"/>
      <selection pane="bottomLeft" activeCell="X10" sqref="X10"/>
      <selection pane="bottomRight" activeCell="AI9" sqref="AI9:AI19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219" customWidth="1"/>
    <col min="5" max="5" width="7.140625" style="2" customWidth="1"/>
    <col min="6" max="33" width="3.42578125" style="123" customWidth="1"/>
    <col min="34" max="35" width="3.42578125" style="124" customWidth="1"/>
    <col min="36" max="37" width="4.42578125" style="2" customWidth="1"/>
    <col min="38" max="38" width="5.5703125" style="100" customWidth="1"/>
    <col min="39" max="39" width="6.140625" style="2" customWidth="1"/>
    <col min="40" max="42" width="5" style="2" hidden="1" customWidth="1"/>
    <col min="43" max="43" width="5" style="2" customWidth="1"/>
    <col min="44" max="44" width="11.7109375" style="2" customWidth="1"/>
    <col min="45" max="45" width="9.85546875" style="2" customWidth="1"/>
    <col min="46" max="46" width="3.7109375" style="2" customWidth="1"/>
    <col min="47" max="47" width="8.5703125" style="2" customWidth="1"/>
    <col min="48" max="16384" width="3.7109375" style="2"/>
  </cols>
  <sheetData>
    <row r="1" spans="1:90" ht="37.5" customHeight="1">
      <c r="A1" s="139"/>
      <c r="B1" s="54"/>
      <c r="C1" s="54"/>
      <c r="D1" s="58"/>
      <c r="E1" s="54"/>
      <c r="F1" s="58"/>
      <c r="G1" s="58"/>
      <c r="H1" s="58"/>
      <c r="I1" s="58"/>
      <c r="J1" s="58"/>
      <c r="K1" s="119"/>
      <c r="L1" s="119"/>
      <c r="M1" s="119"/>
      <c r="N1" s="119"/>
      <c r="O1" s="119"/>
      <c r="P1" s="119"/>
      <c r="Q1" s="119"/>
      <c r="R1" s="119"/>
      <c r="S1" s="56" t="str">
        <f>CONCATENATE("BẢNG CHẤM CÔNG THÁNG ",TEXT($E$4,"mm")," NĂM ",TEXT($E$4,"yyyy"))</f>
        <v>BẢNG CHẤM CÔNG THÁNG 04 NĂM 2013</v>
      </c>
      <c r="T1" s="119"/>
      <c r="U1" s="119"/>
      <c r="V1" s="119"/>
      <c r="W1" s="119"/>
      <c r="X1" s="119"/>
      <c r="Y1" s="119"/>
      <c r="Z1" s="119"/>
      <c r="AA1" s="119"/>
      <c r="AB1" s="119"/>
      <c r="AC1" s="119"/>
      <c r="AD1" s="119"/>
      <c r="AE1" s="119"/>
      <c r="AF1" s="119"/>
      <c r="AG1" s="119"/>
      <c r="AH1" s="119"/>
      <c r="AI1" s="119"/>
      <c r="AJ1" s="55"/>
      <c r="AK1" s="55"/>
      <c r="AL1" s="242" t="s">
        <v>179</v>
      </c>
      <c r="AM1" s="243"/>
      <c r="AN1" s="243"/>
      <c r="AO1" s="243"/>
      <c r="AP1" s="243"/>
      <c r="AQ1" s="243"/>
      <c r="AR1" s="244"/>
      <c r="AS1" s="57"/>
    </row>
    <row r="2" spans="1:90" ht="20.25">
      <c r="A2" s="139"/>
      <c r="B2" s="58"/>
      <c r="C2" s="58"/>
      <c r="D2" s="58"/>
      <c r="E2" s="58"/>
      <c r="F2" s="58"/>
      <c r="G2" s="58"/>
      <c r="H2" s="58"/>
      <c r="I2" s="58"/>
      <c r="J2" s="58"/>
      <c r="K2" s="119"/>
      <c r="L2" s="119"/>
      <c r="M2" s="119"/>
      <c r="N2" s="119"/>
      <c r="O2" s="119"/>
      <c r="P2" s="119"/>
      <c r="Q2" s="119"/>
      <c r="R2" s="119"/>
      <c r="S2" s="119"/>
      <c r="T2" s="119"/>
      <c r="U2" s="119"/>
      <c r="V2" s="119"/>
      <c r="W2" s="119"/>
      <c r="X2" s="119"/>
      <c r="Y2" s="119"/>
      <c r="Z2" s="119"/>
      <c r="AA2" s="119"/>
      <c r="AB2" s="119"/>
      <c r="AC2" s="119"/>
      <c r="AD2" s="119"/>
      <c r="AE2" s="119"/>
      <c r="AF2" s="119"/>
      <c r="AG2" s="119"/>
      <c r="AH2" s="119"/>
      <c r="AI2" s="119"/>
      <c r="AJ2" s="55"/>
      <c r="AK2" s="55"/>
      <c r="AL2" s="96"/>
      <c r="AM2" s="59"/>
      <c r="AN2" s="59"/>
      <c r="AO2" s="59"/>
      <c r="AP2" s="59"/>
      <c r="AQ2" s="59"/>
      <c r="AR2" s="95"/>
      <c r="AS2" s="95"/>
    </row>
    <row r="3" spans="1:90" ht="21" customHeight="1">
      <c r="A3" s="139"/>
      <c r="B3" s="60"/>
      <c r="C3" s="60"/>
      <c r="D3" s="61"/>
      <c r="E3" s="61"/>
      <c r="F3" s="119"/>
      <c r="G3" s="119"/>
      <c r="H3" s="119"/>
      <c r="I3" s="119"/>
      <c r="J3" s="119"/>
      <c r="K3" s="119"/>
      <c r="L3" s="119"/>
      <c r="M3" s="119"/>
      <c r="N3" s="119"/>
      <c r="O3" s="119"/>
      <c r="P3" s="119"/>
      <c r="Q3" s="119"/>
      <c r="R3" s="119"/>
      <c r="S3" s="119"/>
      <c r="T3" s="119"/>
      <c r="U3" s="119"/>
      <c r="V3" s="119"/>
      <c r="W3" s="119"/>
      <c r="X3" s="119"/>
      <c r="Y3" s="119"/>
      <c r="Z3" s="119"/>
      <c r="AA3" s="119"/>
      <c r="AB3" s="119"/>
      <c r="AC3" s="119"/>
      <c r="AD3" s="119"/>
      <c r="AE3" s="119"/>
      <c r="AF3" s="119"/>
      <c r="AG3" s="119"/>
      <c r="AH3" s="119"/>
      <c r="AI3" s="119"/>
      <c r="AJ3" s="55"/>
      <c r="AK3" s="55"/>
      <c r="AL3" s="96"/>
      <c r="AM3" s="57"/>
      <c r="AN3" s="57"/>
      <c r="AO3" s="57"/>
      <c r="AP3" s="57"/>
      <c r="AQ3" s="57"/>
      <c r="AR3" s="62"/>
      <c r="AS3" s="62"/>
    </row>
    <row r="4" spans="1:90" ht="14.25" customHeight="1">
      <c r="A4" s="63"/>
      <c r="B4" s="63"/>
      <c r="C4" s="156"/>
      <c r="D4" s="155"/>
      <c r="E4" s="64">
        <v>41365</v>
      </c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6"/>
      <c r="AI4" s="66"/>
      <c r="AJ4" s="63"/>
      <c r="AK4" s="63"/>
      <c r="AL4" s="97"/>
      <c r="AM4" s="63"/>
      <c r="AN4" s="63"/>
      <c r="AO4" s="63"/>
      <c r="AP4" s="63"/>
      <c r="AQ4" s="63"/>
      <c r="AR4" s="63"/>
      <c r="AS4" s="101"/>
    </row>
    <row r="5" spans="1:90" s="67" customFormat="1" ht="18.75" customHeight="1">
      <c r="A5" s="245" t="s">
        <v>28</v>
      </c>
      <c r="B5" s="245" t="s">
        <v>3</v>
      </c>
      <c r="C5" s="245" t="s">
        <v>1</v>
      </c>
      <c r="D5" s="247" t="s">
        <v>29</v>
      </c>
      <c r="E5" s="245" t="s">
        <v>30</v>
      </c>
      <c r="F5" s="118">
        <f>+E4</f>
        <v>41365</v>
      </c>
      <c r="G5" s="118">
        <f t="shared" ref="G5:AI5" si="0">F5+1</f>
        <v>41366</v>
      </c>
      <c r="H5" s="118">
        <f t="shared" si="0"/>
        <v>41367</v>
      </c>
      <c r="I5" s="118">
        <f t="shared" si="0"/>
        <v>41368</v>
      </c>
      <c r="J5" s="118">
        <f t="shared" si="0"/>
        <v>41369</v>
      </c>
      <c r="K5" s="118">
        <f t="shared" si="0"/>
        <v>41370</v>
      </c>
      <c r="L5" s="118">
        <f t="shared" si="0"/>
        <v>41371</v>
      </c>
      <c r="M5" s="118">
        <f t="shared" si="0"/>
        <v>41372</v>
      </c>
      <c r="N5" s="118">
        <f t="shared" si="0"/>
        <v>41373</v>
      </c>
      <c r="O5" s="118">
        <f t="shared" si="0"/>
        <v>41374</v>
      </c>
      <c r="P5" s="118">
        <f t="shared" si="0"/>
        <v>41375</v>
      </c>
      <c r="Q5" s="118">
        <f t="shared" si="0"/>
        <v>41376</v>
      </c>
      <c r="R5" s="118">
        <f t="shared" si="0"/>
        <v>41377</v>
      </c>
      <c r="S5" s="118">
        <f t="shared" si="0"/>
        <v>41378</v>
      </c>
      <c r="T5" s="118">
        <f t="shared" si="0"/>
        <v>41379</v>
      </c>
      <c r="U5" s="118">
        <f t="shared" si="0"/>
        <v>41380</v>
      </c>
      <c r="V5" s="118">
        <f t="shared" si="0"/>
        <v>41381</v>
      </c>
      <c r="W5" s="118">
        <f t="shared" si="0"/>
        <v>41382</v>
      </c>
      <c r="X5" s="118">
        <f t="shared" si="0"/>
        <v>41383</v>
      </c>
      <c r="Y5" s="118">
        <f t="shared" si="0"/>
        <v>41384</v>
      </c>
      <c r="Z5" s="118">
        <f t="shared" si="0"/>
        <v>41385</v>
      </c>
      <c r="AA5" s="118">
        <f t="shared" si="0"/>
        <v>41386</v>
      </c>
      <c r="AB5" s="118">
        <f t="shared" si="0"/>
        <v>41387</v>
      </c>
      <c r="AC5" s="118">
        <f t="shared" si="0"/>
        <v>41388</v>
      </c>
      <c r="AD5" s="118">
        <f t="shared" si="0"/>
        <v>41389</v>
      </c>
      <c r="AE5" s="118">
        <f t="shared" si="0"/>
        <v>41390</v>
      </c>
      <c r="AF5" s="118">
        <f t="shared" si="0"/>
        <v>41391</v>
      </c>
      <c r="AG5" s="118">
        <f t="shared" si="0"/>
        <v>41392</v>
      </c>
      <c r="AH5" s="118">
        <f>AG5+1</f>
        <v>41393</v>
      </c>
      <c r="AI5" s="118">
        <f t="shared" si="0"/>
        <v>41394</v>
      </c>
      <c r="AJ5" s="248" t="s">
        <v>15</v>
      </c>
      <c r="AK5" s="249"/>
      <c r="AL5" s="250"/>
      <c r="AM5" s="251" t="s">
        <v>45</v>
      </c>
      <c r="AN5" s="251" t="s">
        <v>41</v>
      </c>
      <c r="AO5" s="251" t="s">
        <v>42</v>
      </c>
      <c r="AP5" s="251" t="s">
        <v>43</v>
      </c>
      <c r="AQ5" s="251" t="s">
        <v>44</v>
      </c>
      <c r="AR5" s="247" t="s">
        <v>0</v>
      </c>
      <c r="AS5" s="253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</row>
    <row r="6" spans="1:90" s="67" customFormat="1" ht="39.75" customHeight="1">
      <c r="A6" s="246"/>
      <c r="B6" s="246"/>
      <c r="C6" s="246"/>
      <c r="D6" s="246"/>
      <c r="E6" s="246"/>
      <c r="F6" s="174" t="str">
        <f>CHOOSE(WEEKDAY(F5),"C.Nhật","T.Hai","T.Ba","T.Tư","T.Năm","T.Sáu","T.Bảy")</f>
        <v>T.Hai</v>
      </c>
      <c r="G6" s="174" t="str">
        <f t="shared" ref="G6:AI6" si="1">CHOOSE(WEEKDAY(G5),"C.Nhật","T.Hai","T.Ba","T.Tư","T.Năm","T.Sáu","T.Bảy")</f>
        <v>T.Ba</v>
      </c>
      <c r="H6" s="174" t="str">
        <f t="shared" si="1"/>
        <v>T.Tư</v>
      </c>
      <c r="I6" s="174" t="str">
        <f t="shared" si="1"/>
        <v>T.Năm</v>
      </c>
      <c r="J6" s="174" t="str">
        <f t="shared" si="1"/>
        <v>T.Sáu</v>
      </c>
      <c r="K6" s="174" t="str">
        <f t="shared" si="1"/>
        <v>T.Bảy</v>
      </c>
      <c r="L6" s="174" t="str">
        <f t="shared" si="1"/>
        <v>C.Nhật</v>
      </c>
      <c r="M6" s="174" t="str">
        <f t="shared" si="1"/>
        <v>T.Hai</v>
      </c>
      <c r="N6" s="174" t="str">
        <f t="shared" si="1"/>
        <v>T.Ba</v>
      </c>
      <c r="O6" s="174" t="str">
        <f t="shared" si="1"/>
        <v>T.Tư</v>
      </c>
      <c r="P6" s="174" t="str">
        <f t="shared" si="1"/>
        <v>T.Năm</v>
      </c>
      <c r="Q6" s="174" t="str">
        <f t="shared" si="1"/>
        <v>T.Sáu</v>
      </c>
      <c r="R6" s="174" t="str">
        <f t="shared" si="1"/>
        <v>T.Bảy</v>
      </c>
      <c r="S6" s="174" t="str">
        <f t="shared" si="1"/>
        <v>C.Nhật</v>
      </c>
      <c r="T6" s="174" t="str">
        <f t="shared" si="1"/>
        <v>T.Hai</v>
      </c>
      <c r="U6" s="174" t="str">
        <f t="shared" si="1"/>
        <v>T.Ba</v>
      </c>
      <c r="V6" s="174" t="str">
        <f t="shared" si="1"/>
        <v>T.Tư</v>
      </c>
      <c r="W6" s="174" t="str">
        <f t="shared" si="1"/>
        <v>T.Năm</v>
      </c>
      <c r="X6" s="174" t="str">
        <f t="shared" si="1"/>
        <v>T.Sáu</v>
      </c>
      <c r="Y6" s="174" t="str">
        <f t="shared" si="1"/>
        <v>T.Bảy</v>
      </c>
      <c r="Z6" s="174" t="str">
        <f t="shared" si="1"/>
        <v>C.Nhật</v>
      </c>
      <c r="AA6" s="174" t="str">
        <f t="shared" si="1"/>
        <v>T.Hai</v>
      </c>
      <c r="AB6" s="174" t="str">
        <f t="shared" si="1"/>
        <v>T.Ba</v>
      </c>
      <c r="AC6" s="174" t="str">
        <f t="shared" si="1"/>
        <v>T.Tư</v>
      </c>
      <c r="AD6" s="174" t="str">
        <f t="shared" si="1"/>
        <v>T.Năm</v>
      </c>
      <c r="AE6" s="174" t="str">
        <f t="shared" si="1"/>
        <v>T.Sáu</v>
      </c>
      <c r="AF6" s="174" t="str">
        <f t="shared" si="1"/>
        <v>T.Bảy</v>
      </c>
      <c r="AG6" s="174" t="str">
        <f t="shared" si="1"/>
        <v>C.Nhật</v>
      </c>
      <c r="AH6" s="174" t="str">
        <f t="shared" si="1"/>
        <v>T.Hai</v>
      </c>
      <c r="AI6" s="174" t="str">
        <f t="shared" si="1"/>
        <v>T.Ba</v>
      </c>
      <c r="AJ6" s="175" t="s">
        <v>16</v>
      </c>
      <c r="AK6" s="175" t="s">
        <v>31</v>
      </c>
      <c r="AL6" s="176" t="s">
        <v>17</v>
      </c>
      <c r="AM6" s="252"/>
      <c r="AN6" s="252"/>
      <c r="AO6" s="252"/>
      <c r="AP6" s="252"/>
      <c r="AQ6" s="252"/>
      <c r="AR6" s="246"/>
      <c r="AS6" s="253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</row>
    <row r="7" spans="1:90" s="67" customFormat="1" ht="12.75" customHeight="1">
      <c r="A7" s="177">
        <v>1</v>
      </c>
      <c r="B7" s="177">
        <v>1</v>
      </c>
      <c r="C7" s="177">
        <v>2</v>
      </c>
      <c r="D7" s="177">
        <v>3</v>
      </c>
      <c r="E7" s="177">
        <v>4</v>
      </c>
      <c r="F7" s="177">
        <v>5</v>
      </c>
      <c r="G7" s="177">
        <v>6</v>
      </c>
      <c r="H7" s="177">
        <v>7</v>
      </c>
      <c r="I7" s="177">
        <v>8</v>
      </c>
      <c r="J7" s="177">
        <v>9</v>
      </c>
      <c r="K7" s="177">
        <v>10</v>
      </c>
      <c r="L7" s="177">
        <v>11</v>
      </c>
      <c r="M7" s="177">
        <v>12</v>
      </c>
      <c r="N7" s="177">
        <v>13</v>
      </c>
      <c r="O7" s="177">
        <v>14</v>
      </c>
      <c r="P7" s="177">
        <v>15</v>
      </c>
      <c r="Q7" s="177">
        <v>16</v>
      </c>
      <c r="R7" s="177">
        <v>17</v>
      </c>
      <c r="S7" s="177">
        <v>18</v>
      </c>
      <c r="T7" s="177">
        <v>19</v>
      </c>
      <c r="U7" s="177">
        <v>20</v>
      </c>
      <c r="V7" s="177">
        <v>21</v>
      </c>
      <c r="W7" s="177">
        <v>22</v>
      </c>
      <c r="X7" s="177">
        <v>23</v>
      </c>
      <c r="Y7" s="177">
        <v>24</v>
      </c>
      <c r="Z7" s="177">
        <v>25</v>
      </c>
      <c r="AA7" s="177">
        <v>26</v>
      </c>
      <c r="AB7" s="177">
        <v>27</v>
      </c>
      <c r="AC7" s="177">
        <v>28</v>
      </c>
      <c r="AD7" s="177">
        <v>29</v>
      </c>
      <c r="AE7" s="177">
        <v>30</v>
      </c>
      <c r="AF7" s="177">
        <v>31</v>
      </c>
      <c r="AG7" s="177">
        <v>32</v>
      </c>
      <c r="AH7" s="177">
        <v>33</v>
      </c>
      <c r="AI7" s="177">
        <v>34</v>
      </c>
      <c r="AJ7" s="177">
        <v>36</v>
      </c>
      <c r="AK7" s="177">
        <v>37</v>
      </c>
      <c r="AL7" s="177">
        <v>38</v>
      </c>
      <c r="AM7" s="177">
        <v>39</v>
      </c>
      <c r="AN7" s="177">
        <v>40</v>
      </c>
      <c r="AO7" s="177">
        <v>41</v>
      </c>
      <c r="AP7" s="177">
        <v>42</v>
      </c>
      <c r="AQ7" s="177">
        <v>43</v>
      </c>
      <c r="AR7" s="177">
        <v>44</v>
      </c>
      <c r="AS7" s="221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</row>
    <row r="8" spans="1:90" s="180" customFormat="1" ht="21" customHeight="1">
      <c r="A8" s="178" t="s">
        <v>155</v>
      </c>
      <c r="B8" s="181" t="s">
        <v>178</v>
      </c>
      <c r="C8" s="182"/>
      <c r="D8" s="182"/>
      <c r="E8" s="182"/>
      <c r="F8" s="182"/>
      <c r="G8" s="182"/>
      <c r="H8" s="182"/>
      <c r="I8" s="182"/>
      <c r="J8" s="182"/>
      <c r="K8" s="182"/>
      <c r="L8" s="182"/>
      <c r="M8" s="182"/>
      <c r="N8" s="182"/>
      <c r="O8" s="182"/>
      <c r="P8" s="182"/>
      <c r="Q8" s="182"/>
      <c r="R8" s="182"/>
      <c r="S8" s="182"/>
      <c r="T8" s="182"/>
      <c r="U8" s="182"/>
      <c r="V8" s="182"/>
      <c r="W8" s="182"/>
      <c r="X8" s="182"/>
      <c r="Y8" s="182"/>
      <c r="Z8" s="182"/>
      <c r="AA8" s="182"/>
      <c r="AB8" s="182"/>
      <c r="AC8" s="182"/>
      <c r="AD8" s="182"/>
      <c r="AE8" s="182"/>
      <c r="AF8" s="182"/>
      <c r="AG8" s="182"/>
      <c r="AH8" s="182"/>
      <c r="AI8" s="182"/>
      <c r="AJ8" s="182"/>
      <c r="AK8" s="182"/>
      <c r="AL8" s="182"/>
      <c r="AM8" s="182"/>
      <c r="AN8" s="182"/>
      <c r="AO8" s="182"/>
      <c r="AP8" s="182"/>
      <c r="AQ8" s="182"/>
      <c r="AR8" s="183"/>
      <c r="AS8" s="179"/>
    </row>
    <row r="9" spans="1:90" s="67" customFormat="1" ht="18" customHeight="1">
      <c r="A9" s="254">
        <v>1</v>
      </c>
      <c r="B9" s="254" t="s">
        <v>162</v>
      </c>
      <c r="C9" s="256" t="str">
        <f>VLOOKUP(B9,DS,2,0)</f>
        <v>Phan Văn Hiền</v>
      </c>
      <c r="D9" s="258" t="str">
        <f>VLOOKUP(B9,DS,3,0)</f>
        <v>Quản Đốc</v>
      </c>
      <c r="E9" s="68" t="s">
        <v>32</v>
      </c>
      <c r="F9" s="143">
        <v>8</v>
      </c>
      <c r="G9" s="143">
        <v>8</v>
      </c>
      <c r="H9" s="143">
        <v>8</v>
      </c>
      <c r="I9" s="143">
        <v>8</v>
      </c>
      <c r="J9" s="143">
        <v>8</v>
      </c>
      <c r="K9" s="143">
        <v>8</v>
      </c>
      <c r="L9" s="143"/>
      <c r="M9" s="143">
        <v>8</v>
      </c>
      <c r="N9" s="143">
        <v>8</v>
      </c>
      <c r="O9" s="143">
        <v>8</v>
      </c>
      <c r="P9" s="143">
        <v>8</v>
      </c>
      <c r="Q9" s="143">
        <v>8</v>
      </c>
      <c r="R9" s="143">
        <v>8</v>
      </c>
      <c r="S9" s="143"/>
      <c r="T9" s="143">
        <v>8</v>
      </c>
      <c r="U9" s="143">
        <v>8</v>
      </c>
      <c r="V9" s="143">
        <v>8</v>
      </c>
      <c r="W9" s="143">
        <v>8</v>
      </c>
      <c r="X9" s="143">
        <v>8</v>
      </c>
      <c r="Y9" s="143">
        <v>8</v>
      </c>
      <c r="Z9" s="143"/>
      <c r="AA9" s="143">
        <v>8</v>
      </c>
      <c r="AB9" s="143">
        <v>8</v>
      </c>
      <c r="AC9" s="143">
        <v>8</v>
      </c>
      <c r="AD9" s="143">
        <v>8</v>
      </c>
      <c r="AE9" s="143">
        <v>8</v>
      </c>
      <c r="AF9" s="143">
        <v>8</v>
      </c>
      <c r="AG9" s="143"/>
      <c r="AH9" s="143">
        <v>8</v>
      </c>
      <c r="AI9" s="143"/>
      <c r="AJ9" s="260">
        <f>((SUM(F9:AI9))/8)-(SUMIF($F$6:$AI$6,"C.Nhật",F9:AI9)/8)</f>
        <v>25</v>
      </c>
      <c r="AK9" s="260">
        <f>SUM(F10:AI10)/8*1.5</f>
        <v>0</v>
      </c>
      <c r="AL9" s="262">
        <f>SUMIF($F$6:$AI$6,"C.Nhật",$F9:$AI10)/8*2</f>
        <v>0</v>
      </c>
      <c r="AM9" s="264">
        <f>SUM(AJ9:AL10)</f>
        <v>25</v>
      </c>
      <c r="AN9" s="266">
        <v>0</v>
      </c>
      <c r="AO9" s="264"/>
      <c r="AP9" s="264"/>
      <c r="AQ9" s="264"/>
      <c r="AR9" s="268"/>
      <c r="AS9" s="221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</row>
    <row r="10" spans="1:90" s="67" customFormat="1" ht="18" customHeight="1">
      <c r="A10" s="255"/>
      <c r="B10" s="255"/>
      <c r="C10" s="257"/>
      <c r="D10" s="259"/>
      <c r="E10" s="69" t="s">
        <v>31</v>
      </c>
      <c r="F10" s="144"/>
      <c r="G10" s="144"/>
      <c r="H10" s="144"/>
      <c r="I10" s="144"/>
      <c r="J10" s="144"/>
      <c r="K10" s="144"/>
      <c r="L10" s="144"/>
      <c r="M10" s="144"/>
      <c r="N10" s="144"/>
      <c r="O10" s="144"/>
      <c r="P10" s="144"/>
      <c r="Q10" s="144"/>
      <c r="R10" s="144"/>
      <c r="S10" s="144"/>
      <c r="T10" s="144"/>
      <c r="U10" s="144"/>
      <c r="V10" s="144"/>
      <c r="W10" s="144"/>
      <c r="X10" s="144"/>
      <c r="Y10" s="144"/>
      <c r="Z10" s="144"/>
      <c r="AA10" s="144"/>
      <c r="AB10" s="144"/>
      <c r="AC10" s="144"/>
      <c r="AD10" s="144"/>
      <c r="AE10" s="144"/>
      <c r="AF10" s="144"/>
      <c r="AG10" s="144"/>
      <c r="AH10" s="144"/>
      <c r="AI10" s="144"/>
      <c r="AJ10" s="261"/>
      <c r="AK10" s="261"/>
      <c r="AL10" s="263"/>
      <c r="AM10" s="265"/>
      <c r="AN10" s="267"/>
      <c r="AO10" s="265"/>
      <c r="AP10" s="265"/>
      <c r="AQ10" s="265"/>
      <c r="AR10" s="269"/>
      <c r="AS10" s="221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</row>
    <row r="11" spans="1:90" s="67" customFormat="1" ht="18" customHeight="1">
      <c r="A11" s="254">
        <v>2</v>
      </c>
      <c r="B11" s="254" t="s">
        <v>177</v>
      </c>
      <c r="C11" s="256" t="str">
        <f>VLOOKUP(B11,DS,2,0)</f>
        <v>Nguyễn Thị Thu Sương</v>
      </c>
      <c r="D11" s="258" t="str">
        <f>VLOOKUP(B11,DS,3,0)</f>
        <v>Kinh Doanh</v>
      </c>
      <c r="E11" s="68" t="s">
        <v>32</v>
      </c>
      <c r="F11" s="143">
        <v>8</v>
      </c>
      <c r="G11" s="143">
        <v>8</v>
      </c>
      <c r="H11" s="143">
        <v>8</v>
      </c>
      <c r="I11" s="143">
        <v>8</v>
      </c>
      <c r="J11" s="143">
        <v>8</v>
      </c>
      <c r="K11" s="143">
        <v>8</v>
      </c>
      <c r="L11" s="143"/>
      <c r="M11" s="143">
        <v>8</v>
      </c>
      <c r="N11" s="143">
        <v>8</v>
      </c>
      <c r="O11" s="143">
        <v>8</v>
      </c>
      <c r="P11" s="143">
        <v>8</v>
      </c>
      <c r="Q11" s="143">
        <v>8</v>
      </c>
      <c r="R11" s="143">
        <v>8</v>
      </c>
      <c r="S11" s="143"/>
      <c r="T11" s="143">
        <v>8</v>
      </c>
      <c r="U11" s="143">
        <v>8</v>
      </c>
      <c r="V11" s="143">
        <v>8</v>
      </c>
      <c r="W11" s="143">
        <v>8</v>
      </c>
      <c r="X11" s="143">
        <v>8</v>
      </c>
      <c r="Y11" s="143">
        <v>8</v>
      </c>
      <c r="Z11" s="143"/>
      <c r="AA11" s="143">
        <v>8</v>
      </c>
      <c r="AB11" s="143">
        <v>8</v>
      </c>
      <c r="AC11" s="143">
        <v>8</v>
      </c>
      <c r="AD11" s="143">
        <v>8</v>
      </c>
      <c r="AE11" s="143">
        <v>8</v>
      </c>
      <c r="AF11" s="143">
        <v>8</v>
      </c>
      <c r="AG11" s="143"/>
      <c r="AH11" s="143">
        <v>8</v>
      </c>
      <c r="AI11" s="143"/>
      <c r="AJ11" s="260">
        <f>((SUM(F11:AI11))/8)-(SUMIF($F$6:$AI$6,"C.Nhật",F11:AI11)/8)</f>
        <v>25</v>
      </c>
      <c r="AK11" s="260">
        <f>SUM(F12:AI12)/8*1.5</f>
        <v>0</v>
      </c>
      <c r="AL11" s="262">
        <f>SUMIF($F$6:$AI$6,"C.Nhật",$F11:$AI12)/8*2</f>
        <v>0</v>
      </c>
      <c r="AM11" s="264">
        <f t="shared" ref="AM11" si="2">SUM(AJ11:AL12)</f>
        <v>25</v>
      </c>
      <c r="AN11" s="266">
        <v>0</v>
      </c>
      <c r="AO11" s="264"/>
      <c r="AP11" s="264"/>
      <c r="AQ11" s="264"/>
      <c r="AR11" s="268"/>
      <c r="AS11" s="221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</row>
    <row r="12" spans="1:90" s="67" customFormat="1" ht="18" customHeight="1">
      <c r="A12" s="255"/>
      <c r="B12" s="255"/>
      <c r="C12" s="257"/>
      <c r="D12" s="259"/>
      <c r="E12" s="69" t="s">
        <v>31</v>
      </c>
      <c r="F12" s="144"/>
      <c r="G12" s="144"/>
      <c r="H12" s="144"/>
      <c r="I12" s="144"/>
      <c r="J12" s="144"/>
      <c r="K12" s="144"/>
      <c r="L12" s="144"/>
      <c r="M12" s="144"/>
      <c r="N12" s="144"/>
      <c r="O12" s="144"/>
      <c r="P12" s="144"/>
      <c r="Q12" s="144"/>
      <c r="R12" s="144"/>
      <c r="S12" s="144"/>
      <c r="T12" s="144"/>
      <c r="U12" s="144"/>
      <c r="V12" s="144"/>
      <c r="W12" s="144"/>
      <c r="X12" s="144"/>
      <c r="Y12" s="144"/>
      <c r="Z12" s="144"/>
      <c r="AA12" s="144"/>
      <c r="AB12" s="144"/>
      <c r="AC12" s="144"/>
      <c r="AD12" s="144"/>
      <c r="AE12" s="144"/>
      <c r="AF12" s="144"/>
      <c r="AG12" s="144"/>
      <c r="AH12" s="144"/>
      <c r="AI12" s="144"/>
      <c r="AJ12" s="261"/>
      <c r="AK12" s="261"/>
      <c r="AL12" s="263"/>
      <c r="AM12" s="265"/>
      <c r="AN12" s="267"/>
      <c r="AO12" s="265"/>
      <c r="AP12" s="265"/>
      <c r="AQ12" s="265"/>
      <c r="AR12" s="269"/>
      <c r="AS12" s="221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</row>
    <row r="13" spans="1:90" s="180" customFormat="1" ht="21" customHeight="1">
      <c r="A13" s="178" t="s">
        <v>156</v>
      </c>
      <c r="B13" s="181" t="s">
        <v>160</v>
      </c>
      <c r="C13" s="182"/>
      <c r="D13" s="182"/>
      <c r="E13" s="182"/>
      <c r="F13" s="182"/>
      <c r="G13" s="182"/>
      <c r="H13" s="182"/>
      <c r="I13" s="182"/>
      <c r="J13" s="182"/>
      <c r="K13" s="182"/>
      <c r="L13" s="182"/>
      <c r="M13" s="182"/>
      <c r="N13" s="182"/>
      <c r="O13" s="182"/>
      <c r="P13" s="182"/>
      <c r="Q13" s="182"/>
      <c r="R13" s="182"/>
      <c r="S13" s="182"/>
      <c r="T13" s="182"/>
      <c r="U13" s="182"/>
      <c r="V13" s="182"/>
      <c r="W13" s="182"/>
      <c r="X13" s="182"/>
      <c r="Y13" s="182"/>
      <c r="Z13" s="182"/>
      <c r="AA13" s="182"/>
      <c r="AB13" s="182"/>
      <c r="AC13" s="182"/>
      <c r="AD13" s="182"/>
      <c r="AE13" s="182"/>
      <c r="AF13" s="182"/>
      <c r="AG13" s="182"/>
      <c r="AH13" s="182"/>
      <c r="AI13" s="182"/>
      <c r="AJ13" s="182"/>
      <c r="AK13" s="182"/>
      <c r="AL13" s="182"/>
      <c r="AM13" s="182"/>
      <c r="AN13" s="182"/>
      <c r="AO13" s="182"/>
      <c r="AP13" s="182"/>
      <c r="AQ13" s="182"/>
      <c r="AR13" s="183"/>
      <c r="AS13" s="179"/>
    </row>
    <row r="14" spans="1:90" s="67" customFormat="1" ht="18" customHeight="1">
      <c r="A14" s="254">
        <v>1</v>
      </c>
      <c r="B14" s="254" t="s">
        <v>163</v>
      </c>
      <c r="C14" s="256" t="str">
        <f>VLOOKUP(B14,DS,2,0)</f>
        <v>Nguyễn Trường Giang</v>
      </c>
      <c r="D14" s="258" t="str">
        <f>VLOOKUP(B14,DS,3,0)</f>
        <v>Thợ in</v>
      </c>
      <c r="E14" s="68" t="s">
        <v>32</v>
      </c>
      <c r="F14" s="143">
        <v>8</v>
      </c>
      <c r="G14" s="143">
        <v>8</v>
      </c>
      <c r="H14" s="143">
        <v>8</v>
      </c>
      <c r="I14" s="143">
        <v>8</v>
      </c>
      <c r="J14" s="143">
        <v>8</v>
      </c>
      <c r="K14" s="143">
        <v>8</v>
      </c>
      <c r="L14" s="143"/>
      <c r="M14" s="143">
        <v>8</v>
      </c>
      <c r="N14" s="143">
        <v>8</v>
      </c>
      <c r="O14" s="143">
        <v>8</v>
      </c>
      <c r="P14" s="143">
        <v>8</v>
      </c>
      <c r="Q14" s="143">
        <v>8</v>
      </c>
      <c r="R14" s="143">
        <v>8</v>
      </c>
      <c r="S14" s="143"/>
      <c r="T14" s="143">
        <v>8</v>
      </c>
      <c r="U14" s="143">
        <v>8</v>
      </c>
      <c r="V14" s="143">
        <v>8</v>
      </c>
      <c r="W14" s="143">
        <v>8</v>
      </c>
      <c r="X14" s="143">
        <v>8</v>
      </c>
      <c r="Y14" s="143">
        <v>8</v>
      </c>
      <c r="Z14" s="143"/>
      <c r="AA14" s="143">
        <v>8</v>
      </c>
      <c r="AB14" s="143">
        <v>8</v>
      </c>
      <c r="AC14" s="143">
        <v>8</v>
      </c>
      <c r="AD14" s="143">
        <v>8</v>
      </c>
      <c r="AE14" s="143">
        <v>8</v>
      </c>
      <c r="AF14" s="143">
        <v>8</v>
      </c>
      <c r="AG14" s="143"/>
      <c r="AH14" s="143">
        <v>8</v>
      </c>
      <c r="AI14" s="143"/>
      <c r="AJ14" s="260">
        <f>((SUM(F14:AI14))/8)-(SUMIF($F$6:$AI$6,"C.Nhật",F14:AI14)/8)</f>
        <v>25</v>
      </c>
      <c r="AK14" s="260">
        <f>SUM(F15:AI15)/8*1.5</f>
        <v>0</v>
      </c>
      <c r="AL14" s="262">
        <f>SUMIF($F$6:$AI$6,"C.Nhật",$F14:$AI15)/8*2</f>
        <v>0</v>
      </c>
      <c r="AM14" s="264">
        <f>SUM(AJ14:AL15)</f>
        <v>25</v>
      </c>
      <c r="AN14" s="266">
        <v>0</v>
      </c>
      <c r="AO14" s="264"/>
      <c r="AP14" s="264"/>
      <c r="AQ14" s="264"/>
      <c r="AR14" s="268"/>
      <c r="AS14" s="221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</row>
    <row r="15" spans="1:90" s="67" customFormat="1" ht="18" customHeight="1">
      <c r="A15" s="255"/>
      <c r="B15" s="255"/>
      <c r="C15" s="257"/>
      <c r="D15" s="259"/>
      <c r="E15" s="69" t="s">
        <v>31</v>
      </c>
      <c r="F15" s="144"/>
      <c r="G15" s="144"/>
      <c r="H15" s="144"/>
      <c r="I15" s="144"/>
      <c r="J15" s="144"/>
      <c r="K15" s="144"/>
      <c r="L15" s="144"/>
      <c r="M15" s="144"/>
      <c r="N15" s="144"/>
      <c r="O15" s="144"/>
      <c r="P15" s="144"/>
      <c r="Q15" s="144"/>
      <c r="R15" s="144"/>
      <c r="S15" s="144"/>
      <c r="T15" s="144"/>
      <c r="U15" s="144"/>
      <c r="V15" s="144"/>
      <c r="W15" s="144"/>
      <c r="X15" s="144"/>
      <c r="Y15" s="144"/>
      <c r="Z15" s="144"/>
      <c r="AA15" s="144"/>
      <c r="AB15" s="144"/>
      <c r="AC15" s="144"/>
      <c r="AD15" s="144"/>
      <c r="AE15" s="144"/>
      <c r="AF15" s="144"/>
      <c r="AG15" s="144"/>
      <c r="AH15" s="144"/>
      <c r="AI15" s="144"/>
      <c r="AJ15" s="261"/>
      <c r="AK15" s="261"/>
      <c r="AL15" s="263"/>
      <c r="AM15" s="265"/>
      <c r="AN15" s="267"/>
      <c r="AO15" s="265"/>
      <c r="AP15" s="265"/>
      <c r="AQ15" s="265"/>
      <c r="AR15" s="269"/>
      <c r="AS15" s="221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</row>
    <row r="16" spans="1:90" s="67" customFormat="1" ht="18" customHeight="1">
      <c r="A16" s="254">
        <f>A14+1</f>
        <v>2</v>
      </c>
      <c r="B16" s="254" t="s">
        <v>164</v>
      </c>
      <c r="C16" s="256" t="str">
        <f>VLOOKUP(B16,DS,2,0)</f>
        <v>Đoàn Hồng Phong</v>
      </c>
      <c r="D16" s="258" t="str">
        <f>VLOOKUP(B16,DS,3,0)</f>
        <v>Thợ đóng - xả</v>
      </c>
      <c r="E16" s="68" t="s">
        <v>32</v>
      </c>
      <c r="F16" s="143">
        <v>8</v>
      </c>
      <c r="G16" s="143">
        <v>8</v>
      </c>
      <c r="H16" s="143">
        <v>8</v>
      </c>
      <c r="I16" s="143">
        <v>8</v>
      </c>
      <c r="J16" s="143">
        <v>8</v>
      </c>
      <c r="K16" s="143">
        <v>8</v>
      </c>
      <c r="L16" s="143"/>
      <c r="M16" s="143">
        <v>8</v>
      </c>
      <c r="N16" s="143">
        <v>8</v>
      </c>
      <c r="O16" s="143">
        <v>8</v>
      </c>
      <c r="P16" s="143">
        <v>8</v>
      </c>
      <c r="Q16" s="143">
        <v>8</v>
      </c>
      <c r="R16" s="143">
        <v>8</v>
      </c>
      <c r="S16" s="143"/>
      <c r="T16" s="143">
        <v>8</v>
      </c>
      <c r="U16" s="143">
        <v>8</v>
      </c>
      <c r="V16" s="143">
        <v>8</v>
      </c>
      <c r="W16" s="143">
        <v>8</v>
      </c>
      <c r="X16" s="143">
        <v>8</v>
      </c>
      <c r="Y16" s="143">
        <v>8</v>
      </c>
      <c r="Z16" s="143"/>
      <c r="AA16" s="143">
        <v>8</v>
      </c>
      <c r="AB16" s="143">
        <v>8</v>
      </c>
      <c r="AC16" s="143">
        <v>8</v>
      </c>
      <c r="AD16" s="143">
        <v>8</v>
      </c>
      <c r="AE16" s="143">
        <v>8</v>
      </c>
      <c r="AF16" s="143">
        <v>8</v>
      </c>
      <c r="AG16" s="143"/>
      <c r="AH16" s="143">
        <v>8</v>
      </c>
      <c r="AI16" s="143"/>
      <c r="AJ16" s="260">
        <f>((SUM(F16:AI16))/8)-(SUMIF($F$6:$AI$6,"C.Nhật",F16:AI16)/8)</f>
        <v>25</v>
      </c>
      <c r="AK16" s="260">
        <f>SUM(F17:AI17)/8*1.5</f>
        <v>0</v>
      </c>
      <c r="AL16" s="262">
        <f>SUMIF($F$6:$AI$6,"C.Nhật",$F16:$AI17)/8*2</f>
        <v>0</v>
      </c>
      <c r="AM16" s="264">
        <f t="shared" ref="AM16" si="3">SUM(AJ16:AL17)</f>
        <v>25</v>
      </c>
      <c r="AN16" s="266">
        <v>0</v>
      </c>
      <c r="AO16" s="264"/>
      <c r="AP16" s="264"/>
      <c r="AQ16" s="264"/>
      <c r="AR16" s="268"/>
      <c r="AS16" s="221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</row>
    <row r="17" spans="1:91" s="67" customFormat="1" ht="18" customHeight="1">
      <c r="A17" s="255"/>
      <c r="B17" s="255"/>
      <c r="C17" s="257"/>
      <c r="D17" s="259"/>
      <c r="E17" s="69" t="s">
        <v>31</v>
      </c>
      <c r="F17" s="144"/>
      <c r="G17" s="144"/>
      <c r="H17" s="144"/>
      <c r="I17" s="144"/>
      <c r="J17" s="144"/>
      <c r="K17" s="144"/>
      <c r="L17" s="144"/>
      <c r="M17" s="144"/>
      <c r="N17" s="144"/>
      <c r="O17" s="144"/>
      <c r="P17" s="144"/>
      <c r="Q17" s="144"/>
      <c r="R17" s="144"/>
      <c r="S17" s="144"/>
      <c r="T17" s="144"/>
      <c r="U17" s="144"/>
      <c r="V17" s="144"/>
      <c r="W17" s="144"/>
      <c r="X17" s="144"/>
      <c r="Y17" s="144"/>
      <c r="Z17" s="144"/>
      <c r="AA17" s="144"/>
      <c r="AB17" s="144"/>
      <c r="AC17" s="144"/>
      <c r="AD17" s="144"/>
      <c r="AE17" s="144"/>
      <c r="AF17" s="144"/>
      <c r="AG17" s="144"/>
      <c r="AH17" s="144"/>
      <c r="AI17" s="144"/>
      <c r="AJ17" s="261"/>
      <c r="AK17" s="261"/>
      <c r="AL17" s="263"/>
      <c r="AM17" s="265"/>
      <c r="AN17" s="267"/>
      <c r="AO17" s="265"/>
      <c r="AP17" s="265"/>
      <c r="AQ17" s="265"/>
      <c r="AR17" s="269"/>
      <c r="AS17" s="221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</row>
    <row r="18" spans="1:91" s="67" customFormat="1" ht="18" customHeight="1">
      <c r="A18" s="254">
        <f t="shared" ref="A18" si="4">A16+1</f>
        <v>3</v>
      </c>
      <c r="B18" s="254" t="s">
        <v>165</v>
      </c>
      <c r="C18" s="256" t="str">
        <f>VLOOKUP(B18,DS,2,0)</f>
        <v>Trần Hữu Tình</v>
      </c>
      <c r="D18" s="258" t="str">
        <f>VLOOKUP(B18,DS,3,0)</f>
        <v>Công nhân</v>
      </c>
      <c r="E18" s="68" t="s">
        <v>32</v>
      </c>
      <c r="F18" s="143">
        <v>8</v>
      </c>
      <c r="G18" s="143">
        <v>8</v>
      </c>
      <c r="H18" s="143">
        <v>8</v>
      </c>
      <c r="I18" s="143">
        <v>8</v>
      </c>
      <c r="J18" s="143">
        <v>8</v>
      </c>
      <c r="K18" s="143">
        <v>8</v>
      </c>
      <c r="L18" s="143"/>
      <c r="M18" s="143">
        <v>8</v>
      </c>
      <c r="N18" s="143">
        <v>8</v>
      </c>
      <c r="O18" s="143">
        <v>8</v>
      </c>
      <c r="P18" s="143">
        <v>8</v>
      </c>
      <c r="Q18" s="143">
        <v>8</v>
      </c>
      <c r="R18" s="143">
        <v>8</v>
      </c>
      <c r="S18" s="143"/>
      <c r="T18" s="143">
        <v>8</v>
      </c>
      <c r="U18" s="143">
        <v>8</v>
      </c>
      <c r="V18" s="143">
        <v>8</v>
      </c>
      <c r="W18" s="143">
        <v>8</v>
      </c>
      <c r="X18" s="143">
        <v>8</v>
      </c>
      <c r="Y18" s="143">
        <v>8</v>
      </c>
      <c r="Z18" s="143"/>
      <c r="AA18" s="143">
        <v>8</v>
      </c>
      <c r="AB18" s="143">
        <v>8</v>
      </c>
      <c r="AC18" s="143">
        <v>8</v>
      </c>
      <c r="AD18" s="143">
        <v>8</v>
      </c>
      <c r="AE18" s="143">
        <v>8</v>
      </c>
      <c r="AF18" s="143">
        <v>8</v>
      </c>
      <c r="AG18" s="143"/>
      <c r="AH18" s="143">
        <v>8</v>
      </c>
      <c r="AI18" s="143"/>
      <c r="AJ18" s="260">
        <f>((SUM(F18:AI18))/8)-(SUMIF($F$6:$AI$6,"C.Nhật",F18:AI18)/8)</f>
        <v>25</v>
      </c>
      <c r="AK18" s="260">
        <f>SUM(F19:AI19)/8*1.5</f>
        <v>0</v>
      </c>
      <c r="AL18" s="262">
        <f>SUMIF($F$6:$AI$6,"C.Nhật",$F18:$AI19)/8*2</f>
        <v>0</v>
      </c>
      <c r="AM18" s="264">
        <f t="shared" ref="AM18" si="5">SUM(AJ18:AL19)</f>
        <v>25</v>
      </c>
      <c r="AN18" s="266">
        <v>0</v>
      </c>
      <c r="AO18" s="264"/>
      <c r="AP18" s="264"/>
      <c r="AQ18" s="264"/>
      <c r="AR18" s="268"/>
      <c r="AS18" s="221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</row>
    <row r="19" spans="1:91" s="67" customFormat="1" ht="18" customHeight="1">
      <c r="A19" s="255"/>
      <c r="B19" s="255"/>
      <c r="C19" s="257"/>
      <c r="D19" s="259"/>
      <c r="E19" s="69" t="s">
        <v>31</v>
      </c>
      <c r="F19" s="144"/>
      <c r="G19" s="144"/>
      <c r="H19" s="144"/>
      <c r="I19" s="144"/>
      <c r="J19" s="144"/>
      <c r="K19" s="144"/>
      <c r="L19" s="144"/>
      <c r="M19" s="144"/>
      <c r="N19" s="144"/>
      <c r="O19" s="144"/>
      <c r="P19" s="144"/>
      <c r="Q19" s="144"/>
      <c r="R19" s="144"/>
      <c r="S19" s="144"/>
      <c r="T19" s="144"/>
      <c r="U19" s="144"/>
      <c r="V19" s="144"/>
      <c r="W19" s="144"/>
      <c r="X19" s="144"/>
      <c r="Y19" s="144"/>
      <c r="Z19" s="144"/>
      <c r="AA19" s="144"/>
      <c r="AB19" s="144"/>
      <c r="AC19" s="144"/>
      <c r="AD19" s="144"/>
      <c r="AE19" s="144"/>
      <c r="AF19" s="144"/>
      <c r="AG19" s="144"/>
      <c r="AH19" s="144"/>
      <c r="AI19" s="144"/>
      <c r="AJ19" s="261"/>
      <c r="AK19" s="261"/>
      <c r="AL19" s="263"/>
      <c r="AM19" s="265"/>
      <c r="AN19" s="267"/>
      <c r="AO19" s="265"/>
      <c r="AP19" s="265"/>
      <c r="AQ19" s="265"/>
      <c r="AR19" s="269"/>
      <c r="AS19" s="221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</row>
    <row r="20" spans="1:91" s="70" customFormat="1" ht="12.75">
      <c r="A20" s="14"/>
      <c r="B20" s="71"/>
      <c r="C20" s="4"/>
      <c r="D20" s="113"/>
      <c r="E20" s="4"/>
      <c r="F20" s="75"/>
      <c r="G20" s="75"/>
      <c r="H20" s="72"/>
      <c r="I20" s="72"/>
      <c r="J20" s="120"/>
      <c r="K20" s="75"/>
      <c r="L20" s="72"/>
      <c r="M20" s="75"/>
      <c r="N20" s="75"/>
      <c r="O20" s="75"/>
      <c r="P20" s="75"/>
      <c r="Q20" s="72"/>
      <c r="R20" s="75"/>
      <c r="S20" s="75"/>
      <c r="T20" s="120"/>
      <c r="U20" s="75"/>
      <c r="V20" s="75"/>
      <c r="W20" s="75"/>
      <c r="X20" s="71"/>
      <c r="Y20" s="75"/>
      <c r="Z20" s="75"/>
      <c r="AA20" s="75"/>
      <c r="AB20" s="75"/>
      <c r="AC20" s="75"/>
      <c r="AD20" s="72"/>
      <c r="AE20" s="75"/>
      <c r="AF20" s="75"/>
      <c r="AG20" s="75"/>
      <c r="AH20" s="75"/>
      <c r="AI20" s="75"/>
      <c r="AJ20" s="4"/>
      <c r="AK20" s="4"/>
      <c r="AL20" s="98"/>
      <c r="AM20" s="74"/>
      <c r="AN20" s="74"/>
      <c r="AO20" s="74"/>
      <c r="AP20" s="74"/>
      <c r="AQ20" s="74"/>
      <c r="AR20" s="4"/>
      <c r="AS20" s="104"/>
    </row>
    <row r="21" spans="1:91" s="70" customFormat="1" ht="12.75">
      <c r="A21" s="14"/>
      <c r="B21" s="71"/>
      <c r="C21" s="14" t="s">
        <v>14</v>
      </c>
      <c r="D21" s="113"/>
      <c r="E21" s="4"/>
      <c r="F21" s="75"/>
      <c r="G21" s="75"/>
      <c r="H21" s="72"/>
      <c r="I21" s="72"/>
      <c r="J21" s="120"/>
      <c r="K21" s="75"/>
      <c r="L21" s="72"/>
      <c r="M21" s="75"/>
      <c r="N21" s="75"/>
      <c r="O21" s="75"/>
      <c r="P21" s="75"/>
      <c r="Q21" s="72"/>
      <c r="R21" s="75"/>
      <c r="S21" s="75"/>
      <c r="T21" s="120"/>
      <c r="U21" s="75"/>
      <c r="V21" s="75"/>
      <c r="W21" s="75"/>
      <c r="X21" s="71"/>
      <c r="Y21" s="75"/>
      <c r="Z21" s="75"/>
      <c r="AA21" s="75"/>
      <c r="AB21" s="75"/>
      <c r="AC21" s="75"/>
      <c r="AD21" s="72"/>
      <c r="AE21" s="75"/>
      <c r="AF21" s="75"/>
      <c r="AG21" s="75"/>
      <c r="AH21" s="75"/>
      <c r="AI21" s="75"/>
      <c r="AJ21" s="4"/>
      <c r="AK21" s="4"/>
      <c r="AL21" s="98"/>
      <c r="AM21" s="74"/>
      <c r="AN21" s="74"/>
      <c r="AO21" s="74"/>
      <c r="AP21" s="74"/>
      <c r="AQ21" s="74"/>
      <c r="AR21" s="4"/>
      <c r="AS21" s="104"/>
    </row>
    <row r="22" spans="1:91" s="70" customFormat="1" ht="12.75">
      <c r="A22" s="12"/>
      <c r="B22" s="12"/>
      <c r="C22" s="4"/>
      <c r="D22" s="113"/>
      <c r="E22" s="4"/>
      <c r="F22" s="75"/>
      <c r="G22" s="75"/>
      <c r="H22" s="121"/>
      <c r="I22" s="121"/>
      <c r="J22" s="121"/>
      <c r="K22" s="75"/>
      <c r="L22" s="121"/>
      <c r="M22" s="75"/>
      <c r="N22" s="75"/>
      <c r="O22" s="75"/>
      <c r="P22" s="75"/>
      <c r="Q22" s="75"/>
      <c r="R22" s="75"/>
      <c r="S22" s="75"/>
      <c r="T22" s="75"/>
      <c r="U22" s="75"/>
      <c r="V22" s="75"/>
      <c r="W22" s="75"/>
      <c r="X22" s="75"/>
      <c r="Y22" s="75"/>
      <c r="Z22" s="75"/>
      <c r="AA22" s="75"/>
      <c r="AB22" s="75"/>
      <c r="AC22" s="75"/>
      <c r="AD22" s="121"/>
      <c r="AE22" s="75"/>
      <c r="AF22" s="75"/>
      <c r="AG22" s="75"/>
      <c r="AH22" s="75"/>
      <c r="AI22" s="75"/>
      <c r="AJ22" s="4"/>
      <c r="AK22" s="4"/>
      <c r="AL22" s="98"/>
      <c r="AM22" s="76"/>
      <c r="AN22" s="76"/>
      <c r="AO22" s="76"/>
      <c r="AP22" s="76"/>
      <c r="AQ22" s="76"/>
      <c r="AR22" s="4"/>
      <c r="AS22" s="104"/>
    </row>
    <row r="23" spans="1:91" s="73" customFormat="1" ht="15" customHeight="1">
      <c r="A23" s="12"/>
      <c r="B23" s="12"/>
      <c r="C23" s="4"/>
      <c r="D23" s="113"/>
      <c r="E23" s="4"/>
      <c r="F23" s="75"/>
      <c r="G23" s="75"/>
      <c r="H23" s="121"/>
      <c r="I23" s="121"/>
      <c r="J23" s="121"/>
      <c r="K23" s="75"/>
      <c r="L23" s="121"/>
      <c r="M23" s="75"/>
      <c r="N23" s="75"/>
      <c r="O23" s="75"/>
      <c r="P23" s="75"/>
      <c r="Q23" s="75"/>
      <c r="R23" s="75"/>
      <c r="S23" s="75"/>
      <c r="T23" s="75"/>
      <c r="U23" s="75"/>
      <c r="V23" s="75"/>
      <c r="W23" s="75"/>
      <c r="X23" s="75"/>
      <c r="Y23" s="75"/>
      <c r="Z23" s="75"/>
      <c r="AA23" s="75"/>
      <c r="AB23" s="75"/>
      <c r="AC23" s="75"/>
      <c r="AD23" s="121"/>
      <c r="AE23" s="75"/>
      <c r="AF23" s="75"/>
      <c r="AG23" s="75"/>
      <c r="AH23" s="75"/>
      <c r="AI23" s="75"/>
      <c r="AJ23" s="4"/>
      <c r="AK23" s="4"/>
      <c r="AL23" s="98"/>
      <c r="AM23" s="76"/>
      <c r="AN23" s="76"/>
      <c r="AO23" s="76"/>
      <c r="AP23" s="76"/>
      <c r="AQ23" s="76"/>
      <c r="AR23" s="4"/>
      <c r="AS23" s="4"/>
    </row>
    <row r="24" spans="1:91" s="73" customFormat="1" ht="11.25">
      <c r="A24" s="12"/>
      <c r="B24" s="12"/>
      <c r="C24" s="4"/>
      <c r="D24" s="113"/>
      <c r="E24" s="4"/>
      <c r="F24" s="75"/>
      <c r="G24" s="75"/>
      <c r="H24" s="121"/>
      <c r="I24" s="121"/>
      <c r="J24" s="121"/>
      <c r="K24" s="75"/>
      <c r="L24" s="121"/>
      <c r="M24" s="75"/>
      <c r="N24" s="75"/>
      <c r="O24" s="75"/>
      <c r="P24" s="75"/>
      <c r="Q24" s="75"/>
      <c r="R24" s="75"/>
      <c r="S24" s="75"/>
      <c r="T24" s="75"/>
      <c r="U24" s="75"/>
      <c r="V24" s="75"/>
      <c r="W24" s="75"/>
      <c r="X24" s="75"/>
      <c r="Y24" s="75"/>
      <c r="Z24" s="75"/>
      <c r="AA24" s="75"/>
      <c r="AB24" s="75"/>
      <c r="AC24" s="75"/>
      <c r="AD24" s="121"/>
      <c r="AE24" s="75"/>
      <c r="AF24" s="75"/>
      <c r="AG24" s="75"/>
      <c r="AH24" s="75"/>
      <c r="AI24" s="75"/>
      <c r="AJ24" s="4"/>
      <c r="AK24" s="4"/>
      <c r="AL24" s="98"/>
      <c r="AM24" s="76"/>
      <c r="AN24" s="76"/>
      <c r="AO24" s="76"/>
      <c r="AP24" s="76"/>
      <c r="AQ24" s="76"/>
      <c r="AR24" s="4"/>
      <c r="AS24" s="4"/>
    </row>
    <row r="25" spans="1:91" s="73" customFormat="1" ht="11.25">
      <c r="A25" s="12"/>
      <c r="B25" s="12"/>
      <c r="C25" s="4"/>
      <c r="D25" s="113"/>
      <c r="E25" s="4"/>
      <c r="F25" s="75"/>
      <c r="G25" s="75"/>
      <c r="H25" s="121"/>
      <c r="I25" s="121"/>
      <c r="J25" s="121"/>
      <c r="K25" s="75"/>
      <c r="L25" s="121"/>
      <c r="M25" s="75"/>
      <c r="N25" s="75"/>
      <c r="O25" s="75"/>
      <c r="P25" s="75"/>
      <c r="Q25" s="75"/>
      <c r="R25" s="75"/>
      <c r="S25" s="75"/>
      <c r="T25" s="75"/>
      <c r="U25" s="75"/>
      <c r="V25" s="75"/>
      <c r="W25" s="75"/>
      <c r="X25" s="75"/>
      <c r="Y25" s="75"/>
      <c r="Z25" s="75"/>
      <c r="AA25" s="75"/>
      <c r="AB25" s="75"/>
      <c r="AC25" s="75"/>
      <c r="AD25" s="121"/>
      <c r="AE25" s="75"/>
      <c r="AF25" s="75"/>
      <c r="AG25" s="75"/>
      <c r="AH25" s="75"/>
      <c r="AI25" s="75"/>
      <c r="AJ25" s="4"/>
      <c r="AK25" s="4"/>
      <c r="AL25" s="98"/>
      <c r="AM25" s="76"/>
      <c r="AN25" s="76"/>
      <c r="AO25" s="76"/>
      <c r="AP25" s="76"/>
      <c r="AQ25" s="76"/>
      <c r="AR25" s="4"/>
      <c r="AS25" s="4"/>
    </row>
    <row r="26" spans="1:91" s="73" customFormat="1" ht="11.25">
      <c r="A26" s="10"/>
      <c r="B26" s="10"/>
      <c r="C26" s="14"/>
      <c r="D26" s="114"/>
      <c r="E26" s="77"/>
      <c r="F26" s="120"/>
      <c r="G26" s="122"/>
      <c r="H26" s="72"/>
      <c r="I26" s="72"/>
      <c r="J26" s="72"/>
      <c r="K26" s="122"/>
      <c r="L26" s="72"/>
      <c r="M26" s="122"/>
      <c r="N26" s="122"/>
      <c r="O26" s="122"/>
      <c r="P26" s="122"/>
      <c r="Q26" s="72"/>
      <c r="R26" s="120"/>
      <c r="S26" s="122"/>
      <c r="T26" s="122"/>
      <c r="U26" s="72"/>
      <c r="V26" s="122"/>
      <c r="W26" s="122"/>
      <c r="X26" s="72"/>
      <c r="Y26" s="122"/>
      <c r="Z26" s="122"/>
      <c r="AA26" s="122"/>
      <c r="AB26" s="122"/>
      <c r="AC26" s="122"/>
      <c r="AD26" s="72"/>
      <c r="AE26" s="122"/>
      <c r="AF26" s="122"/>
      <c r="AG26" s="122"/>
      <c r="AH26" s="122"/>
      <c r="AI26" s="122"/>
      <c r="AJ26" s="77"/>
      <c r="AL26" s="99"/>
      <c r="AM26" s="10"/>
      <c r="AN26" s="10"/>
      <c r="AO26" s="10"/>
      <c r="AP26" s="10"/>
      <c r="AQ26" s="10"/>
      <c r="AR26" s="14"/>
      <c r="AS26" s="4"/>
    </row>
    <row r="27" spans="1:91" s="73" customFormat="1" ht="12.75">
      <c r="A27" s="2"/>
      <c r="B27" s="2" t="s">
        <v>0</v>
      </c>
      <c r="C27" s="2"/>
      <c r="D27" s="219"/>
      <c r="E27" s="2"/>
      <c r="F27" s="123"/>
      <c r="G27" s="123"/>
      <c r="H27" s="123"/>
      <c r="I27" s="123"/>
      <c r="J27" s="123"/>
      <c r="K27" s="123"/>
      <c r="L27" s="123"/>
      <c r="M27" s="123"/>
      <c r="N27" s="123"/>
      <c r="O27" s="123"/>
      <c r="P27" s="123"/>
      <c r="Q27" s="123"/>
      <c r="R27" s="123"/>
      <c r="S27" s="123"/>
      <c r="T27" s="123"/>
      <c r="U27" s="123"/>
      <c r="V27" s="123"/>
      <c r="W27" s="123"/>
      <c r="X27" s="123"/>
      <c r="Y27" s="123"/>
      <c r="Z27" s="123"/>
      <c r="AA27" s="123"/>
      <c r="AB27" s="123"/>
      <c r="AC27" s="123"/>
      <c r="AD27" s="123"/>
      <c r="AE27" s="123"/>
      <c r="AF27" s="123"/>
      <c r="AG27" s="123"/>
      <c r="AH27" s="124"/>
      <c r="AI27" s="124"/>
      <c r="AJ27" s="2"/>
      <c r="AK27" s="2"/>
      <c r="AL27" s="100"/>
      <c r="AM27" s="2"/>
      <c r="AN27" s="2"/>
      <c r="AO27" s="2"/>
      <c r="AP27" s="2"/>
      <c r="AQ27" s="2"/>
      <c r="AR27" s="2"/>
      <c r="AS27" s="4"/>
    </row>
    <row r="28" spans="1:91" s="73" customFormat="1" ht="12.75">
      <c r="A28" s="2"/>
      <c r="B28" s="2"/>
      <c r="C28" s="2" t="s">
        <v>46</v>
      </c>
      <c r="D28" s="219"/>
      <c r="E28" s="2"/>
      <c r="F28" s="123"/>
      <c r="G28" s="123"/>
      <c r="H28" s="123"/>
      <c r="I28" s="123"/>
      <c r="J28" s="123"/>
      <c r="K28" s="123"/>
      <c r="L28" s="123"/>
      <c r="M28" s="123"/>
      <c r="N28" s="123"/>
      <c r="O28" s="123"/>
      <c r="P28" s="123"/>
      <c r="Q28" s="123"/>
      <c r="R28" s="123"/>
      <c r="S28" s="123"/>
      <c r="T28" s="123"/>
      <c r="U28" s="123"/>
      <c r="V28" s="123"/>
      <c r="W28" s="123"/>
      <c r="X28" s="123"/>
      <c r="Y28" s="123"/>
      <c r="Z28" s="123"/>
      <c r="AA28" s="123"/>
      <c r="AB28" s="123"/>
      <c r="AC28" s="123"/>
      <c r="AD28" s="123"/>
      <c r="AE28" s="123"/>
      <c r="AF28" s="123"/>
      <c r="AG28" s="123"/>
      <c r="AH28" s="124"/>
      <c r="AI28" s="124"/>
      <c r="AJ28" s="2"/>
      <c r="AK28" s="2"/>
      <c r="AL28" s="100"/>
      <c r="AM28" s="2"/>
      <c r="AN28" s="2"/>
      <c r="AO28" s="2"/>
      <c r="AP28" s="2"/>
      <c r="AQ28" s="2"/>
      <c r="AR28" s="2"/>
      <c r="AS28" s="14"/>
    </row>
    <row r="29" spans="1:91" ht="15" customHeight="1">
      <c r="C29" s="2" t="s">
        <v>47</v>
      </c>
    </row>
    <row r="30" spans="1:91" ht="15" customHeight="1">
      <c r="C30" s="2" t="s">
        <v>48</v>
      </c>
    </row>
    <row r="31" spans="1:91" s="219" customFormat="1" ht="15" customHeight="1">
      <c r="A31" s="2"/>
      <c r="B31" s="2"/>
      <c r="C31" s="2" t="s">
        <v>49</v>
      </c>
      <c r="E31" s="2"/>
      <c r="F31" s="123"/>
      <c r="G31" s="123"/>
      <c r="H31" s="123"/>
      <c r="I31" s="123"/>
      <c r="J31" s="123"/>
      <c r="K31" s="123"/>
      <c r="L31" s="123"/>
      <c r="M31" s="123"/>
      <c r="N31" s="123"/>
      <c r="O31" s="123"/>
      <c r="P31" s="123"/>
      <c r="Q31" s="123"/>
      <c r="R31" s="123"/>
      <c r="S31" s="123"/>
      <c r="T31" s="123"/>
      <c r="U31" s="123"/>
      <c r="V31" s="123"/>
      <c r="W31" s="123"/>
      <c r="X31" s="123"/>
      <c r="Y31" s="123"/>
      <c r="Z31" s="123"/>
      <c r="AA31" s="123"/>
      <c r="AB31" s="123"/>
      <c r="AC31" s="123"/>
      <c r="AD31" s="123"/>
      <c r="AE31" s="123"/>
      <c r="AF31" s="123"/>
      <c r="AG31" s="123"/>
      <c r="AH31" s="124"/>
      <c r="AI31" s="124"/>
      <c r="AJ31" s="2"/>
      <c r="AK31" s="2"/>
      <c r="AL31" s="100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</row>
    <row r="32" spans="1:91" s="219" customFormat="1" ht="15" customHeight="1">
      <c r="A32" s="2"/>
      <c r="B32" s="2"/>
      <c r="C32" s="2" t="s">
        <v>50</v>
      </c>
      <c r="E32" s="2"/>
      <c r="F32" s="123"/>
      <c r="G32" s="123"/>
      <c r="H32" s="123"/>
      <c r="I32" s="123"/>
      <c r="J32" s="123"/>
      <c r="K32" s="123"/>
      <c r="L32" s="123"/>
      <c r="M32" s="123"/>
      <c r="N32" s="123"/>
      <c r="O32" s="123"/>
      <c r="P32" s="123"/>
      <c r="Q32" s="123"/>
      <c r="R32" s="123"/>
      <c r="S32" s="123"/>
      <c r="T32" s="123"/>
      <c r="U32" s="123"/>
      <c r="V32" s="123"/>
      <c r="W32" s="123"/>
      <c r="X32" s="123"/>
      <c r="Y32" s="123"/>
      <c r="Z32" s="123"/>
      <c r="AA32" s="123"/>
      <c r="AB32" s="123"/>
      <c r="AC32" s="123"/>
      <c r="AD32" s="123"/>
      <c r="AE32" s="123"/>
      <c r="AF32" s="123"/>
      <c r="AG32" s="123"/>
      <c r="AH32" s="124"/>
      <c r="AI32" s="124"/>
      <c r="AJ32" s="2"/>
      <c r="AK32" s="2"/>
      <c r="AL32" s="100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</row>
    <row r="33" spans="1:91" s="219" customFormat="1" ht="15" customHeight="1">
      <c r="A33" s="2"/>
      <c r="B33" s="2"/>
      <c r="C33" s="2" t="s">
        <v>51</v>
      </c>
      <c r="E33" s="2"/>
      <c r="F33" s="123"/>
      <c r="G33" s="123"/>
      <c r="H33" s="123"/>
      <c r="I33" s="123"/>
      <c r="J33" s="123"/>
      <c r="K33" s="123"/>
      <c r="L33" s="123"/>
      <c r="M33" s="123"/>
      <c r="N33" s="123"/>
      <c r="O33" s="123"/>
      <c r="P33" s="123"/>
      <c r="Q33" s="123"/>
      <c r="R33" s="123"/>
      <c r="S33" s="123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  <c r="AI33" s="124"/>
      <c r="AJ33" s="2"/>
      <c r="AK33" s="2"/>
      <c r="AL33" s="100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</row>
    <row r="34" spans="1:91" s="219" customFormat="1" ht="15" customHeight="1">
      <c r="A34" s="2"/>
      <c r="B34" s="2"/>
      <c r="C34" s="2" t="s">
        <v>52</v>
      </c>
      <c r="E34" s="2"/>
      <c r="F34" s="123"/>
      <c r="G34" s="123"/>
      <c r="H34" s="123"/>
      <c r="I34" s="123"/>
      <c r="J34" s="123"/>
      <c r="K34" s="123"/>
      <c r="L34" s="123"/>
      <c r="M34" s="123"/>
      <c r="N34" s="123"/>
      <c r="O34" s="123"/>
      <c r="P34" s="123"/>
      <c r="Q34" s="123"/>
      <c r="R34" s="123"/>
      <c r="S34" s="123"/>
      <c r="T34" s="123"/>
      <c r="U34" s="123"/>
      <c r="V34" s="123"/>
      <c r="W34" s="123"/>
      <c r="X34" s="123"/>
      <c r="Y34" s="123"/>
      <c r="Z34" s="123"/>
      <c r="AA34" s="123"/>
      <c r="AB34" s="123"/>
      <c r="AC34" s="123"/>
      <c r="AD34" s="123"/>
      <c r="AE34" s="123"/>
      <c r="AF34" s="123"/>
      <c r="AG34" s="123"/>
      <c r="AH34" s="124"/>
      <c r="AI34" s="124"/>
      <c r="AJ34" s="2"/>
      <c r="AK34" s="2"/>
      <c r="AL34" s="100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</row>
    <row r="35" spans="1:91" s="219" customFormat="1" ht="15" customHeight="1">
      <c r="A35" s="2"/>
      <c r="B35" s="2"/>
      <c r="C35" s="2" t="s">
        <v>53</v>
      </c>
      <c r="E35" s="2"/>
      <c r="F35" s="123"/>
      <c r="G35" s="123"/>
      <c r="H35" s="123"/>
      <c r="I35" s="123"/>
      <c r="J35" s="123"/>
      <c r="K35" s="123"/>
      <c r="L35" s="123"/>
      <c r="M35" s="123"/>
      <c r="N35" s="123"/>
      <c r="O35" s="123"/>
      <c r="P35" s="123"/>
      <c r="Q35" s="123"/>
      <c r="R35" s="123"/>
      <c r="S35" s="123"/>
      <c r="T35" s="123"/>
      <c r="U35" s="123"/>
      <c r="V35" s="123"/>
      <c r="W35" s="123"/>
      <c r="X35" s="123"/>
      <c r="Y35" s="123"/>
      <c r="Z35" s="123"/>
      <c r="AA35" s="123"/>
      <c r="AB35" s="123"/>
      <c r="AC35" s="123"/>
      <c r="AD35" s="123"/>
      <c r="AE35" s="123"/>
      <c r="AF35" s="123"/>
      <c r="AG35" s="123"/>
      <c r="AH35" s="124"/>
      <c r="AI35" s="124"/>
      <c r="AJ35" s="2"/>
      <c r="AK35" s="2"/>
      <c r="AL35" s="100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</row>
    <row r="36" spans="1:91" s="219" customFormat="1" ht="15" customHeight="1">
      <c r="A36" s="2"/>
      <c r="B36" s="2"/>
      <c r="C36" s="2" t="s">
        <v>54</v>
      </c>
      <c r="E36" s="2"/>
      <c r="F36" s="123"/>
      <c r="G36" s="123"/>
      <c r="H36" s="123"/>
      <c r="I36" s="123"/>
      <c r="J36" s="123"/>
      <c r="K36" s="123"/>
      <c r="L36" s="123"/>
      <c r="M36" s="123"/>
      <c r="N36" s="123"/>
      <c r="O36" s="123"/>
      <c r="P36" s="123"/>
      <c r="Q36" s="123"/>
      <c r="R36" s="123"/>
      <c r="S36" s="123"/>
      <c r="T36" s="123"/>
      <c r="U36" s="123"/>
      <c r="V36" s="123"/>
      <c r="W36" s="123"/>
      <c r="X36" s="123"/>
      <c r="Y36" s="123"/>
      <c r="Z36" s="123"/>
      <c r="AA36" s="123"/>
      <c r="AB36" s="123"/>
      <c r="AC36" s="123"/>
      <c r="AD36" s="123"/>
      <c r="AE36" s="123"/>
      <c r="AF36" s="123"/>
      <c r="AG36" s="123"/>
      <c r="AH36" s="124"/>
      <c r="AI36" s="124"/>
      <c r="AJ36" s="2"/>
      <c r="AK36" s="2"/>
      <c r="AL36" s="100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</row>
  </sheetData>
  <protectedRanges>
    <protectedRange password="CC78" sqref="A1:A3" name="Range1_2_1"/>
    <protectedRange password="CC78" sqref="A9:A12" name="Range1_1"/>
    <protectedRange password="CC78" sqref="A9:A12 C9:E12" name="Range1_6"/>
    <protectedRange password="CC78" sqref="B9:B12" name="Range1_4"/>
    <protectedRange password="CC78" sqref="J22:J25 Q20:Q21" name="Range1_1_1_1"/>
    <protectedRange password="CC78" sqref="J26" name="Range1_3_1_1"/>
    <protectedRange password="CC78" sqref="A14:A19" name="Range1_1_2"/>
    <protectedRange password="CC78" sqref="C14:E19 A14:A19" name="Range1_6_2"/>
    <protectedRange password="CC78" sqref="B14:B19" name="Range1_4_2"/>
  </protectedRanges>
  <mergeCells count="79">
    <mergeCell ref="AO16:AO17"/>
    <mergeCell ref="AP16:AP17"/>
    <mergeCell ref="AQ16:AQ17"/>
    <mergeCell ref="AR16:AR17"/>
    <mergeCell ref="AR18:AR19"/>
    <mergeCell ref="AQ18:AQ19"/>
    <mergeCell ref="AL18:AL19"/>
    <mergeCell ref="AM18:AM19"/>
    <mergeCell ref="AN18:AN19"/>
    <mergeCell ref="AO18:AO19"/>
    <mergeCell ref="AP18:AP19"/>
    <mergeCell ref="AK18:AK19"/>
    <mergeCell ref="AR14:AR15"/>
    <mergeCell ref="A16:A17"/>
    <mergeCell ref="B16:B17"/>
    <mergeCell ref="C16:C17"/>
    <mergeCell ref="D16:D17"/>
    <mergeCell ref="AJ16:AJ17"/>
    <mergeCell ref="AK16:AK17"/>
    <mergeCell ref="AL16:AL17"/>
    <mergeCell ref="AM16:AM17"/>
    <mergeCell ref="AN16:AN17"/>
    <mergeCell ref="AL14:AL15"/>
    <mergeCell ref="AM14:AM15"/>
    <mergeCell ref="AN14:AN15"/>
    <mergeCell ref="AO14:AO15"/>
    <mergeCell ref="AP14:AP15"/>
    <mergeCell ref="A18:A19"/>
    <mergeCell ref="B18:B19"/>
    <mergeCell ref="C18:C19"/>
    <mergeCell ref="D18:D19"/>
    <mergeCell ref="AJ18:AJ19"/>
    <mergeCell ref="AO11:AO12"/>
    <mergeCell ref="AP11:AP12"/>
    <mergeCell ref="AQ11:AQ12"/>
    <mergeCell ref="AR11:AR12"/>
    <mergeCell ref="A14:A15"/>
    <mergeCell ref="B14:B15"/>
    <mergeCell ref="C14:C15"/>
    <mergeCell ref="D14:D15"/>
    <mergeCell ref="AJ14:AJ15"/>
    <mergeCell ref="AK14:AK15"/>
    <mergeCell ref="AQ14:AQ15"/>
    <mergeCell ref="AK11:AK12"/>
    <mergeCell ref="AL11:AL12"/>
    <mergeCell ref="AM11:AM12"/>
    <mergeCell ref="AN11:AN12"/>
    <mergeCell ref="A11:A12"/>
    <mergeCell ref="B11:B12"/>
    <mergeCell ref="C11:C12"/>
    <mergeCell ref="D11:D12"/>
    <mergeCell ref="AJ11:AJ12"/>
    <mergeCell ref="AS5:AS6"/>
    <mergeCell ref="A9:A10"/>
    <mergeCell ref="B9:B10"/>
    <mergeCell ref="C9:C10"/>
    <mergeCell ref="D9:D10"/>
    <mergeCell ref="AJ9:AJ10"/>
    <mergeCell ref="AK9:AK10"/>
    <mergeCell ref="AR9:AR10"/>
    <mergeCell ref="AO9:AO10"/>
    <mergeCell ref="AP9:AP10"/>
    <mergeCell ref="AQ9:AQ10"/>
    <mergeCell ref="AL9:AL10"/>
    <mergeCell ref="AM9:AM10"/>
    <mergeCell ref="AN9:AN10"/>
    <mergeCell ref="AL1:AR1"/>
    <mergeCell ref="A5:A6"/>
    <mergeCell ref="B5:B6"/>
    <mergeCell ref="C5:C6"/>
    <mergeCell ref="D5:D6"/>
    <mergeCell ref="E5:E6"/>
    <mergeCell ref="AJ5:AL5"/>
    <mergeCell ref="AM5:AM6"/>
    <mergeCell ref="AN5:AN6"/>
    <mergeCell ref="AO5:AO6"/>
    <mergeCell ref="AP5:AP6"/>
    <mergeCell ref="AQ5:AQ6"/>
    <mergeCell ref="AR5:AR6"/>
  </mergeCells>
  <conditionalFormatting sqref="F5:AI6 F9:AI12">
    <cfRule type="expression" dxfId="51" priority="12" stopIfTrue="1">
      <formula>IF(WEEKDAY(F$5)=1,TRUE,FALSE)</formula>
    </cfRule>
  </conditionalFormatting>
  <conditionalFormatting sqref="F14:AI19">
    <cfRule type="expression" dxfId="50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E30"/>
  <sheetViews>
    <sheetView zoomScaleNormal="70" workbookViewId="0">
      <pane xSplit="3" ySplit="8" topLeftCell="D12" activePane="bottomRight" state="frozen"/>
      <selection activeCell="X10" sqref="X10"/>
      <selection pane="topRight" activeCell="X10" sqref="X10"/>
      <selection pane="bottomLeft" activeCell="X10" sqref="X10"/>
      <selection pane="bottomRight" activeCell="S19" activeCellId="1" sqref="S13 S19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91" customWidth="1"/>
    <col min="11" max="12" width="12" style="6" customWidth="1"/>
    <col min="13" max="13" width="11.85546875" style="6" customWidth="1"/>
    <col min="14" max="14" width="8.5703125" style="6" customWidth="1"/>
    <col min="15" max="16" width="8.7109375" style="6" customWidth="1"/>
    <col min="17" max="17" width="11" style="6" customWidth="1"/>
    <col min="18" max="18" width="6.28515625" style="6" customWidth="1"/>
    <col min="19" max="19" width="10.85546875" style="6" customWidth="1"/>
    <col min="20" max="20" width="12.28515625" style="7" customWidth="1"/>
    <col min="21" max="21" width="9.5703125" style="6" customWidth="1"/>
    <col min="22" max="22" width="15.42578125" style="7" customWidth="1"/>
    <col min="23" max="23" width="7.42578125" style="7" customWidth="1"/>
    <col min="24" max="24" width="7" style="7" customWidth="1"/>
    <col min="25" max="25" width="9.140625" style="7"/>
    <col min="26" max="26" width="11.140625" style="7" bestFit="1" customWidth="1"/>
    <col min="27" max="28" width="10.85546875" style="6" bestFit="1" customWidth="1"/>
    <col min="29" max="16384" width="9.140625" style="6"/>
  </cols>
  <sheetData>
    <row r="1" spans="1:31" s="4" customFormat="1" ht="41.25" customHeight="1">
      <c r="A1" s="139"/>
      <c r="B1" s="223"/>
      <c r="C1" s="223"/>
      <c r="D1" s="270" t="str">
        <f>"BẢNG THANH TOÁN LƯƠNG THÁNG"&amp;" "&amp;TEXT($E$4,"mm")&amp;" / "&amp;TEXT($E$4,"yyyy")</f>
        <v>BẢNG THANH TOÁN LƯƠNG THÁNG 04 / 2013</v>
      </c>
      <c r="E1" s="270"/>
      <c r="F1" s="270"/>
      <c r="G1" s="270"/>
      <c r="H1" s="270"/>
      <c r="I1" s="270"/>
      <c r="J1" s="270"/>
      <c r="K1" s="270"/>
      <c r="L1" s="270"/>
      <c r="M1" s="270"/>
      <c r="N1" s="270"/>
      <c r="O1" s="270"/>
      <c r="P1" s="270"/>
      <c r="Q1" s="271"/>
      <c r="R1" s="272" t="s">
        <v>179</v>
      </c>
      <c r="S1" s="273"/>
      <c r="T1" s="274"/>
      <c r="U1" s="130" t="s">
        <v>58</v>
      </c>
      <c r="V1" s="110" t="s">
        <v>37</v>
      </c>
      <c r="W1" s="83"/>
      <c r="X1" s="83"/>
      <c r="Y1" s="5"/>
      <c r="Z1" s="5"/>
    </row>
    <row r="2" spans="1:31" s="4" customFormat="1" ht="15" customHeight="1">
      <c r="A2" s="139"/>
      <c r="B2" s="223"/>
      <c r="C2" s="223"/>
      <c r="D2" s="223"/>
      <c r="E2" s="81"/>
      <c r="F2" s="223"/>
      <c r="G2" s="223"/>
      <c r="H2" s="223"/>
      <c r="I2" s="223"/>
      <c r="J2" s="82"/>
      <c r="K2" s="223"/>
      <c r="L2" s="223"/>
      <c r="M2" s="223"/>
      <c r="N2" s="223"/>
      <c r="O2" s="223"/>
      <c r="P2" s="223"/>
      <c r="Q2" s="223"/>
      <c r="R2" s="223"/>
      <c r="S2" s="223"/>
      <c r="T2" s="59"/>
      <c r="U2" s="80">
        <f>MAX(F10:F19)</f>
        <v>25</v>
      </c>
      <c r="V2" s="111">
        <v>31</v>
      </c>
      <c r="W2" s="83"/>
      <c r="X2" s="83"/>
      <c r="Y2" s="5"/>
      <c r="Z2" s="5"/>
    </row>
    <row r="3" spans="1:31" s="4" customFormat="1" ht="15" customHeight="1">
      <c r="A3" s="139"/>
      <c r="B3" s="223"/>
      <c r="C3" s="223"/>
      <c r="D3" s="223"/>
      <c r="E3" s="81"/>
      <c r="F3" s="223"/>
      <c r="G3" s="223"/>
      <c r="H3" s="223"/>
      <c r="I3" s="223"/>
      <c r="J3" s="82"/>
      <c r="K3" s="223"/>
      <c r="L3" s="223"/>
      <c r="M3" s="223"/>
      <c r="N3" s="223"/>
      <c r="O3" s="223"/>
      <c r="P3" s="223"/>
      <c r="Q3" s="223"/>
      <c r="R3" s="223"/>
      <c r="S3" s="223"/>
      <c r="T3" s="59"/>
      <c r="U3" s="131"/>
      <c r="V3" s="132"/>
      <c r="W3" s="83"/>
      <c r="X3" s="83"/>
      <c r="Y3" s="5"/>
      <c r="Z3" s="5"/>
    </row>
    <row r="4" spans="1:31" s="105" customFormat="1" ht="14.25" customHeight="1">
      <c r="A4" s="103"/>
      <c r="B4" s="104"/>
      <c r="C4" s="104"/>
      <c r="D4" s="104"/>
      <c r="E4" s="189">
        <f>'CC -4'!$E$4</f>
        <v>41365</v>
      </c>
      <c r="F4" s="104"/>
      <c r="G4" s="104"/>
      <c r="H4" s="104"/>
      <c r="I4" s="104"/>
      <c r="J4" s="104"/>
      <c r="K4" s="104"/>
      <c r="L4" s="104"/>
      <c r="M4" s="104"/>
      <c r="N4" s="162">
        <v>0.08</v>
      </c>
      <c r="O4" s="162">
        <v>1.4999999999999999E-2</v>
      </c>
      <c r="P4" s="162">
        <v>0.01</v>
      </c>
      <c r="Q4" s="104"/>
      <c r="R4" s="104"/>
      <c r="S4" s="104"/>
      <c r="T4" s="104"/>
      <c r="U4" s="104"/>
      <c r="V4" s="106"/>
      <c r="W4" s="106"/>
      <c r="X4" s="106"/>
      <c r="Y4" s="106"/>
      <c r="Z4" s="106"/>
    </row>
    <row r="5" spans="1:31" s="27" customFormat="1" ht="24" customHeight="1">
      <c r="A5" s="275" t="s">
        <v>19</v>
      </c>
      <c r="B5" s="275" t="s">
        <v>20</v>
      </c>
      <c r="C5" s="238" t="s">
        <v>1</v>
      </c>
      <c r="D5" s="238" t="s">
        <v>2</v>
      </c>
      <c r="E5" s="241" t="s">
        <v>56</v>
      </c>
      <c r="F5" s="278" t="s">
        <v>26</v>
      </c>
      <c r="G5" s="279"/>
      <c r="H5" s="279"/>
      <c r="I5" s="279"/>
      <c r="J5" s="279"/>
      <c r="K5" s="280"/>
      <c r="L5" s="277" t="s">
        <v>57</v>
      </c>
      <c r="M5" s="277" t="s">
        <v>5</v>
      </c>
      <c r="N5" s="238" t="s">
        <v>6</v>
      </c>
      <c r="O5" s="238"/>
      <c r="P5" s="238"/>
      <c r="Q5" s="277" t="s">
        <v>7</v>
      </c>
      <c r="R5" s="277" t="s">
        <v>8</v>
      </c>
      <c r="S5" s="277" t="s">
        <v>9</v>
      </c>
      <c r="T5" s="239" t="s">
        <v>10</v>
      </c>
      <c r="U5" s="104"/>
      <c r="V5" s="28"/>
      <c r="W5" s="28"/>
      <c r="X5" s="5"/>
      <c r="Y5" s="5"/>
      <c r="Z5" s="5"/>
      <c r="AA5" s="4"/>
      <c r="AB5" s="4"/>
      <c r="AC5" s="4"/>
      <c r="AD5" s="4"/>
      <c r="AE5" s="4"/>
    </row>
    <row r="6" spans="1:31" s="27" customFormat="1" ht="33.75" customHeight="1">
      <c r="A6" s="276"/>
      <c r="B6" s="276"/>
      <c r="C6" s="238"/>
      <c r="D6" s="238"/>
      <c r="E6" s="241"/>
      <c r="F6" s="278" t="s">
        <v>59</v>
      </c>
      <c r="G6" s="280"/>
      <c r="H6" s="278" t="s">
        <v>158</v>
      </c>
      <c r="I6" s="279"/>
      <c r="J6" s="284" t="s">
        <v>27</v>
      </c>
      <c r="K6" s="277" t="s">
        <v>4</v>
      </c>
      <c r="L6" s="281"/>
      <c r="M6" s="281"/>
      <c r="N6" s="286" t="s">
        <v>12</v>
      </c>
      <c r="O6" s="277" t="s">
        <v>13</v>
      </c>
      <c r="P6" s="277" t="s">
        <v>34</v>
      </c>
      <c r="Q6" s="281"/>
      <c r="R6" s="281"/>
      <c r="S6" s="281"/>
      <c r="T6" s="240"/>
      <c r="U6" s="104"/>
      <c r="V6" s="28"/>
      <c r="W6" s="28"/>
      <c r="X6" s="5"/>
      <c r="Y6" s="5"/>
      <c r="Z6" s="5"/>
      <c r="AA6" s="4"/>
      <c r="AB6" s="4"/>
      <c r="AC6" s="4"/>
      <c r="AD6" s="4"/>
      <c r="AE6" s="4"/>
    </row>
    <row r="7" spans="1:31" s="27" customFormat="1" ht="35.25" customHeight="1">
      <c r="A7" s="276"/>
      <c r="B7" s="276"/>
      <c r="C7" s="277"/>
      <c r="D7" s="277"/>
      <c r="E7" s="241"/>
      <c r="F7" s="222" t="s">
        <v>40</v>
      </c>
      <c r="G7" s="220" t="s">
        <v>18</v>
      </c>
      <c r="H7" s="222" t="s">
        <v>40</v>
      </c>
      <c r="I7" s="128" t="s">
        <v>18</v>
      </c>
      <c r="J7" s="285"/>
      <c r="K7" s="281"/>
      <c r="L7" s="282"/>
      <c r="M7" s="282"/>
      <c r="N7" s="287"/>
      <c r="O7" s="281"/>
      <c r="P7" s="281"/>
      <c r="Q7" s="281"/>
      <c r="R7" s="281"/>
      <c r="S7" s="281"/>
      <c r="T7" s="240"/>
      <c r="U7" s="104"/>
      <c r="V7" s="28"/>
      <c r="W7" s="28"/>
      <c r="X7" s="5"/>
      <c r="Y7" s="5"/>
      <c r="Z7" s="5"/>
      <c r="AA7" s="4"/>
      <c r="AB7" s="4"/>
      <c r="AC7" s="4"/>
      <c r="AD7" s="4"/>
      <c r="AE7" s="4"/>
    </row>
    <row r="8" spans="1:31" s="85" customFormat="1" ht="12.75" customHeight="1">
      <c r="A8" s="84">
        <v>1</v>
      </c>
      <c r="B8" s="84">
        <v>2</v>
      </c>
      <c r="C8" s="84">
        <v>3</v>
      </c>
      <c r="D8" s="84">
        <v>4</v>
      </c>
      <c r="E8" s="84">
        <v>5</v>
      </c>
      <c r="F8" s="84">
        <v>7</v>
      </c>
      <c r="G8" s="84">
        <v>8</v>
      </c>
      <c r="H8" s="84">
        <v>9</v>
      </c>
      <c r="I8" s="84">
        <v>10</v>
      </c>
      <c r="J8" s="84">
        <v>13</v>
      </c>
      <c r="K8" s="84">
        <v>14</v>
      </c>
      <c r="L8" s="84">
        <v>16</v>
      </c>
      <c r="M8" s="84">
        <v>17</v>
      </c>
      <c r="N8" s="84">
        <v>18</v>
      </c>
      <c r="O8" s="84">
        <v>19</v>
      </c>
      <c r="P8" s="84">
        <v>20</v>
      </c>
      <c r="Q8" s="84">
        <v>21</v>
      </c>
      <c r="R8" s="84">
        <v>22</v>
      </c>
      <c r="S8" s="84">
        <v>23</v>
      </c>
      <c r="T8" s="84">
        <v>24</v>
      </c>
      <c r="U8" s="104"/>
      <c r="V8" s="86"/>
      <c r="W8" s="86"/>
      <c r="X8" s="87"/>
      <c r="Y8" s="87"/>
      <c r="Z8" s="87"/>
      <c r="AA8" s="88"/>
      <c r="AB8" s="88"/>
      <c r="AC8" s="88"/>
      <c r="AD8" s="88"/>
      <c r="AE8" s="88"/>
    </row>
    <row r="9" spans="1:31" s="85" customFormat="1" ht="24" customHeight="1">
      <c r="A9" s="188" t="s">
        <v>155</v>
      </c>
      <c r="B9" s="187" t="s">
        <v>180</v>
      </c>
      <c r="C9" s="186"/>
      <c r="D9" s="186"/>
      <c r="E9" s="186"/>
      <c r="F9" s="186"/>
      <c r="G9" s="186"/>
      <c r="H9" s="186"/>
      <c r="I9" s="186"/>
      <c r="J9" s="186"/>
      <c r="K9" s="186"/>
      <c r="L9" s="186"/>
      <c r="M9" s="186"/>
      <c r="N9" s="186"/>
      <c r="O9" s="186"/>
      <c r="P9" s="186"/>
      <c r="Q9" s="186"/>
      <c r="R9" s="186"/>
      <c r="S9" s="186"/>
      <c r="T9" s="186"/>
      <c r="U9" s="104"/>
      <c r="V9" s="86"/>
      <c r="W9" s="86"/>
      <c r="X9" s="87"/>
      <c r="Y9" s="87"/>
      <c r="Z9" s="87"/>
      <c r="AA9" s="88"/>
      <c r="AB9" s="88"/>
      <c r="AC9" s="88"/>
      <c r="AD9" s="88"/>
      <c r="AE9" s="88"/>
    </row>
    <row r="10" spans="1:31" s="36" customFormat="1" ht="24" customHeight="1">
      <c r="A10" s="38">
        <v>1</v>
      </c>
      <c r="B10" s="141" t="s">
        <v>162</v>
      </c>
      <c r="C10" s="89" t="str">
        <f t="shared" ref="C10:C11" si="0">VLOOKUP(B10,DS,2,0)</f>
        <v>Phan Văn Hiền</v>
      </c>
      <c r="D10" s="116" t="str">
        <f t="shared" ref="D10:D11" si="1">VLOOKUP(B10,DS,3,0)</f>
        <v>Quản Đốc</v>
      </c>
      <c r="E10" s="90">
        <f t="shared" ref="E10:E11" si="2">VLOOKUP(B10,DS,4,0)</f>
        <v>2700000</v>
      </c>
      <c r="F10" s="92">
        <f>VLOOKUP(B10,'CC -4'!$B$8:$AR$19,35,0)</f>
        <v>25</v>
      </c>
      <c r="G10" s="145">
        <f t="shared" ref="G10" si="3">ROUND(E10/$U$2*F10,0)</f>
        <v>2700000</v>
      </c>
      <c r="H10" s="92">
        <f>(VLOOKUP(B10,'CC -4'!$B$8:$AR$19,36,0)+VLOOKUP(B10,'CC -4'!$B$8:$AR$19,37,0))</f>
        <v>0</v>
      </c>
      <c r="I10" s="145">
        <f t="shared" ref="I10" si="4">ROUND(E10/$U$2*H10,0)</f>
        <v>0</v>
      </c>
      <c r="J10" s="93">
        <f t="shared" ref="J10:K11" si="5">F10+H10</f>
        <v>25</v>
      </c>
      <c r="K10" s="39">
        <f>G10+I10</f>
        <v>2700000</v>
      </c>
      <c r="L10" s="90">
        <f t="shared" ref="L10:L11" si="6">+F10*15000</f>
        <v>375000</v>
      </c>
      <c r="M10" s="40">
        <f t="shared" ref="M10:M11" si="7">K10+L10</f>
        <v>3075000</v>
      </c>
      <c r="N10" s="40">
        <f>IF(VLOOKUP(B10,DS,9,0)="x",E10*$N$4,0)</f>
        <v>0</v>
      </c>
      <c r="O10" s="40">
        <f>IF(VLOOKUP(B10,DS,9,0)="x",E10*$O$4,0)</f>
        <v>0</v>
      </c>
      <c r="P10" s="40">
        <f>IF(VLOOKUP(B10,DS,9,0)="x",E10*$P$4,0)</f>
        <v>0</v>
      </c>
      <c r="Q10" s="39">
        <f t="shared" ref="Q10:Q11" si="8">M10-SUM(N10:P10)</f>
        <v>3075000</v>
      </c>
      <c r="R10" s="39">
        <f>VLOOKUP(B10,DS,23,0)</f>
        <v>0</v>
      </c>
      <c r="S10" s="45">
        <f t="shared" ref="S10:S11" si="9">Q10-R10</f>
        <v>3075000</v>
      </c>
      <c r="T10" s="39"/>
      <c r="U10" s="104"/>
      <c r="V10" s="37"/>
      <c r="W10" s="28"/>
      <c r="X10" s="5"/>
      <c r="Y10" s="5"/>
      <c r="Z10" s="5"/>
      <c r="AA10" s="4"/>
      <c r="AB10" s="4"/>
      <c r="AC10" s="4"/>
      <c r="AD10" s="4"/>
      <c r="AE10" s="4"/>
    </row>
    <row r="11" spans="1:31" s="36" customFormat="1" ht="24" customHeight="1">
      <c r="A11" s="38">
        <v>2</v>
      </c>
      <c r="B11" s="141" t="s">
        <v>177</v>
      </c>
      <c r="C11" s="89" t="str">
        <f t="shared" si="0"/>
        <v>Nguyễn Thị Thu Sương</v>
      </c>
      <c r="D11" s="116" t="str">
        <f t="shared" si="1"/>
        <v>Kinh Doanh</v>
      </c>
      <c r="E11" s="90">
        <f t="shared" si="2"/>
        <v>2400000</v>
      </c>
      <c r="F11" s="92">
        <f>VLOOKUP(B11,'CC -4'!$B$8:$AR$19,35,0)</f>
        <v>25</v>
      </c>
      <c r="G11" s="145">
        <f t="shared" ref="G11" si="10">ROUND(E11/$U$2*F11,0)</f>
        <v>2400000</v>
      </c>
      <c r="H11" s="92">
        <f>(VLOOKUP(B11,'CC -4'!$B$8:$AR$19,36,0)+VLOOKUP(B11,'CC -4'!$B$8:$AR$19,37,0))</f>
        <v>0</v>
      </c>
      <c r="I11" s="145">
        <f t="shared" ref="I11" si="11">ROUND(E11/$U$2*H11,0)</f>
        <v>0</v>
      </c>
      <c r="J11" s="93">
        <f t="shared" si="5"/>
        <v>25</v>
      </c>
      <c r="K11" s="39">
        <f t="shared" si="5"/>
        <v>2400000</v>
      </c>
      <c r="L11" s="90">
        <f t="shared" si="6"/>
        <v>375000</v>
      </c>
      <c r="M11" s="40">
        <f t="shared" si="7"/>
        <v>2775000</v>
      </c>
      <c r="N11" s="40">
        <f>IF(VLOOKUP(B11,DS,9,0)="x",E11*$N$4,0)</f>
        <v>0</v>
      </c>
      <c r="O11" s="40">
        <f>IF(VLOOKUP(B11,DS,9,0)="x",E11*$O$4,0)</f>
        <v>0</v>
      </c>
      <c r="P11" s="40">
        <f>IF(VLOOKUP(B11,DS,9,0)="x",E11*$P$4,0)</f>
        <v>0</v>
      </c>
      <c r="Q11" s="39">
        <f t="shared" si="8"/>
        <v>2775000</v>
      </c>
      <c r="R11" s="39">
        <f>VLOOKUP(B11,DS,23,0)</f>
        <v>0</v>
      </c>
      <c r="S11" s="45">
        <f t="shared" si="9"/>
        <v>2775000</v>
      </c>
      <c r="T11" s="39"/>
      <c r="U11" s="104"/>
      <c r="V11" s="37"/>
      <c r="W11" s="28"/>
      <c r="X11" s="5"/>
      <c r="Y11" s="5"/>
      <c r="Z11" s="5"/>
      <c r="AA11" s="4"/>
      <c r="AB11" s="4"/>
      <c r="AC11" s="4"/>
      <c r="AD11" s="4"/>
      <c r="AE11" s="4"/>
    </row>
    <row r="12" spans="1:31" s="36" customFormat="1" ht="24" customHeight="1">
      <c r="A12" s="203"/>
      <c r="B12" s="204"/>
      <c r="C12" s="205"/>
      <c r="D12" s="206"/>
      <c r="E12" s="207"/>
      <c r="F12" s="208"/>
      <c r="G12" s="209"/>
      <c r="H12" s="208"/>
      <c r="I12" s="209"/>
      <c r="J12" s="210"/>
      <c r="K12" s="211"/>
      <c r="L12" s="207"/>
      <c r="M12" s="212"/>
      <c r="N12" s="212"/>
      <c r="O12" s="212"/>
      <c r="P12" s="212"/>
      <c r="Q12" s="211"/>
      <c r="R12" s="211"/>
      <c r="S12" s="213"/>
      <c r="T12" s="211"/>
      <c r="U12" s="104"/>
      <c r="V12" s="37"/>
      <c r="W12" s="28"/>
      <c r="X12" s="5"/>
      <c r="Y12" s="5"/>
      <c r="Z12" s="5"/>
      <c r="AA12" s="4"/>
      <c r="AB12" s="4"/>
      <c r="AC12" s="4"/>
      <c r="AD12" s="4"/>
      <c r="AE12" s="4"/>
    </row>
    <row r="13" spans="1:31" s="32" customFormat="1" ht="21" customHeight="1">
      <c r="A13" s="283" t="s">
        <v>25</v>
      </c>
      <c r="B13" s="283"/>
      <c r="C13" s="283"/>
      <c r="D13" s="283"/>
      <c r="E13" s="140">
        <f>SUM(E9:E11)</f>
        <v>5100000</v>
      </c>
      <c r="F13" s="140"/>
      <c r="G13" s="140">
        <f>SUM(G9:G11)</f>
        <v>5100000</v>
      </c>
      <c r="H13" s="140"/>
      <c r="I13" s="140">
        <f>SUM(I9:I11)</f>
        <v>0</v>
      </c>
      <c r="J13" s="140"/>
      <c r="K13" s="140">
        <f t="shared" ref="K13:S13" si="12">SUM(K9:K11)</f>
        <v>5100000</v>
      </c>
      <c r="L13" s="140">
        <f t="shared" si="12"/>
        <v>750000</v>
      </c>
      <c r="M13" s="140">
        <f t="shared" si="12"/>
        <v>5850000</v>
      </c>
      <c r="N13" s="140">
        <f t="shared" si="12"/>
        <v>0</v>
      </c>
      <c r="O13" s="140">
        <f t="shared" si="12"/>
        <v>0</v>
      </c>
      <c r="P13" s="140">
        <f t="shared" si="12"/>
        <v>0</v>
      </c>
      <c r="Q13" s="140">
        <f t="shared" si="12"/>
        <v>5850000</v>
      </c>
      <c r="R13" s="140">
        <f t="shared" si="12"/>
        <v>0</v>
      </c>
      <c r="S13" s="140">
        <f t="shared" si="12"/>
        <v>5850000</v>
      </c>
      <c r="T13" s="26"/>
      <c r="U13" s="104"/>
      <c r="V13" s="33"/>
      <c r="W13" s="33"/>
      <c r="X13" s="33"/>
      <c r="Y13" s="33"/>
      <c r="Z13" s="33"/>
    </row>
    <row r="14" spans="1:31" s="85" customFormat="1" ht="24" customHeight="1">
      <c r="A14" s="188" t="s">
        <v>156</v>
      </c>
      <c r="B14" s="187" t="s">
        <v>157</v>
      </c>
      <c r="C14" s="186"/>
      <c r="D14" s="186"/>
      <c r="E14" s="186"/>
      <c r="F14" s="186"/>
      <c r="G14" s="186"/>
      <c r="H14" s="186"/>
      <c r="I14" s="186"/>
      <c r="J14" s="186"/>
      <c r="K14" s="186"/>
      <c r="L14" s="186"/>
      <c r="M14" s="186"/>
      <c r="N14" s="186"/>
      <c r="O14" s="186"/>
      <c r="P14" s="186"/>
      <c r="Q14" s="186"/>
      <c r="R14" s="186"/>
      <c r="S14" s="186"/>
      <c r="T14" s="186"/>
      <c r="U14" s="104"/>
      <c r="V14" s="86"/>
      <c r="W14" s="86"/>
      <c r="X14" s="87"/>
      <c r="Y14" s="87"/>
      <c r="Z14" s="87"/>
      <c r="AA14" s="88"/>
      <c r="AB14" s="88"/>
      <c r="AC14" s="88"/>
      <c r="AD14" s="88"/>
      <c r="AE14" s="88"/>
    </row>
    <row r="15" spans="1:31" s="36" customFormat="1" ht="24" customHeight="1">
      <c r="A15" s="38">
        <v>1</v>
      </c>
      <c r="B15" s="141" t="s">
        <v>163</v>
      </c>
      <c r="C15" s="89" t="str">
        <f t="shared" ref="C15" si="13">VLOOKUP(B15,DS,2,0)</f>
        <v>Nguyễn Trường Giang</v>
      </c>
      <c r="D15" s="116" t="str">
        <f t="shared" ref="D15" si="14">VLOOKUP(B15,DS,3,0)</f>
        <v>Thợ in</v>
      </c>
      <c r="E15" s="90">
        <f t="shared" ref="E15" si="15">VLOOKUP(B15,DS,4,0)</f>
        <v>2200000</v>
      </c>
      <c r="F15" s="92">
        <f>VLOOKUP(B15,'CC -4'!$B$8:$AR$19,35,0)</f>
        <v>25</v>
      </c>
      <c r="G15" s="145">
        <f t="shared" ref="G15" si="16">ROUND(E15/$U$2*F15,0)</f>
        <v>2200000</v>
      </c>
      <c r="H15" s="92">
        <f>(VLOOKUP(B15,'CC -4'!$B$8:$AR$19,36,0)+VLOOKUP(B15,'CC -4'!$B$8:$AR$19,37,0))</f>
        <v>0</v>
      </c>
      <c r="I15" s="145">
        <f t="shared" ref="I15" si="17">ROUND(E15/$U$2*H15,0)</f>
        <v>0</v>
      </c>
      <c r="J15" s="146">
        <f t="shared" ref="J15:K15" si="18">F15+H15</f>
        <v>25</v>
      </c>
      <c r="K15" s="39">
        <f t="shared" si="18"/>
        <v>2200000</v>
      </c>
      <c r="L15" s="90">
        <f t="shared" ref="L15" si="19">+F15*15000</f>
        <v>375000</v>
      </c>
      <c r="M15" s="40">
        <f t="shared" ref="M15" si="20">K15+L15</f>
        <v>2575000</v>
      </c>
      <c r="N15" s="40">
        <f>IF(VLOOKUP(B15,DS,9,0)="x",'L - 4'!E15*$N$4,0)</f>
        <v>0</v>
      </c>
      <c r="O15" s="40">
        <f t="shared" ref="O15" si="21">IF(VLOOKUP(B15,DS,9,0)="x",E15*0.015,0)</f>
        <v>0</v>
      </c>
      <c r="P15" s="40">
        <f t="shared" ref="P15" si="22">IF(VLOOKUP(B15,DS,9,0)="x",E15*0.01,0)</f>
        <v>0</v>
      </c>
      <c r="Q15" s="39">
        <f>M15-SUM(N15:P15)</f>
        <v>2575000</v>
      </c>
      <c r="R15" s="39">
        <f t="shared" ref="R15" si="23">VLOOKUP(B15,DS,23,0)</f>
        <v>0</v>
      </c>
      <c r="S15" s="45">
        <f>Q15-R15</f>
        <v>2575000</v>
      </c>
      <c r="T15" s="39"/>
      <c r="U15" s="104"/>
      <c r="V15" s="37"/>
      <c r="W15" s="28"/>
      <c r="X15" s="5"/>
      <c r="Y15" s="5"/>
      <c r="Z15" s="5"/>
      <c r="AA15" s="4"/>
      <c r="AB15" s="4"/>
      <c r="AC15" s="4"/>
      <c r="AD15" s="4"/>
      <c r="AE15" s="4"/>
    </row>
    <row r="16" spans="1:31" s="36" customFormat="1" ht="24" customHeight="1">
      <c r="A16" s="38">
        <v>2</v>
      </c>
      <c r="B16" s="141" t="s">
        <v>164</v>
      </c>
      <c r="C16" s="89" t="str">
        <f t="shared" ref="C16:C17" si="24">VLOOKUP(B16,DS,2,0)</f>
        <v>Đoàn Hồng Phong</v>
      </c>
      <c r="D16" s="116" t="str">
        <f t="shared" ref="D16:D17" si="25">VLOOKUP(B16,DS,3,0)</f>
        <v>Thợ đóng - xả</v>
      </c>
      <c r="E16" s="90">
        <f t="shared" ref="E16:E17" si="26">VLOOKUP(B16,DS,4,0)</f>
        <v>2200000</v>
      </c>
      <c r="F16" s="92">
        <f>VLOOKUP(B16,'CC -4'!$B$8:$AR$19,35,0)</f>
        <v>25</v>
      </c>
      <c r="G16" s="145">
        <f t="shared" ref="G16:G17" si="27">ROUND(E16/$U$2*F16,0)</f>
        <v>2200000</v>
      </c>
      <c r="H16" s="92">
        <f>(VLOOKUP(B16,'CC -4'!$B$8:$AR$19,36,0)+VLOOKUP(B16,'CC -4'!$B$8:$AR$19,37,0))</f>
        <v>0</v>
      </c>
      <c r="I16" s="145">
        <f t="shared" ref="I16:I17" si="28">ROUND(E16/$U$2*H16,0)</f>
        <v>0</v>
      </c>
      <c r="J16" s="146">
        <f t="shared" ref="J16:J17" si="29">F16+H16</f>
        <v>25</v>
      </c>
      <c r="K16" s="39">
        <f t="shared" ref="K16:K17" si="30">G16+I16</f>
        <v>2200000</v>
      </c>
      <c r="L16" s="90">
        <f t="shared" ref="L16:L17" si="31">+F16*15000</f>
        <v>375000</v>
      </c>
      <c r="M16" s="40">
        <f t="shared" ref="M16:M17" si="32">K16+L16</f>
        <v>2575000</v>
      </c>
      <c r="N16" s="40">
        <f>IF(VLOOKUP(B16,DS,9,0)="x",'L - 4'!E16*$N$4,0)</f>
        <v>0</v>
      </c>
      <c r="O16" s="40">
        <f t="shared" ref="O16:O17" si="33">IF(VLOOKUP(B16,DS,9,0)="x",E16*0.015,0)</f>
        <v>0</v>
      </c>
      <c r="P16" s="40">
        <f t="shared" ref="P16:P17" si="34">IF(VLOOKUP(B16,DS,9,0)="x",E16*0.01,0)</f>
        <v>0</v>
      </c>
      <c r="Q16" s="39">
        <f t="shared" ref="Q16:Q17" si="35">M16-SUM(N16:P16)</f>
        <v>2575000</v>
      </c>
      <c r="R16" s="39">
        <f t="shared" ref="R16:R17" si="36">VLOOKUP(B16,DS,23,0)</f>
        <v>0</v>
      </c>
      <c r="S16" s="45">
        <f t="shared" ref="S16:S17" si="37">Q16-R16</f>
        <v>2575000</v>
      </c>
      <c r="T16" s="39"/>
      <c r="U16" s="104"/>
      <c r="V16" s="37"/>
      <c r="W16" s="28"/>
      <c r="X16" s="5"/>
      <c r="Y16" s="5"/>
      <c r="Z16" s="5"/>
      <c r="AA16" s="4"/>
      <c r="AB16" s="4"/>
      <c r="AC16" s="4"/>
      <c r="AD16" s="4"/>
      <c r="AE16" s="4"/>
    </row>
    <row r="17" spans="1:31" s="36" customFormat="1" ht="24" customHeight="1">
      <c r="A17" s="38">
        <v>3</v>
      </c>
      <c r="B17" s="141" t="s">
        <v>165</v>
      </c>
      <c r="C17" s="89" t="str">
        <f t="shared" si="24"/>
        <v>Trần Hữu Tình</v>
      </c>
      <c r="D17" s="116" t="str">
        <f t="shared" si="25"/>
        <v>Công nhân</v>
      </c>
      <c r="E17" s="90">
        <f t="shared" si="26"/>
        <v>2000000</v>
      </c>
      <c r="F17" s="92">
        <f>VLOOKUP(B17,'CC -4'!$B$8:$AR$19,35,0)</f>
        <v>25</v>
      </c>
      <c r="G17" s="145">
        <f t="shared" si="27"/>
        <v>2000000</v>
      </c>
      <c r="H17" s="92">
        <f>(VLOOKUP(B17,'CC -4'!$B$8:$AR$19,36,0)+VLOOKUP(B17,'CC -4'!$B$8:$AR$19,37,0))</f>
        <v>0</v>
      </c>
      <c r="I17" s="145">
        <f t="shared" si="28"/>
        <v>0</v>
      </c>
      <c r="J17" s="146">
        <f t="shared" si="29"/>
        <v>25</v>
      </c>
      <c r="K17" s="39">
        <f t="shared" si="30"/>
        <v>2000000</v>
      </c>
      <c r="L17" s="90">
        <f t="shared" si="31"/>
        <v>375000</v>
      </c>
      <c r="M17" s="40">
        <f t="shared" si="32"/>
        <v>2375000</v>
      </c>
      <c r="N17" s="40">
        <f>IF(VLOOKUP(B17,DS,9,0)="x",'L - 4'!E17*$N$4,0)</f>
        <v>0</v>
      </c>
      <c r="O17" s="40">
        <f t="shared" si="33"/>
        <v>0</v>
      </c>
      <c r="P17" s="40">
        <f t="shared" si="34"/>
        <v>0</v>
      </c>
      <c r="Q17" s="39">
        <f t="shared" si="35"/>
        <v>2375000</v>
      </c>
      <c r="R17" s="39">
        <f t="shared" si="36"/>
        <v>0</v>
      </c>
      <c r="S17" s="45">
        <f t="shared" si="37"/>
        <v>2375000</v>
      </c>
      <c r="T17" s="39"/>
      <c r="U17" s="104"/>
      <c r="V17" s="37"/>
      <c r="W17" s="28"/>
      <c r="X17" s="5"/>
      <c r="Y17" s="5"/>
      <c r="Z17" s="5"/>
      <c r="AA17" s="4"/>
      <c r="AB17" s="4"/>
      <c r="AC17" s="4"/>
      <c r="AD17" s="4"/>
      <c r="AE17" s="4"/>
    </row>
    <row r="18" spans="1:31" s="36" customFormat="1" ht="22.5" customHeight="1">
      <c r="A18" s="41"/>
      <c r="B18" s="185"/>
      <c r="C18" s="42"/>
      <c r="D18" s="3"/>
      <c r="E18" s="43"/>
      <c r="F18" s="43"/>
      <c r="G18" s="43"/>
      <c r="H18" s="43"/>
      <c r="I18" s="43"/>
      <c r="J18" s="44"/>
      <c r="K18" s="43"/>
      <c r="L18" s="43"/>
      <c r="M18" s="184"/>
      <c r="N18" s="43"/>
      <c r="O18" s="43"/>
      <c r="P18" s="43"/>
      <c r="Q18" s="43"/>
      <c r="R18" s="43"/>
      <c r="S18" s="43"/>
      <c r="T18" s="39"/>
      <c r="U18" s="104"/>
      <c r="V18" s="37"/>
      <c r="W18" s="37"/>
      <c r="X18" s="37"/>
      <c r="Y18" s="37"/>
      <c r="Z18" s="37"/>
    </row>
    <row r="19" spans="1:31" s="32" customFormat="1" ht="21" customHeight="1">
      <c r="A19" s="283" t="s">
        <v>25</v>
      </c>
      <c r="B19" s="283"/>
      <c r="C19" s="283"/>
      <c r="D19" s="283"/>
      <c r="E19" s="140">
        <f>SUM(E14:E18)</f>
        <v>6400000</v>
      </c>
      <c r="F19" s="140"/>
      <c r="G19" s="140">
        <f>SUM(G14:G18)</f>
        <v>6400000</v>
      </c>
      <c r="H19" s="140"/>
      <c r="I19" s="140">
        <f>SUM(I14:I18)</f>
        <v>0</v>
      </c>
      <c r="J19" s="140"/>
      <c r="K19" s="140">
        <f t="shared" ref="K19:S19" si="38">SUM(K14:K18)</f>
        <v>6400000</v>
      </c>
      <c r="L19" s="140">
        <f t="shared" si="38"/>
        <v>1125000</v>
      </c>
      <c r="M19" s="140">
        <f t="shared" si="38"/>
        <v>7525000</v>
      </c>
      <c r="N19" s="140">
        <f t="shared" si="38"/>
        <v>0</v>
      </c>
      <c r="O19" s="140">
        <f t="shared" si="38"/>
        <v>0</v>
      </c>
      <c r="P19" s="140">
        <f t="shared" si="38"/>
        <v>0</v>
      </c>
      <c r="Q19" s="140">
        <f t="shared" si="38"/>
        <v>7525000</v>
      </c>
      <c r="R19" s="140">
        <f t="shared" si="38"/>
        <v>0</v>
      </c>
      <c r="S19" s="140">
        <f t="shared" si="38"/>
        <v>7525000</v>
      </c>
      <c r="T19" s="26"/>
      <c r="U19" s="104"/>
      <c r="V19" s="33"/>
      <c r="W19" s="33"/>
      <c r="X19" s="33"/>
      <c r="Y19" s="33"/>
      <c r="Z19" s="33"/>
    </row>
    <row r="20" spans="1:31" ht="11.25" customHeight="1">
      <c r="A20" s="8"/>
      <c r="B20" s="8"/>
      <c r="C20" s="9"/>
      <c r="D20" s="117"/>
      <c r="E20" s="94"/>
      <c r="F20" s="9"/>
      <c r="G20" s="9"/>
      <c r="H20" s="9"/>
      <c r="I20" s="9"/>
      <c r="K20" s="9"/>
      <c r="L20" s="9"/>
      <c r="M20" s="102"/>
      <c r="N20" s="9"/>
      <c r="O20" s="9"/>
      <c r="P20" s="9"/>
      <c r="Q20" s="9"/>
      <c r="R20" s="9"/>
      <c r="S20" s="9"/>
      <c r="T20" s="9"/>
      <c r="U20" s="104"/>
    </row>
    <row r="21" spans="1:31" s="36" customFormat="1" ht="11.25" customHeight="1">
      <c r="A21" s="78"/>
      <c r="B21" s="78"/>
      <c r="C21" s="78"/>
      <c r="D21" s="133"/>
      <c r="E21" s="134"/>
      <c r="F21" s="78"/>
      <c r="G21" s="78"/>
      <c r="H21" s="78"/>
      <c r="I21" s="78"/>
      <c r="J21" s="135"/>
      <c r="K21" s="134"/>
      <c r="L21" s="78"/>
      <c r="M21" s="78"/>
      <c r="N21" s="78"/>
      <c r="O21" s="78"/>
      <c r="P21" s="78"/>
      <c r="Q21" s="78"/>
      <c r="R21" s="78"/>
      <c r="S21" s="108" t="str">
        <f>"Long An, ngày  "&amp;$V$2&amp;"   tháng   "&amp;TEXT(E4,"mm")&amp;"   năm "&amp;TEXT(E4,"yyyy")</f>
        <v>Long An, ngày  31   tháng   04   năm 2013</v>
      </c>
      <c r="T21" s="78"/>
      <c r="U21" s="136"/>
      <c r="V21" s="37"/>
      <c r="W21" s="37"/>
      <c r="X21" s="37"/>
      <c r="Y21" s="37"/>
      <c r="Z21" s="37"/>
    </row>
    <row r="22" spans="1:31" s="36" customFormat="1" ht="12.75">
      <c r="A22" s="29"/>
      <c r="B22" s="29"/>
      <c r="C22" s="29" t="s">
        <v>60</v>
      </c>
      <c r="D22" s="137"/>
      <c r="E22" s="79"/>
      <c r="F22" s="136"/>
      <c r="G22" s="79"/>
      <c r="H22" s="79"/>
      <c r="I22" s="79"/>
      <c r="J22" s="138"/>
      <c r="K22" s="37"/>
      <c r="L22" s="29"/>
      <c r="M22" s="147"/>
      <c r="N22" s="20"/>
      <c r="O22" s="20"/>
      <c r="P22" s="20"/>
      <c r="Q22" s="20"/>
      <c r="S22" s="136" t="s">
        <v>22</v>
      </c>
      <c r="T22" s="136"/>
      <c r="U22" s="136"/>
      <c r="V22" s="37"/>
      <c r="W22" s="37"/>
      <c r="X22" s="37"/>
      <c r="Y22" s="37"/>
      <c r="Z22" s="37"/>
    </row>
    <row r="23" spans="1:31" ht="12">
      <c r="A23" s="8"/>
      <c r="B23" s="8"/>
      <c r="C23" s="15"/>
      <c r="E23" s="13"/>
      <c r="F23" s="12"/>
      <c r="G23" s="13"/>
      <c r="H23" s="13"/>
      <c r="I23" s="13"/>
      <c r="K23" s="7"/>
      <c r="L23" s="15"/>
      <c r="N23" s="11"/>
      <c r="O23" s="11"/>
      <c r="P23" s="11"/>
      <c r="Q23" s="11"/>
      <c r="S23" s="11"/>
      <c r="T23" s="12"/>
      <c r="U23" s="104"/>
    </row>
    <row r="24" spans="1:31" ht="12">
      <c r="C24" s="15"/>
      <c r="L24" s="15"/>
      <c r="T24" s="15"/>
      <c r="U24" s="104"/>
    </row>
    <row r="25" spans="1:31" ht="12">
      <c r="U25" s="104"/>
    </row>
    <row r="26" spans="1:31" ht="12">
      <c r="U26" s="104"/>
    </row>
    <row r="27" spans="1:31" ht="12">
      <c r="U27" s="104"/>
    </row>
    <row r="28" spans="1:31" ht="12">
      <c r="U28" s="104"/>
    </row>
    <row r="29" spans="1:31" ht="12">
      <c r="U29" s="104"/>
    </row>
    <row r="30" spans="1:31" ht="12">
      <c r="U30" s="104"/>
    </row>
  </sheetData>
  <protectedRanges>
    <protectedRange password="CC78" sqref="V18:IK19 C5:D7 B22:C22 V5:W9 A18:A23 B18:B21 B23 V14:W14 Q5:T7 AF12:IK12 E5:I6 N5:P6 L5 L22 J6:K7 L7 A25:T58 U31:U58 N18:S18 V25:IK58 W12 J18:L18 A59:IK65326 Q12:S12 AF14:IK14 V13:IK13 D13:T13 D19:T19 A12:B13 A10:B11 Q10:S11 W10:W11 AF5:IK11" name="Range1"/>
    <protectedRange password="CC78" sqref="F7:H7" name="Range1_4"/>
    <protectedRange password="CC78" sqref="V22:IK23 S22:T23 N22:Q23 E22:I23" name="Range1_1_1"/>
    <protectedRange password="CC78" sqref="U1 W1:IK3 V4:IK4 B4:T4 X12:AE12 R2:S3 B1:Q3 U18:U30 X14:AE14 U12:U14 U4:U11 X5:AE11" name="Range1_2"/>
    <protectedRange password="CC78" sqref="V10:V12" name="Range1_1"/>
    <protectedRange password="CC78" sqref="A1" name="Range1_2_1_1"/>
    <protectedRange password="CC78" sqref="V1:V3" name="Range1_2_1"/>
    <protectedRange password="CC78" sqref="I7" name="Range1_4_1"/>
    <protectedRange password="CC78" sqref="U3" name="Range1_2_2_1"/>
    <protectedRange password="CC78" sqref="W15:W17 Q15:S17 A15:B17 AF15:IK17" name="Range1_5"/>
    <protectedRange password="CC78" sqref="U15:U17 X15:AE17" name="Range1_2_3"/>
    <protectedRange password="CC78" sqref="V15:V17" name="Range1_1_3"/>
    <protectedRange password="CC78" sqref="K10:K12 K15:K17" name="Range1_6"/>
    <protectedRange password="CC78" sqref="A2:A3" name="Range1_2_1_3"/>
    <protectedRange password="CC78" sqref="U2" name="Range1_2_2_1_1"/>
  </protectedRanges>
  <autoFilter ref="A7:AE10"/>
  <mergeCells count="24">
    <mergeCell ref="A13:D13"/>
    <mergeCell ref="A19:D19"/>
    <mergeCell ref="N5:P5"/>
    <mergeCell ref="J6:J7"/>
    <mergeCell ref="K6:K7"/>
    <mergeCell ref="N6:N7"/>
    <mergeCell ref="O6:O7"/>
    <mergeCell ref="P6:P7"/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Q5:Q7"/>
    <mergeCell ref="R5:R7"/>
    <mergeCell ref="S5:S7"/>
    <mergeCell ref="T5:T7"/>
    <mergeCell ref="F6:G6"/>
    <mergeCell ref="H6:I6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>
    <tabColor rgb="FFC00000"/>
  </sheetPr>
  <dimension ref="A1:CM36"/>
  <sheetViews>
    <sheetView zoomScaleNormal="115" workbookViewId="0">
      <pane xSplit="3" ySplit="6" topLeftCell="D7" activePane="bottomRight" state="frozen"/>
      <selection activeCell="A2" sqref="A2:A3"/>
      <selection pane="topRight" activeCell="A2" sqref="A2:A3"/>
      <selection pane="bottomLeft" activeCell="A2" sqref="A2:A3"/>
      <selection pane="bottomRight" activeCell="F9" sqref="F9:F19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115" customWidth="1"/>
    <col min="5" max="5" width="7.140625" style="2" customWidth="1"/>
    <col min="6" max="33" width="3.42578125" style="123" customWidth="1"/>
    <col min="34" max="36" width="3.42578125" style="124" customWidth="1"/>
    <col min="37" max="38" width="4.42578125" style="2" customWidth="1"/>
    <col min="39" max="39" width="5.5703125" style="100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39"/>
      <c r="B1" s="54"/>
      <c r="C1" s="54"/>
      <c r="D1" s="58"/>
      <c r="E1" s="54"/>
      <c r="F1" s="58"/>
      <c r="G1" s="58"/>
      <c r="H1" s="58"/>
      <c r="I1" s="58"/>
      <c r="J1" s="58"/>
      <c r="K1" s="119"/>
      <c r="L1" s="119"/>
      <c r="M1" s="119"/>
      <c r="N1" s="119"/>
      <c r="O1" s="119"/>
      <c r="P1" s="119"/>
      <c r="Q1" s="119"/>
      <c r="R1" s="119"/>
      <c r="S1" s="56" t="str">
        <f>CONCATENATE("BẢNG CHẤM CÔNG THÁNG ",TEXT($E$4,"mm")," NĂM ",TEXT($E$4,"yyyy"))</f>
        <v>BẢNG CHẤM CÔNG THÁNG 05 NĂM 2013</v>
      </c>
      <c r="T1" s="119"/>
      <c r="U1" s="119"/>
      <c r="V1" s="119"/>
      <c r="W1" s="119"/>
      <c r="X1" s="119"/>
      <c r="Y1" s="119"/>
      <c r="Z1" s="119"/>
      <c r="AA1" s="119"/>
      <c r="AB1" s="119"/>
      <c r="AC1" s="119"/>
      <c r="AD1" s="119"/>
      <c r="AE1" s="119"/>
      <c r="AF1" s="119"/>
      <c r="AG1" s="119"/>
      <c r="AH1" s="119"/>
      <c r="AI1" s="119"/>
      <c r="AJ1" s="119"/>
      <c r="AK1" s="55"/>
      <c r="AL1" s="55"/>
      <c r="AM1" s="242" t="s">
        <v>179</v>
      </c>
      <c r="AN1" s="243"/>
      <c r="AO1" s="243"/>
      <c r="AP1" s="243"/>
      <c r="AQ1" s="243"/>
      <c r="AR1" s="243"/>
      <c r="AS1" s="244"/>
      <c r="AT1" s="57"/>
    </row>
    <row r="2" spans="1:91" ht="20.25">
      <c r="A2" s="139"/>
      <c r="B2" s="58"/>
      <c r="C2" s="58"/>
      <c r="D2" s="58"/>
      <c r="E2" s="58"/>
      <c r="F2" s="58"/>
      <c r="G2" s="58"/>
      <c r="H2" s="58"/>
      <c r="I2" s="58"/>
      <c r="J2" s="58"/>
      <c r="K2" s="119"/>
      <c r="L2" s="119"/>
      <c r="M2" s="119"/>
      <c r="N2" s="119"/>
      <c r="O2" s="119"/>
      <c r="P2" s="119"/>
      <c r="Q2" s="119"/>
      <c r="R2" s="119"/>
      <c r="S2" s="119"/>
      <c r="T2" s="119"/>
      <c r="U2" s="119"/>
      <c r="V2" s="119"/>
      <c r="W2" s="119"/>
      <c r="X2" s="119"/>
      <c r="Y2" s="119"/>
      <c r="Z2" s="119"/>
      <c r="AA2" s="119"/>
      <c r="AB2" s="119"/>
      <c r="AC2" s="119"/>
      <c r="AD2" s="119"/>
      <c r="AE2" s="119"/>
      <c r="AF2" s="119"/>
      <c r="AG2" s="119"/>
      <c r="AH2" s="119"/>
      <c r="AI2" s="119"/>
      <c r="AJ2" s="119"/>
      <c r="AK2" s="55"/>
      <c r="AL2" s="55"/>
      <c r="AM2" s="96"/>
      <c r="AN2" s="59"/>
      <c r="AO2" s="59"/>
      <c r="AP2" s="59"/>
      <c r="AQ2" s="59"/>
      <c r="AR2" s="59"/>
      <c r="AS2" s="95"/>
      <c r="AT2" s="95"/>
    </row>
    <row r="3" spans="1:91" ht="21" customHeight="1">
      <c r="A3" s="139"/>
      <c r="B3" s="60"/>
      <c r="C3" s="60"/>
      <c r="D3" s="61"/>
      <c r="E3" s="61"/>
      <c r="F3" s="119"/>
      <c r="G3" s="119"/>
      <c r="H3" s="119"/>
      <c r="I3" s="119"/>
      <c r="J3" s="119"/>
      <c r="K3" s="119"/>
      <c r="L3" s="119"/>
      <c r="M3" s="119"/>
      <c r="N3" s="119"/>
      <c r="O3" s="119"/>
      <c r="P3" s="119"/>
      <c r="Q3" s="119"/>
      <c r="R3" s="119"/>
      <c r="S3" s="119"/>
      <c r="T3" s="119"/>
      <c r="U3" s="119"/>
      <c r="V3" s="119"/>
      <c r="W3" s="119"/>
      <c r="X3" s="119"/>
      <c r="Y3" s="119"/>
      <c r="Z3" s="119"/>
      <c r="AA3" s="119"/>
      <c r="AB3" s="119"/>
      <c r="AC3" s="119"/>
      <c r="AD3" s="119"/>
      <c r="AE3" s="119"/>
      <c r="AF3" s="119"/>
      <c r="AG3" s="119"/>
      <c r="AH3" s="119"/>
      <c r="AI3" s="119"/>
      <c r="AJ3" s="119"/>
      <c r="AK3" s="55"/>
      <c r="AL3" s="55"/>
      <c r="AM3" s="96"/>
      <c r="AN3" s="57"/>
      <c r="AO3" s="57"/>
      <c r="AP3" s="57"/>
      <c r="AQ3" s="57"/>
      <c r="AR3" s="57"/>
      <c r="AS3" s="62"/>
      <c r="AT3" s="62"/>
    </row>
    <row r="4" spans="1:91" ht="14.25" customHeight="1">
      <c r="A4" s="63"/>
      <c r="B4" s="63"/>
      <c r="C4" s="156"/>
      <c r="D4" s="155"/>
      <c r="E4" s="64">
        <v>41395</v>
      </c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6"/>
      <c r="AI4" s="66"/>
      <c r="AJ4" s="66"/>
      <c r="AK4" s="63"/>
      <c r="AL4" s="63"/>
      <c r="AM4" s="97"/>
      <c r="AN4" s="63"/>
      <c r="AO4" s="63"/>
      <c r="AP4" s="63"/>
      <c r="AQ4" s="63"/>
      <c r="AR4" s="63"/>
      <c r="AS4" s="63"/>
      <c r="AT4" s="101"/>
    </row>
    <row r="5" spans="1:91" s="67" customFormat="1" ht="18.75" customHeight="1">
      <c r="A5" s="245" t="s">
        <v>28</v>
      </c>
      <c r="B5" s="245" t="s">
        <v>3</v>
      </c>
      <c r="C5" s="245" t="s">
        <v>1</v>
      </c>
      <c r="D5" s="247" t="s">
        <v>29</v>
      </c>
      <c r="E5" s="245" t="s">
        <v>30</v>
      </c>
      <c r="F5" s="118">
        <f>+E4</f>
        <v>41395</v>
      </c>
      <c r="G5" s="118">
        <f t="shared" ref="G5:AJ5" si="0">F5+1</f>
        <v>41396</v>
      </c>
      <c r="H5" s="118">
        <f t="shared" si="0"/>
        <v>41397</v>
      </c>
      <c r="I5" s="118">
        <f t="shared" si="0"/>
        <v>41398</v>
      </c>
      <c r="J5" s="118">
        <f t="shared" si="0"/>
        <v>41399</v>
      </c>
      <c r="K5" s="118">
        <f t="shared" si="0"/>
        <v>41400</v>
      </c>
      <c r="L5" s="118">
        <f t="shared" si="0"/>
        <v>41401</v>
      </c>
      <c r="M5" s="118">
        <f t="shared" si="0"/>
        <v>41402</v>
      </c>
      <c r="N5" s="118">
        <f t="shared" si="0"/>
        <v>41403</v>
      </c>
      <c r="O5" s="118">
        <f t="shared" si="0"/>
        <v>41404</v>
      </c>
      <c r="P5" s="118">
        <f t="shared" si="0"/>
        <v>41405</v>
      </c>
      <c r="Q5" s="118">
        <f t="shared" si="0"/>
        <v>41406</v>
      </c>
      <c r="R5" s="118">
        <f t="shared" si="0"/>
        <v>41407</v>
      </c>
      <c r="S5" s="118">
        <f t="shared" si="0"/>
        <v>41408</v>
      </c>
      <c r="T5" s="118">
        <f t="shared" si="0"/>
        <v>41409</v>
      </c>
      <c r="U5" s="118">
        <f t="shared" si="0"/>
        <v>41410</v>
      </c>
      <c r="V5" s="118">
        <f t="shared" si="0"/>
        <v>41411</v>
      </c>
      <c r="W5" s="118">
        <f t="shared" si="0"/>
        <v>41412</v>
      </c>
      <c r="X5" s="118">
        <f t="shared" si="0"/>
        <v>41413</v>
      </c>
      <c r="Y5" s="118">
        <f t="shared" si="0"/>
        <v>41414</v>
      </c>
      <c r="Z5" s="118">
        <f t="shared" si="0"/>
        <v>41415</v>
      </c>
      <c r="AA5" s="118">
        <f t="shared" si="0"/>
        <v>41416</v>
      </c>
      <c r="AB5" s="118">
        <f t="shared" si="0"/>
        <v>41417</v>
      </c>
      <c r="AC5" s="118">
        <f t="shared" si="0"/>
        <v>41418</v>
      </c>
      <c r="AD5" s="118">
        <f t="shared" si="0"/>
        <v>41419</v>
      </c>
      <c r="AE5" s="118">
        <f t="shared" si="0"/>
        <v>41420</v>
      </c>
      <c r="AF5" s="118">
        <f t="shared" si="0"/>
        <v>41421</v>
      </c>
      <c r="AG5" s="118">
        <f t="shared" si="0"/>
        <v>41422</v>
      </c>
      <c r="AH5" s="118">
        <f>AG5+1</f>
        <v>41423</v>
      </c>
      <c r="AI5" s="118">
        <f t="shared" si="0"/>
        <v>41424</v>
      </c>
      <c r="AJ5" s="118">
        <f t="shared" si="0"/>
        <v>41425</v>
      </c>
      <c r="AK5" s="248" t="s">
        <v>15</v>
      </c>
      <c r="AL5" s="249"/>
      <c r="AM5" s="250"/>
      <c r="AN5" s="251" t="s">
        <v>45</v>
      </c>
      <c r="AO5" s="251" t="s">
        <v>41</v>
      </c>
      <c r="AP5" s="251" t="s">
        <v>42</v>
      </c>
      <c r="AQ5" s="251" t="s">
        <v>43</v>
      </c>
      <c r="AR5" s="251" t="s">
        <v>44</v>
      </c>
      <c r="AS5" s="247" t="s">
        <v>0</v>
      </c>
      <c r="AT5" s="253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67" customFormat="1" ht="39.75" customHeight="1">
      <c r="A6" s="246"/>
      <c r="B6" s="246"/>
      <c r="C6" s="246"/>
      <c r="D6" s="246"/>
      <c r="E6" s="246"/>
      <c r="F6" s="174" t="str">
        <f>CHOOSE(WEEKDAY(F5),"C.Nhật","T.Hai","T.Ba","T.Tư","T.Năm","T.Sáu","T.Bảy")</f>
        <v>T.Tư</v>
      </c>
      <c r="G6" s="174" t="str">
        <f t="shared" ref="G6:AJ6" si="1">CHOOSE(WEEKDAY(G5),"C.Nhật","T.Hai","T.Ba","T.Tư","T.Năm","T.Sáu","T.Bảy")</f>
        <v>T.Năm</v>
      </c>
      <c r="H6" s="174" t="str">
        <f t="shared" si="1"/>
        <v>T.Sáu</v>
      </c>
      <c r="I6" s="174" t="str">
        <f t="shared" si="1"/>
        <v>T.Bảy</v>
      </c>
      <c r="J6" s="174" t="str">
        <f t="shared" si="1"/>
        <v>C.Nhật</v>
      </c>
      <c r="K6" s="174" t="str">
        <f t="shared" si="1"/>
        <v>T.Hai</v>
      </c>
      <c r="L6" s="174" t="str">
        <f t="shared" si="1"/>
        <v>T.Ba</v>
      </c>
      <c r="M6" s="174" t="str">
        <f t="shared" si="1"/>
        <v>T.Tư</v>
      </c>
      <c r="N6" s="174" t="str">
        <f t="shared" si="1"/>
        <v>T.Năm</v>
      </c>
      <c r="O6" s="174" t="str">
        <f t="shared" si="1"/>
        <v>T.Sáu</v>
      </c>
      <c r="P6" s="174" t="str">
        <f t="shared" si="1"/>
        <v>T.Bảy</v>
      </c>
      <c r="Q6" s="174" t="str">
        <f t="shared" si="1"/>
        <v>C.Nhật</v>
      </c>
      <c r="R6" s="174" t="str">
        <f t="shared" si="1"/>
        <v>T.Hai</v>
      </c>
      <c r="S6" s="174" t="str">
        <f t="shared" si="1"/>
        <v>T.Ba</v>
      </c>
      <c r="T6" s="174" t="str">
        <f t="shared" si="1"/>
        <v>T.Tư</v>
      </c>
      <c r="U6" s="174" t="str">
        <f t="shared" si="1"/>
        <v>T.Năm</v>
      </c>
      <c r="V6" s="174" t="str">
        <f t="shared" si="1"/>
        <v>T.Sáu</v>
      </c>
      <c r="W6" s="174" t="str">
        <f t="shared" si="1"/>
        <v>T.Bảy</v>
      </c>
      <c r="X6" s="174" t="str">
        <f t="shared" si="1"/>
        <v>C.Nhật</v>
      </c>
      <c r="Y6" s="174" t="str">
        <f t="shared" si="1"/>
        <v>T.Hai</v>
      </c>
      <c r="Z6" s="174" t="str">
        <f t="shared" si="1"/>
        <v>T.Ba</v>
      </c>
      <c r="AA6" s="174" t="str">
        <f t="shared" si="1"/>
        <v>T.Tư</v>
      </c>
      <c r="AB6" s="174" t="str">
        <f t="shared" si="1"/>
        <v>T.Năm</v>
      </c>
      <c r="AC6" s="174" t="str">
        <f t="shared" si="1"/>
        <v>T.Sáu</v>
      </c>
      <c r="AD6" s="174" t="str">
        <f t="shared" si="1"/>
        <v>T.Bảy</v>
      </c>
      <c r="AE6" s="174" t="str">
        <f t="shared" si="1"/>
        <v>C.Nhật</v>
      </c>
      <c r="AF6" s="174" t="str">
        <f t="shared" si="1"/>
        <v>T.Hai</v>
      </c>
      <c r="AG6" s="174" t="str">
        <f t="shared" si="1"/>
        <v>T.Ba</v>
      </c>
      <c r="AH6" s="174" t="str">
        <f t="shared" si="1"/>
        <v>T.Tư</v>
      </c>
      <c r="AI6" s="174" t="str">
        <f t="shared" si="1"/>
        <v>T.Năm</v>
      </c>
      <c r="AJ6" s="174" t="str">
        <f t="shared" si="1"/>
        <v>T.Sáu</v>
      </c>
      <c r="AK6" s="175" t="s">
        <v>16</v>
      </c>
      <c r="AL6" s="175" t="s">
        <v>31</v>
      </c>
      <c r="AM6" s="176" t="s">
        <v>17</v>
      </c>
      <c r="AN6" s="252"/>
      <c r="AO6" s="252"/>
      <c r="AP6" s="252"/>
      <c r="AQ6" s="252"/>
      <c r="AR6" s="252"/>
      <c r="AS6" s="246"/>
      <c r="AT6" s="253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67" customFormat="1" ht="12.75" customHeight="1">
      <c r="A7" s="177">
        <v>1</v>
      </c>
      <c r="B7" s="177">
        <v>1</v>
      </c>
      <c r="C7" s="177">
        <v>2</v>
      </c>
      <c r="D7" s="177">
        <v>3</v>
      </c>
      <c r="E7" s="177">
        <v>4</v>
      </c>
      <c r="F7" s="177">
        <v>5</v>
      </c>
      <c r="G7" s="177">
        <v>6</v>
      </c>
      <c r="H7" s="177">
        <v>7</v>
      </c>
      <c r="I7" s="177">
        <v>8</v>
      </c>
      <c r="J7" s="177">
        <v>9</v>
      </c>
      <c r="K7" s="177">
        <v>10</v>
      </c>
      <c r="L7" s="177">
        <v>11</v>
      </c>
      <c r="M7" s="177">
        <v>12</v>
      </c>
      <c r="N7" s="177">
        <v>13</v>
      </c>
      <c r="O7" s="177">
        <v>14</v>
      </c>
      <c r="P7" s="177">
        <v>15</v>
      </c>
      <c r="Q7" s="177">
        <v>16</v>
      </c>
      <c r="R7" s="177">
        <v>17</v>
      </c>
      <c r="S7" s="177">
        <v>18</v>
      </c>
      <c r="T7" s="177">
        <v>19</v>
      </c>
      <c r="U7" s="177">
        <v>20</v>
      </c>
      <c r="V7" s="177">
        <v>21</v>
      </c>
      <c r="W7" s="177">
        <v>22</v>
      </c>
      <c r="X7" s="177">
        <v>23</v>
      </c>
      <c r="Y7" s="177">
        <v>24</v>
      </c>
      <c r="Z7" s="177">
        <v>25</v>
      </c>
      <c r="AA7" s="177">
        <v>26</v>
      </c>
      <c r="AB7" s="177">
        <v>27</v>
      </c>
      <c r="AC7" s="177">
        <v>28</v>
      </c>
      <c r="AD7" s="177">
        <v>29</v>
      </c>
      <c r="AE7" s="177">
        <v>30</v>
      </c>
      <c r="AF7" s="177">
        <v>31</v>
      </c>
      <c r="AG7" s="177">
        <v>32</v>
      </c>
      <c r="AH7" s="177">
        <v>33</v>
      </c>
      <c r="AI7" s="177">
        <v>34</v>
      </c>
      <c r="AJ7" s="177">
        <v>35</v>
      </c>
      <c r="AK7" s="177">
        <v>36</v>
      </c>
      <c r="AL7" s="177">
        <v>37</v>
      </c>
      <c r="AM7" s="177">
        <v>38</v>
      </c>
      <c r="AN7" s="177">
        <v>39</v>
      </c>
      <c r="AO7" s="177">
        <v>40</v>
      </c>
      <c r="AP7" s="177">
        <v>41</v>
      </c>
      <c r="AQ7" s="177">
        <v>42</v>
      </c>
      <c r="AR7" s="177">
        <v>43</v>
      </c>
      <c r="AS7" s="177">
        <v>44</v>
      </c>
      <c r="AT7" s="11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180" customFormat="1" ht="21" customHeight="1">
      <c r="A8" s="178" t="s">
        <v>155</v>
      </c>
      <c r="B8" s="181" t="s">
        <v>178</v>
      </c>
      <c r="C8" s="182"/>
      <c r="D8" s="182"/>
      <c r="E8" s="182"/>
      <c r="F8" s="182"/>
      <c r="G8" s="182"/>
      <c r="H8" s="182"/>
      <c r="I8" s="182"/>
      <c r="J8" s="182"/>
      <c r="K8" s="182"/>
      <c r="L8" s="182"/>
      <c r="M8" s="182"/>
      <c r="N8" s="182"/>
      <c r="O8" s="182"/>
      <c r="P8" s="182"/>
      <c r="Q8" s="182"/>
      <c r="R8" s="182"/>
      <c r="S8" s="182"/>
      <c r="T8" s="182"/>
      <c r="U8" s="182"/>
      <c r="V8" s="182"/>
      <c r="W8" s="182"/>
      <c r="X8" s="182"/>
      <c r="Y8" s="182"/>
      <c r="Z8" s="182"/>
      <c r="AA8" s="182"/>
      <c r="AB8" s="182"/>
      <c r="AC8" s="182"/>
      <c r="AD8" s="182"/>
      <c r="AE8" s="182"/>
      <c r="AF8" s="182"/>
      <c r="AG8" s="182"/>
      <c r="AH8" s="182"/>
      <c r="AI8" s="182"/>
      <c r="AJ8" s="182"/>
      <c r="AK8" s="182"/>
      <c r="AL8" s="182"/>
      <c r="AM8" s="182"/>
      <c r="AN8" s="182"/>
      <c r="AO8" s="182"/>
      <c r="AP8" s="182"/>
      <c r="AQ8" s="182"/>
      <c r="AR8" s="182"/>
      <c r="AS8" s="183"/>
      <c r="AT8" s="179"/>
    </row>
    <row r="9" spans="1:91" s="67" customFormat="1" ht="18" customHeight="1">
      <c r="A9" s="254">
        <v>1</v>
      </c>
      <c r="B9" s="254" t="s">
        <v>162</v>
      </c>
      <c r="C9" s="256" t="str">
        <f>VLOOKUP(B9,DS,2,0)</f>
        <v>Phan Văn Hiền</v>
      </c>
      <c r="D9" s="258" t="str">
        <f>VLOOKUP(B9,DS,3,0)</f>
        <v>Quản Đốc</v>
      </c>
      <c r="E9" s="68" t="s">
        <v>32</v>
      </c>
      <c r="F9" s="143"/>
      <c r="G9" s="143">
        <v>8</v>
      </c>
      <c r="H9" s="143">
        <v>8</v>
      </c>
      <c r="I9" s="143">
        <v>8</v>
      </c>
      <c r="J9" s="143"/>
      <c r="K9" s="143">
        <v>8</v>
      </c>
      <c r="L9" s="143">
        <v>8</v>
      </c>
      <c r="M9" s="143">
        <v>8</v>
      </c>
      <c r="N9" s="143">
        <v>8</v>
      </c>
      <c r="O9" s="143">
        <v>8</v>
      </c>
      <c r="P9" s="143">
        <v>8</v>
      </c>
      <c r="Q9" s="143"/>
      <c r="R9" s="143">
        <v>8</v>
      </c>
      <c r="S9" s="143">
        <v>8</v>
      </c>
      <c r="T9" s="143">
        <v>8</v>
      </c>
      <c r="U9" s="143">
        <v>8</v>
      </c>
      <c r="V9" s="143">
        <v>8</v>
      </c>
      <c r="W9" s="143">
        <v>8</v>
      </c>
      <c r="X9" s="143"/>
      <c r="Y9" s="143">
        <v>8</v>
      </c>
      <c r="Z9" s="143">
        <v>8</v>
      </c>
      <c r="AA9" s="143">
        <v>8</v>
      </c>
      <c r="AB9" s="143">
        <v>8</v>
      </c>
      <c r="AC9" s="143">
        <v>8</v>
      </c>
      <c r="AD9" s="143">
        <v>8</v>
      </c>
      <c r="AE9" s="143"/>
      <c r="AF9" s="143">
        <v>8</v>
      </c>
      <c r="AG9" s="143">
        <v>8</v>
      </c>
      <c r="AH9" s="143">
        <v>8</v>
      </c>
      <c r="AI9" s="143">
        <v>8</v>
      </c>
      <c r="AJ9" s="143">
        <v>8</v>
      </c>
      <c r="AK9" s="260">
        <f>((SUM(F9:AJ9))/8)-(SUMIF($F$6:$AJ$6,"C.Nhật",F9:AJ9)/8)</f>
        <v>26</v>
      </c>
      <c r="AL9" s="260">
        <f>SUM(F10:AJ10)/8*1.5</f>
        <v>0</v>
      </c>
      <c r="AM9" s="262">
        <f>SUMIF($F$6:$AJ$6,"C.Nhật",$F9:$AJ10)/8*2</f>
        <v>0</v>
      </c>
      <c r="AN9" s="264">
        <f>SUM(AK9:AM10)</f>
        <v>26</v>
      </c>
      <c r="AO9" s="266">
        <v>0</v>
      </c>
      <c r="AP9" s="264"/>
      <c r="AQ9" s="264"/>
      <c r="AR9" s="264"/>
      <c r="AS9" s="268"/>
      <c r="AT9" s="11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67" customFormat="1" ht="18" customHeight="1">
      <c r="A10" s="255"/>
      <c r="B10" s="255"/>
      <c r="C10" s="257"/>
      <c r="D10" s="259"/>
      <c r="E10" s="69" t="s">
        <v>31</v>
      </c>
      <c r="F10" s="144"/>
      <c r="G10" s="144"/>
      <c r="H10" s="144"/>
      <c r="I10" s="144"/>
      <c r="J10" s="144"/>
      <c r="K10" s="144"/>
      <c r="L10" s="144"/>
      <c r="M10" s="144"/>
      <c r="N10" s="144"/>
      <c r="O10" s="144"/>
      <c r="P10" s="144"/>
      <c r="Q10" s="144"/>
      <c r="R10" s="144"/>
      <c r="S10" s="144"/>
      <c r="T10" s="144"/>
      <c r="U10" s="144"/>
      <c r="V10" s="144"/>
      <c r="W10" s="144"/>
      <c r="X10" s="144"/>
      <c r="Y10" s="144"/>
      <c r="Z10" s="144"/>
      <c r="AA10" s="144"/>
      <c r="AB10" s="144"/>
      <c r="AC10" s="144"/>
      <c r="AD10" s="144"/>
      <c r="AE10" s="144"/>
      <c r="AF10" s="144"/>
      <c r="AG10" s="144"/>
      <c r="AH10" s="144"/>
      <c r="AI10" s="144"/>
      <c r="AJ10" s="144"/>
      <c r="AK10" s="261"/>
      <c r="AL10" s="261"/>
      <c r="AM10" s="263"/>
      <c r="AN10" s="265"/>
      <c r="AO10" s="267"/>
      <c r="AP10" s="265"/>
      <c r="AQ10" s="265"/>
      <c r="AR10" s="265"/>
      <c r="AS10" s="269"/>
      <c r="AT10" s="11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67" customFormat="1" ht="18" customHeight="1">
      <c r="A11" s="254">
        <v>2</v>
      </c>
      <c r="B11" s="254" t="s">
        <v>177</v>
      </c>
      <c r="C11" s="256" t="str">
        <f>VLOOKUP(B11,DS,2,0)</f>
        <v>Nguyễn Thị Thu Sương</v>
      </c>
      <c r="D11" s="258" t="str">
        <f>VLOOKUP(B11,DS,3,0)</f>
        <v>Kinh Doanh</v>
      </c>
      <c r="E11" s="68" t="s">
        <v>32</v>
      </c>
      <c r="F11" s="143"/>
      <c r="G11" s="143">
        <v>8</v>
      </c>
      <c r="H11" s="143">
        <v>8</v>
      </c>
      <c r="I11" s="143">
        <v>8</v>
      </c>
      <c r="J11" s="143"/>
      <c r="K11" s="143">
        <v>8</v>
      </c>
      <c r="L11" s="143">
        <v>8</v>
      </c>
      <c r="M11" s="143">
        <v>8</v>
      </c>
      <c r="N11" s="143">
        <v>8</v>
      </c>
      <c r="O11" s="143">
        <v>8</v>
      </c>
      <c r="P11" s="143">
        <v>8</v>
      </c>
      <c r="Q11" s="143"/>
      <c r="R11" s="143">
        <v>8</v>
      </c>
      <c r="S11" s="143">
        <v>8</v>
      </c>
      <c r="T11" s="143">
        <v>8</v>
      </c>
      <c r="U11" s="143">
        <v>8</v>
      </c>
      <c r="V11" s="143">
        <v>8</v>
      </c>
      <c r="W11" s="143">
        <v>8</v>
      </c>
      <c r="X11" s="143"/>
      <c r="Y11" s="143">
        <v>8</v>
      </c>
      <c r="Z11" s="143">
        <v>8</v>
      </c>
      <c r="AA11" s="143">
        <v>8</v>
      </c>
      <c r="AB11" s="143">
        <v>8</v>
      </c>
      <c r="AC11" s="143">
        <v>8</v>
      </c>
      <c r="AD11" s="143">
        <v>8</v>
      </c>
      <c r="AE11" s="143"/>
      <c r="AF11" s="143">
        <v>8</v>
      </c>
      <c r="AG11" s="143">
        <v>8</v>
      </c>
      <c r="AH11" s="143">
        <v>8</v>
      </c>
      <c r="AI11" s="143">
        <v>8</v>
      </c>
      <c r="AJ11" s="143">
        <v>8</v>
      </c>
      <c r="AK11" s="260">
        <f t="shared" ref="AK11" si="2">((SUM(F11:AJ11))/8)-(SUMIF($F$6:$AJ$6,"C.Nhật",F11:AJ11)/8)</f>
        <v>26</v>
      </c>
      <c r="AL11" s="260">
        <f t="shared" ref="AL11" si="3">SUM(F12:AJ12)/8*1.5</f>
        <v>0</v>
      </c>
      <c r="AM11" s="262">
        <f t="shared" ref="AM11" si="4">SUMIF($F$6:$AJ$6,"C.Nhật",$F11:$AJ12)/8*2</f>
        <v>0</v>
      </c>
      <c r="AN11" s="264">
        <f t="shared" ref="AN11" si="5">SUM(AK11:AM12)</f>
        <v>26</v>
      </c>
      <c r="AO11" s="266">
        <v>0</v>
      </c>
      <c r="AP11" s="264"/>
      <c r="AQ11" s="264"/>
      <c r="AR11" s="264"/>
      <c r="AS11" s="268"/>
      <c r="AT11" s="196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67" customFormat="1" ht="18" customHeight="1">
      <c r="A12" s="255"/>
      <c r="B12" s="255"/>
      <c r="C12" s="257"/>
      <c r="D12" s="259"/>
      <c r="E12" s="69" t="s">
        <v>31</v>
      </c>
      <c r="F12" s="144"/>
      <c r="G12" s="144"/>
      <c r="H12" s="144"/>
      <c r="I12" s="144"/>
      <c r="J12" s="144"/>
      <c r="K12" s="144"/>
      <c r="L12" s="144"/>
      <c r="M12" s="144"/>
      <c r="N12" s="144"/>
      <c r="O12" s="144"/>
      <c r="P12" s="144"/>
      <c r="Q12" s="144"/>
      <c r="R12" s="144"/>
      <c r="S12" s="144"/>
      <c r="T12" s="144"/>
      <c r="U12" s="144"/>
      <c r="V12" s="144"/>
      <c r="W12" s="144"/>
      <c r="X12" s="144"/>
      <c r="Y12" s="144"/>
      <c r="Z12" s="144"/>
      <c r="AA12" s="144"/>
      <c r="AB12" s="144"/>
      <c r="AC12" s="144"/>
      <c r="AD12" s="144"/>
      <c r="AE12" s="144"/>
      <c r="AF12" s="144"/>
      <c r="AG12" s="144"/>
      <c r="AH12" s="144"/>
      <c r="AI12" s="144"/>
      <c r="AJ12" s="144"/>
      <c r="AK12" s="261"/>
      <c r="AL12" s="261"/>
      <c r="AM12" s="263"/>
      <c r="AN12" s="265"/>
      <c r="AO12" s="267"/>
      <c r="AP12" s="265"/>
      <c r="AQ12" s="265"/>
      <c r="AR12" s="265"/>
      <c r="AS12" s="269"/>
      <c r="AT12" s="196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180" customFormat="1" ht="21" customHeight="1">
      <c r="A13" s="178" t="s">
        <v>156</v>
      </c>
      <c r="B13" s="181" t="s">
        <v>160</v>
      </c>
      <c r="C13" s="182"/>
      <c r="D13" s="182"/>
      <c r="E13" s="182"/>
      <c r="F13" s="182"/>
      <c r="G13" s="182"/>
      <c r="H13" s="182"/>
      <c r="I13" s="182"/>
      <c r="J13" s="182"/>
      <c r="K13" s="182"/>
      <c r="L13" s="182"/>
      <c r="M13" s="182"/>
      <c r="N13" s="182"/>
      <c r="O13" s="182"/>
      <c r="P13" s="182"/>
      <c r="Q13" s="182"/>
      <c r="R13" s="182"/>
      <c r="S13" s="182"/>
      <c r="T13" s="182"/>
      <c r="U13" s="182"/>
      <c r="V13" s="182"/>
      <c r="W13" s="182"/>
      <c r="X13" s="182"/>
      <c r="Y13" s="182"/>
      <c r="Z13" s="182"/>
      <c r="AA13" s="182"/>
      <c r="AB13" s="182"/>
      <c r="AC13" s="182"/>
      <c r="AD13" s="182"/>
      <c r="AE13" s="182"/>
      <c r="AF13" s="182"/>
      <c r="AG13" s="182"/>
      <c r="AH13" s="182"/>
      <c r="AI13" s="182"/>
      <c r="AJ13" s="182"/>
      <c r="AK13" s="182"/>
      <c r="AL13" s="182"/>
      <c r="AM13" s="182"/>
      <c r="AN13" s="182"/>
      <c r="AO13" s="182"/>
      <c r="AP13" s="182"/>
      <c r="AQ13" s="182"/>
      <c r="AR13" s="182"/>
      <c r="AS13" s="183"/>
      <c r="AT13" s="179"/>
    </row>
    <row r="14" spans="1:91" s="67" customFormat="1" ht="18" customHeight="1">
      <c r="A14" s="254">
        <v>1</v>
      </c>
      <c r="B14" s="254" t="s">
        <v>163</v>
      </c>
      <c r="C14" s="256" t="str">
        <f>VLOOKUP(B14,DS,2,0)</f>
        <v>Nguyễn Trường Giang</v>
      </c>
      <c r="D14" s="258" t="str">
        <f>VLOOKUP(B14,DS,3,0)</f>
        <v>Thợ in</v>
      </c>
      <c r="E14" s="68" t="s">
        <v>32</v>
      </c>
      <c r="F14" s="143"/>
      <c r="G14" s="143">
        <v>8</v>
      </c>
      <c r="H14" s="143">
        <v>8</v>
      </c>
      <c r="I14" s="143">
        <v>8</v>
      </c>
      <c r="J14" s="143"/>
      <c r="K14" s="143">
        <v>8</v>
      </c>
      <c r="L14" s="143">
        <v>8</v>
      </c>
      <c r="M14" s="143">
        <v>8</v>
      </c>
      <c r="N14" s="143">
        <v>8</v>
      </c>
      <c r="O14" s="143">
        <v>8</v>
      </c>
      <c r="P14" s="143">
        <v>8</v>
      </c>
      <c r="Q14" s="143"/>
      <c r="R14" s="143">
        <v>8</v>
      </c>
      <c r="S14" s="143">
        <v>8</v>
      </c>
      <c r="T14" s="143">
        <v>8</v>
      </c>
      <c r="U14" s="143">
        <v>8</v>
      </c>
      <c r="V14" s="143">
        <v>8</v>
      </c>
      <c r="W14" s="143">
        <v>8</v>
      </c>
      <c r="X14" s="143"/>
      <c r="Y14" s="143">
        <v>8</v>
      </c>
      <c r="Z14" s="143">
        <v>8</v>
      </c>
      <c r="AA14" s="143">
        <v>8</v>
      </c>
      <c r="AB14" s="143">
        <v>8</v>
      </c>
      <c r="AC14" s="143">
        <v>8</v>
      </c>
      <c r="AD14" s="143">
        <v>8</v>
      </c>
      <c r="AE14" s="143"/>
      <c r="AF14" s="143">
        <v>8</v>
      </c>
      <c r="AG14" s="143">
        <v>8</v>
      </c>
      <c r="AH14" s="143">
        <v>8</v>
      </c>
      <c r="AI14" s="143">
        <v>8</v>
      </c>
      <c r="AJ14" s="143">
        <v>8</v>
      </c>
      <c r="AK14" s="260">
        <f t="shared" ref="AK14" si="6">((SUM(F14:AJ14))/8)-(SUMIF($F$6:$AJ$6,"C.Nhật",F14:AJ14)/8)</f>
        <v>26</v>
      </c>
      <c r="AL14" s="260">
        <f t="shared" ref="AL14" si="7">SUM(F15:AJ15)/8*1.5</f>
        <v>0</v>
      </c>
      <c r="AM14" s="262">
        <f>SUMIF($F$6:$AJ$6,"C.Nhật",$F14:$AJ15)/8*2</f>
        <v>0</v>
      </c>
      <c r="AN14" s="264">
        <f>SUM(AK14:AM15)</f>
        <v>26</v>
      </c>
      <c r="AO14" s="266">
        <v>0</v>
      </c>
      <c r="AP14" s="264"/>
      <c r="AQ14" s="264"/>
      <c r="AR14" s="264"/>
      <c r="AS14" s="268"/>
      <c r="AT14" s="221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</row>
    <row r="15" spans="1:91" s="67" customFormat="1" ht="18" customHeight="1">
      <c r="A15" s="255"/>
      <c r="B15" s="255"/>
      <c r="C15" s="257"/>
      <c r="D15" s="259"/>
      <c r="E15" s="69" t="s">
        <v>31</v>
      </c>
      <c r="F15" s="144"/>
      <c r="G15" s="144"/>
      <c r="H15" s="144"/>
      <c r="I15" s="144"/>
      <c r="J15" s="144"/>
      <c r="K15" s="144"/>
      <c r="L15" s="144"/>
      <c r="M15" s="144"/>
      <c r="N15" s="144"/>
      <c r="O15" s="144"/>
      <c r="P15" s="144"/>
      <c r="Q15" s="144"/>
      <c r="R15" s="144"/>
      <c r="S15" s="144"/>
      <c r="T15" s="144"/>
      <c r="U15" s="144"/>
      <c r="V15" s="144"/>
      <c r="W15" s="144"/>
      <c r="X15" s="144"/>
      <c r="Y15" s="144"/>
      <c r="Z15" s="144"/>
      <c r="AA15" s="144"/>
      <c r="AB15" s="144"/>
      <c r="AC15" s="144"/>
      <c r="AD15" s="144"/>
      <c r="AE15" s="144"/>
      <c r="AF15" s="144"/>
      <c r="AG15" s="144"/>
      <c r="AH15" s="144"/>
      <c r="AI15" s="144"/>
      <c r="AJ15" s="144"/>
      <c r="AK15" s="261"/>
      <c r="AL15" s="261"/>
      <c r="AM15" s="263"/>
      <c r="AN15" s="265"/>
      <c r="AO15" s="267"/>
      <c r="AP15" s="265"/>
      <c r="AQ15" s="265"/>
      <c r="AR15" s="265"/>
      <c r="AS15" s="269"/>
      <c r="AT15" s="221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</row>
    <row r="16" spans="1:91" s="67" customFormat="1" ht="18" customHeight="1">
      <c r="A16" s="254">
        <v>2</v>
      </c>
      <c r="B16" s="254" t="s">
        <v>164</v>
      </c>
      <c r="C16" s="256" t="str">
        <f>VLOOKUP(B16,DS,2,0)</f>
        <v>Đoàn Hồng Phong</v>
      </c>
      <c r="D16" s="258" t="str">
        <f>VLOOKUP(B16,DS,3,0)</f>
        <v>Thợ đóng - xả</v>
      </c>
      <c r="E16" s="68" t="s">
        <v>32</v>
      </c>
      <c r="F16" s="143"/>
      <c r="G16" s="143">
        <v>8</v>
      </c>
      <c r="H16" s="143">
        <v>8</v>
      </c>
      <c r="I16" s="143">
        <v>8</v>
      </c>
      <c r="J16" s="143"/>
      <c r="K16" s="143">
        <v>8</v>
      </c>
      <c r="L16" s="143">
        <v>8</v>
      </c>
      <c r="M16" s="143">
        <v>8</v>
      </c>
      <c r="N16" s="143">
        <v>8</v>
      </c>
      <c r="O16" s="143">
        <v>8</v>
      </c>
      <c r="P16" s="143">
        <v>8</v>
      </c>
      <c r="Q16" s="143"/>
      <c r="R16" s="143">
        <v>8</v>
      </c>
      <c r="S16" s="143">
        <v>8</v>
      </c>
      <c r="T16" s="143">
        <v>8</v>
      </c>
      <c r="U16" s="143">
        <v>8</v>
      </c>
      <c r="V16" s="143">
        <v>8</v>
      </c>
      <c r="W16" s="143">
        <v>8</v>
      </c>
      <c r="X16" s="143"/>
      <c r="Y16" s="143">
        <v>8</v>
      </c>
      <c r="Z16" s="143">
        <v>8</v>
      </c>
      <c r="AA16" s="143">
        <v>8</v>
      </c>
      <c r="AB16" s="143">
        <v>8</v>
      </c>
      <c r="AC16" s="143">
        <v>8</v>
      </c>
      <c r="AD16" s="143">
        <v>8</v>
      </c>
      <c r="AE16" s="143"/>
      <c r="AF16" s="143">
        <v>8</v>
      </c>
      <c r="AG16" s="143">
        <v>8</v>
      </c>
      <c r="AH16" s="143">
        <v>8</v>
      </c>
      <c r="AI16" s="143">
        <v>8</v>
      </c>
      <c r="AJ16" s="143">
        <v>8</v>
      </c>
      <c r="AK16" s="260">
        <f t="shared" ref="AK16" si="8">((SUM(F16:AJ16))/8)-(SUMIF($F$6:$AJ$6,"C.Nhật",F16:AJ16)/8)</f>
        <v>26</v>
      </c>
      <c r="AL16" s="260">
        <f t="shared" ref="AL16" si="9">SUM(F17:AJ17)/8*1.5</f>
        <v>0</v>
      </c>
      <c r="AM16" s="262">
        <f>SUMIF($F$6:$AJ$6,"C.Nhật",$F16:$AJ17)/8*2</f>
        <v>0</v>
      </c>
      <c r="AN16" s="264">
        <f t="shared" ref="AN16" si="10">SUM(AK16:AM17)</f>
        <v>26</v>
      </c>
      <c r="AO16" s="266">
        <v>0</v>
      </c>
      <c r="AP16" s="264"/>
      <c r="AQ16" s="264"/>
      <c r="AR16" s="264"/>
      <c r="AS16" s="268"/>
      <c r="AT16" s="221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0" s="67" customFormat="1" ht="18" customHeight="1">
      <c r="A17" s="255"/>
      <c r="B17" s="255"/>
      <c r="C17" s="257"/>
      <c r="D17" s="259"/>
      <c r="E17" s="69" t="s">
        <v>31</v>
      </c>
      <c r="F17" s="144"/>
      <c r="G17" s="144"/>
      <c r="H17" s="144"/>
      <c r="I17" s="144"/>
      <c r="J17" s="144"/>
      <c r="K17" s="144"/>
      <c r="L17" s="144"/>
      <c r="M17" s="144"/>
      <c r="N17" s="144"/>
      <c r="O17" s="144"/>
      <c r="P17" s="144"/>
      <c r="Q17" s="144"/>
      <c r="R17" s="144"/>
      <c r="S17" s="144"/>
      <c r="T17" s="144"/>
      <c r="U17" s="144"/>
      <c r="V17" s="144"/>
      <c r="W17" s="144"/>
      <c r="X17" s="144"/>
      <c r="Y17" s="144"/>
      <c r="Z17" s="144"/>
      <c r="AA17" s="144"/>
      <c r="AB17" s="144"/>
      <c r="AC17" s="144"/>
      <c r="AD17" s="144"/>
      <c r="AE17" s="144"/>
      <c r="AF17" s="144"/>
      <c r="AG17" s="144"/>
      <c r="AH17" s="144"/>
      <c r="AI17" s="144"/>
      <c r="AJ17" s="144"/>
      <c r="AK17" s="261"/>
      <c r="AL17" s="261"/>
      <c r="AM17" s="263"/>
      <c r="AN17" s="265"/>
      <c r="AO17" s="267"/>
      <c r="AP17" s="265"/>
      <c r="AQ17" s="265"/>
      <c r="AR17" s="265"/>
      <c r="AS17" s="269"/>
      <c r="AT17" s="221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s="67" customFormat="1" ht="18" customHeight="1">
      <c r="A18" s="254">
        <v>3</v>
      </c>
      <c r="B18" s="254" t="s">
        <v>165</v>
      </c>
      <c r="C18" s="256" t="str">
        <f>VLOOKUP(B18,DS,2,0)</f>
        <v>Trần Hữu Tình</v>
      </c>
      <c r="D18" s="258" t="str">
        <f>VLOOKUP(B18,DS,3,0)</f>
        <v>Công nhân</v>
      </c>
      <c r="E18" s="68" t="s">
        <v>32</v>
      </c>
      <c r="F18" s="143"/>
      <c r="G18" s="143">
        <v>8</v>
      </c>
      <c r="H18" s="143">
        <v>8</v>
      </c>
      <c r="I18" s="143">
        <v>8</v>
      </c>
      <c r="J18" s="143"/>
      <c r="K18" s="143">
        <v>8</v>
      </c>
      <c r="L18" s="143">
        <v>8</v>
      </c>
      <c r="M18" s="143">
        <v>8</v>
      </c>
      <c r="N18" s="143">
        <v>8</v>
      </c>
      <c r="O18" s="143">
        <v>8</v>
      </c>
      <c r="P18" s="143">
        <v>8</v>
      </c>
      <c r="Q18" s="143"/>
      <c r="R18" s="143">
        <v>8</v>
      </c>
      <c r="S18" s="143">
        <v>8</v>
      </c>
      <c r="T18" s="143">
        <v>8</v>
      </c>
      <c r="U18" s="143">
        <v>8</v>
      </c>
      <c r="V18" s="143">
        <v>8</v>
      </c>
      <c r="W18" s="143">
        <v>8</v>
      </c>
      <c r="X18" s="143"/>
      <c r="Y18" s="143">
        <v>8</v>
      </c>
      <c r="Z18" s="143">
        <v>8</v>
      </c>
      <c r="AA18" s="143">
        <v>8</v>
      </c>
      <c r="AB18" s="143">
        <v>8</v>
      </c>
      <c r="AC18" s="143">
        <v>8</v>
      </c>
      <c r="AD18" s="143">
        <v>8</v>
      </c>
      <c r="AE18" s="143"/>
      <c r="AF18" s="143">
        <v>8</v>
      </c>
      <c r="AG18" s="143">
        <v>8</v>
      </c>
      <c r="AH18" s="143">
        <v>8</v>
      </c>
      <c r="AI18" s="143">
        <v>8</v>
      </c>
      <c r="AJ18" s="143">
        <v>8</v>
      </c>
      <c r="AK18" s="260">
        <f t="shared" ref="AK18" si="11">((SUM(F18:AJ18))/8)-(SUMIF($F$6:$AJ$6,"C.Nhật",F18:AJ18)/8)</f>
        <v>26</v>
      </c>
      <c r="AL18" s="260">
        <f t="shared" ref="AL18" si="12">SUM(F19:AJ19)/8*1.5</f>
        <v>0</v>
      </c>
      <c r="AM18" s="262">
        <f>SUMIF($F$6:$AJ$6,"C.Nhật",$F18:$AJ19)/8*2</f>
        <v>0</v>
      </c>
      <c r="AN18" s="264">
        <f t="shared" ref="AN18" si="13">SUM(AK18:AM19)</f>
        <v>26</v>
      </c>
      <c r="AO18" s="266">
        <v>0</v>
      </c>
      <c r="AP18" s="264"/>
      <c r="AQ18" s="264"/>
      <c r="AR18" s="264"/>
      <c r="AS18" s="268"/>
      <c r="AT18" s="221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0" s="67" customFormat="1" ht="18" customHeight="1">
      <c r="A19" s="255"/>
      <c r="B19" s="255"/>
      <c r="C19" s="257"/>
      <c r="D19" s="259"/>
      <c r="E19" s="69" t="s">
        <v>31</v>
      </c>
      <c r="F19" s="144"/>
      <c r="G19" s="144"/>
      <c r="H19" s="144"/>
      <c r="I19" s="144"/>
      <c r="J19" s="144"/>
      <c r="K19" s="144"/>
      <c r="L19" s="144"/>
      <c r="M19" s="144"/>
      <c r="N19" s="144"/>
      <c r="O19" s="144"/>
      <c r="P19" s="144"/>
      <c r="Q19" s="144"/>
      <c r="R19" s="144"/>
      <c r="S19" s="144"/>
      <c r="T19" s="144"/>
      <c r="U19" s="144"/>
      <c r="V19" s="144"/>
      <c r="W19" s="144"/>
      <c r="X19" s="144"/>
      <c r="Y19" s="144"/>
      <c r="Z19" s="144"/>
      <c r="AA19" s="144"/>
      <c r="AB19" s="144"/>
      <c r="AC19" s="144"/>
      <c r="AD19" s="144"/>
      <c r="AE19" s="144"/>
      <c r="AF19" s="144"/>
      <c r="AG19" s="144"/>
      <c r="AH19" s="144"/>
      <c r="AI19" s="144"/>
      <c r="AJ19" s="144"/>
      <c r="AK19" s="261"/>
      <c r="AL19" s="261"/>
      <c r="AM19" s="263"/>
      <c r="AN19" s="265"/>
      <c r="AO19" s="267"/>
      <c r="AP19" s="265"/>
      <c r="AQ19" s="265"/>
      <c r="AR19" s="265"/>
      <c r="AS19" s="269"/>
      <c r="AT19" s="221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0" s="70" customFormat="1" ht="12.75">
      <c r="A20" s="14"/>
      <c r="B20" s="71"/>
      <c r="C20" s="4"/>
      <c r="D20" s="113"/>
      <c r="E20" s="4"/>
      <c r="F20" s="75"/>
      <c r="G20" s="75"/>
      <c r="H20" s="72"/>
      <c r="I20" s="72"/>
      <c r="J20" s="120"/>
      <c r="K20" s="75"/>
      <c r="L20" s="72"/>
      <c r="M20" s="75"/>
      <c r="N20" s="75"/>
      <c r="O20" s="75"/>
      <c r="P20" s="75"/>
      <c r="Q20" s="72"/>
      <c r="R20" s="75"/>
      <c r="S20" s="75"/>
      <c r="T20" s="120"/>
      <c r="U20" s="75"/>
      <c r="V20" s="75"/>
      <c r="W20" s="75"/>
      <c r="X20" s="71"/>
      <c r="Y20" s="75"/>
      <c r="Z20" s="75"/>
      <c r="AA20" s="75"/>
      <c r="AB20" s="75"/>
      <c r="AC20" s="75"/>
      <c r="AD20" s="72"/>
      <c r="AE20" s="75"/>
      <c r="AF20" s="75"/>
      <c r="AG20" s="75"/>
      <c r="AH20" s="75"/>
      <c r="AI20" s="75"/>
      <c r="AJ20" s="75"/>
      <c r="AK20" s="4"/>
      <c r="AL20" s="4"/>
      <c r="AM20" s="98"/>
      <c r="AN20" s="74"/>
      <c r="AO20" s="74"/>
      <c r="AP20" s="74"/>
      <c r="AQ20" s="74"/>
      <c r="AR20" s="74"/>
      <c r="AS20" s="4"/>
      <c r="AT20" s="104"/>
    </row>
    <row r="21" spans="1:90" s="70" customFormat="1" ht="12.75">
      <c r="A21" s="14"/>
      <c r="B21" s="71"/>
      <c r="C21" s="14" t="s">
        <v>14</v>
      </c>
      <c r="D21" s="113"/>
      <c r="E21" s="4"/>
      <c r="F21" s="75"/>
      <c r="G21" s="75"/>
      <c r="H21" s="72"/>
      <c r="I21" s="72"/>
      <c r="J21" s="120"/>
      <c r="K21" s="75"/>
      <c r="L21" s="72"/>
      <c r="M21" s="75"/>
      <c r="N21" s="75"/>
      <c r="O21" s="75"/>
      <c r="P21" s="75"/>
      <c r="Q21" s="72"/>
      <c r="R21" s="75"/>
      <c r="S21" s="75"/>
      <c r="T21" s="120"/>
      <c r="U21" s="75"/>
      <c r="V21" s="75"/>
      <c r="W21" s="75"/>
      <c r="X21" s="71"/>
      <c r="Y21" s="75"/>
      <c r="Z21" s="75"/>
      <c r="AA21" s="75"/>
      <c r="AB21" s="75"/>
      <c r="AC21" s="75"/>
      <c r="AD21" s="72"/>
      <c r="AE21" s="75"/>
      <c r="AF21" s="75"/>
      <c r="AG21" s="75"/>
      <c r="AH21" s="75"/>
      <c r="AI21" s="75"/>
      <c r="AJ21" s="75"/>
      <c r="AK21" s="4"/>
      <c r="AL21" s="4"/>
      <c r="AM21" s="98"/>
      <c r="AN21" s="74"/>
      <c r="AO21" s="74"/>
      <c r="AP21" s="74"/>
      <c r="AQ21" s="74"/>
      <c r="AR21" s="74"/>
      <c r="AS21" s="4"/>
      <c r="AT21" s="104"/>
    </row>
    <row r="22" spans="1:90" s="70" customFormat="1" ht="12.75">
      <c r="A22" s="12"/>
      <c r="B22" s="12"/>
      <c r="C22" s="4"/>
      <c r="D22" s="113"/>
      <c r="E22" s="4"/>
      <c r="F22" s="75"/>
      <c r="G22" s="75"/>
      <c r="H22" s="121"/>
      <c r="I22" s="121"/>
      <c r="J22" s="121"/>
      <c r="K22" s="75"/>
      <c r="L22" s="121"/>
      <c r="M22" s="75"/>
      <c r="N22" s="75"/>
      <c r="O22" s="75"/>
      <c r="P22" s="75"/>
      <c r="Q22" s="75"/>
      <c r="R22" s="75"/>
      <c r="S22" s="75"/>
      <c r="T22" s="75"/>
      <c r="U22" s="75"/>
      <c r="V22" s="75"/>
      <c r="W22" s="75"/>
      <c r="X22" s="75"/>
      <c r="Y22" s="75"/>
      <c r="Z22" s="75"/>
      <c r="AA22" s="75"/>
      <c r="AB22" s="75"/>
      <c r="AC22" s="75"/>
      <c r="AD22" s="121"/>
      <c r="AE22" s="75"/>
      <c r="AF22" s="75"/>
      <c r="AG22" s="75"/>
      <c r="AH22" s="75"/>
      <c r="AI22" s="75"/>
      <c r="AJ22" s="75"/>
      <c r="AK22" s="4"/>
      <c r="AL22" s="4"/>
      <c r="AM22" s="98"/>
      <c r="AN22" s="76"/>
      <c r="AO22" s="76"/>
      <c r="AP22" s="76"/>
      <c r="AQ22" s="76"/>
      <c r="AR22" s="76"/>
      <c r="AS22" s="4"/>
      <c r="AT22" s="104"/>
    </row>
    <row r="23" spans="1:90" s="73" customFormat="1" ht="15" customHeight="1">
      <c r="A23" s="12"/>
      <c r="B23" s="12"/>
      <c r="C23" s="4"/>
      <c r="D23" s="113"/>
      <c r="E23" s="4"/>
      <c r="F23" s="75"/>
      <c r="G23" s="75"/>
      <c r="H23" s="121"/>
      <c r="I23" s="121"/>
      <c r="J23" s="121"/>
      <c r="K23" s="75"/>
      <c r="L23" s="121"/>
      <c r="M23" s="75"/>
      <c r="N23" s="75"/>
      <c r="O23" s="75"/>
      <c r="P23" s="75"/>
      <c r="Q23" s="75"/>
      <c r="R23" s="75"/>
      <c r="S23" s="75"/>
      <c r="T23" s="75"/>
      <c r="U23" s="75"/>
      <c r="V23" s="75"/>
      <c r="W23" s="75"/>
      <c r="X23" s="75"/>
      <c r="Y23" s="75"/>
      <c r="Z23" s="75"/>
      <c r="AA23" s="75"/>
      <c r="AB23" s="75"/>
      <c r="AC23" s="75"/>
      <c r="AD23" s="121"/>
      <c r="AE23" s="75"/>
      <c r="AF23" s="75"/>
      <c r="AG23" s="75"/>
      <c r="AH23" s="75"/>
      <c r="AI23" s="75"/>
      <c r="AJ23" s="75"/>
      <c r="AK23" s="4"/>
      <c r="AL23" s="4"/>
      <c r="AM23" s="98"/>
      <c r="AN23" s="76"/>
      <c r="AO23" s="76"/>
      <c r="AP23" s="76"/>
      <c r="AQ23" s="76"/>
      <c r="AR23" s="76"/>
      <c r="AS23" s="4"/>
      <c r="AT23" s="4"/>
    </row>
    <row r="24" spans="1:90" s="73" customFormat="1" ht="11.25">
      <c r="A24" s="12"/>
      <c r="B24" s="12"/>
      <c r="C24" s="4"/>
      <c r="D24" s="113"/>
      <c r="E24" s="4"/>
      <c r="F24" s="75"/>
      <c r="G24" s="75"/>
      <c r="H24" s="121"/>
      <c r="I24" s="121"/>
      <c r="J24" s="121"/>
      <c r="K24" s="75"/>
      <c r="L24" s="121"/>
      <c r="M24" s="75"/>
      <c r="N24" s="75"/>
      <c r="O24" s="75"/>
      <c r="P24" s="75"/>
      <c r="Q24" s="75"/>
      <c r="R24" s="75"/>
      <c r="S24" s="75"/>
      <c r="T24" s="75"/>
      <c r="U24" s="75"/>
      <c r="V24" s="75"/>
      <c r="W24" s="75"/>
      <c r="X24" s="75"/>
      <c r="Y24" s="75"/>
      <c r="Z24" s="75"/>
      <c r="AA24" s="75"/>
      <c r="AB24" s="75"/>
      <c r="AC24" s="75"/>
      <c r="AD24" s="121"/>
      <c r="AE24" s="75"/>
      <c r="AF24" s="75"/>
      <c r="AG24" s="75"/>
      <c r="AH24" s="75"/>
      <c r="AI24" s="75"/>
      <c r="AJ24" s="75"/>
      <c r="AK24" s="4"/>
      <c r="AL24" s="4"/>
      <c r="AM24" s="98"/>
      <c r="AN24" s="76"/>
      <c r="AO24" s="76"/>
      <c r="AP24" s="76"/>
      <c r="AQ24" s="76"/>
      <c r="AR24" s="76"/>
      <c r="AS24" s="4"/>
      <c r="AT24" s="4"/>
    </row>
    <row r="25" spans="1:90" s="73" customFormat="1" ht="11.25">
      <c r="A25" s="12"/>
      <c r="B25" s="12"/>
      <c r="C25" s="4"/>
      <c r="D25" s="113"/>
      <c r="E25" s="4"/>
      <c r="F25" s="75"/>
      <c r="G25" s="75"/>
      <c r="H25" s="121"/>
      <c r="I25" s="121"/>
      <c r="J25" s="121"/>
      <c r="K25" s="75"/>
      <c r="L25" s="121"/>
      <c r="M25" s="75"/>
      <c r="N25" s="75"/>
      <c r="O25" s="75"/>
      <c r="P25" s="75"/>
      <c r="Q25" s="75"/>
      <c r="R25" s="75"/>
      <c r="S25" s="75"/>
      <c r="T25" s="75"/>
      <c r="U25" s="75"/>
      <c r="V25" s="75"/>
      <c r="W25" s="75"/>
      <c r="X25" s="75"/>
      <c r="Y25" s="75"/>
      <c r="Z25" s="75"/>
      <c r="AA25" s="75"/>
      <c r="AB25" s="75"/>
      <c r="AC25" s="75"/>
      <c r="AD25" s="121"/>
      <c r="AE25" s="75"/>
      <c r="AF25" s="75"/>
      <c r="AG25" s="75"/>
      <c r="AH25" s="75"/>
      <c r="AI25" s="75"/>
      <c r="AJ25" s="75"/>
      <c r="AK25" s="4"/>
      <c r="AL25" s="4"/>
      <c r="AM25" s="98"/>
      <c r="AN25" s="76"/>
      <c r="AO25" s="76"/>
      <c r="AP25" s="76"/>
      <c r="AQ25" s="76"/>
      <c r="AR25" s="76"/>
      <c r="AS25" s="4"/>
      <c r="AT25" s="4"/>
    </row>
    <row r="26" spans="1:90" s="73" customFormat="1" ht="11.25">
      <c r="A26" s="10"/>
      <c r="B26" s="10"/>
      <c r="C26" s="14"/>
      <c r="D26" s="114"/>
      <c r="E26" s="77"/>
      <c r="F26" s="120"/>
      <c r="G26" s="122"/>
      <c r="H26" s="72"/>
      <c r="I26" s="72"/>
      <c r="J26" s="72"/>
      <c r="K26" s="122"/>
      <c r="L26" s="72"/>
      <c r="M26" s="122"/>
      <c r="N26" s="122"/>
      <c r="O26" s="122"/>
      <c r="P26" s="122"/>
      <c r="Q26" s="72"/>
      <c r="R26" s="120"/>
      <c r="S26" s="122"/>
      <c r="T26" s="122"/>
      <c r="U26" s="72"/>
      <c r="V26" s="122"/>
      <c r="W26" s="122"/>
      <c r="X26" s="72"/>
      <c r="Y26" s="122"/>
      <c r="Z26" s="122"/>
      <c r="AA26" s="122"/>
      <c r="AB26" s="122"/>
      <c r="AC26" s="122"/>
      <c r="AD26" s="72"/>
      <c r="AE26" s="122"/>
      <c r="AF26" s="122"/>
      <c r="AG26" s="122"/>
      <c r="AH26" s="122"/>
      <c r="AI26" s="122"/>
      <c r="AJ26" s="122"/>
      <c r="AK26" s="77"/>
      <c r="AM26" s="99"/>
      <c r="AN26" s="10"/>
      <c r="AO26" s="10"/>
      <c r="AP26" s="10"/>
      <c r="AQ26" s="10"/>
      <c r="AR26" s="10"/>
      <c r="AS26" s="14"/>
      <c r="AT26" s="4"/>
    </row>
    <row r="27" spans="1:90" s="73" customFormat="1" ht="12.75">
      <c r="A27" s="2"/>
      <c r="B27" s="2" t="s">
        <v>0</v>
      </c>
      <c r="C27" s="2"/>
      <c r="D27" s="115"/>
      <c r="E27" s="2"/>
      <c r="F27" s="123"/>
      <c r="G27" s="123"/>
      <c r="H27" s="123"/>
      <c r="I27" s="123"/>
      <c r="J27" s="123"/>
      <c r="K27" s="123"/>
      <c r="L27" s="123"/>
      <c r="M27" s="123"/>
      <c r="N27" s="123"/>
      <c r="O27" s="123"/>
      <c r="P27" s="123"/>
      <c r="Q27" s="123"/>
      <c r="R27" s="123"/>
      <c r="S27" s="123"/>
      <c r="T27" s="123"/>
      <c r="U27" s="123"/>
      <c r="V27" s="123"/>
      <c r="W27" s="123"/>
      <c r="X27" s="123"/>
      <c r="Y27" s="123"/>
      <c r="Z27" s="123"/>
      <c r="AA27" s="123"/>
      <c r="AB27" s="123"/>
      <c r="AC27" s="123"/>
      <c r="AD27" s="123"/>
      <c r="AE27" s="123"/>
      <c r="AF27" s="123"/>
      <c r="AG27" s="123"/>
      <c r="AH27" s="124"/>
      <c r="AI27" s="124"/>
      <c r="AJ27" s="124"/>
      <c r="AK27" s="2"/>
      <c r="AL27" s="2"/>
      <c r="AM27" s="100"/>
      <c r="AN27" s="2"/>
      <c r="AO27" s="2"/>
      <c r="AP27" s="2"/>
      <c r="AQ27" s="2"/>
      <c r="AR27" s="2"/>
      <c r="AS27" s="2"/>
      <c r="AT27" s="4"/>
    </row>
    <row r="28" spans="1:90" s="73" customFormat="1" ht="12.75">
      <c r="A28" s="2"/>
      <c r="B28" s="2"/>
      <c r="C28" s="2" t="s">
        <v>46</v>
      </c>
      <c r="D28" s="115"/>
      <c r="E28" s="2"/>
      <c r="F28" s="123"/>
      <c r="G28" s="123"/>
      <c r="H28" s="123"/>
      <c r="I28" s="123"/>
      <c r="J28" s="123"/>
      <c r="K28" s="123"/>
      <c r="L28" s="123"/>
      <c r="M28" s="123"/>
      <c r="N28" s="123"/>
      <c r="O28" s="123"/>
      <c r="P28" s="123"/>
      <c r="Q28" s="123"/>
      <c r="R28" s="123"/>
      <c r="S28" s="123"/>
      <c r="T28" s="123"/>
      <c r="U28" s="123"/>
      <c r="V28" s="123"/>
      <c r="W28" s="123"/>
      <c r="X28" s="123"/>
      <c r="Y28" s="123"/>
      <c r="Z28" s="123"/>
      <c r="AA28" s="123"/>
      <c r="AB28" s="123"/>
      <c r="AC28" s="123"/>
      <c r="AD28" s="123"/>
      <c r="AE28" s="123"/>
      <c r="AF28" s="123"/>
      <c r="AG28" s="123"/>
      <c r="AH28" s="124"/>
      <c r="AI28" s="124"/>
      <c r="AJ28" s="124"/>
      <c r="AK28" s="2"/>
      <c r="AL28" s="2"/>
      <c r="AM28" s="100"/>
      <c r="AN28" s="2"/>
      <c r="AO28" s="2"/>
      <c r="AP28" s="2"/>
      <c r="AQ28" s="2"/>
      <c r="AR28" s="2"/>
      <c r="AS28" s="2"/>
      <c r="AT28" s="14"/>
    </row>
    <row r="29" spans="1:90" ht="15" customHeight="1">
      <c r="C29" s="2" t="s">
        <v>47</v>
      </c>
    </row>
    <row r="30" spans="1:90" ht="15" customHeight="1">
      <c r="C30" s="2" t="s">
        <v>48</v>
      </c>
    </row>
    <row r="31" spans="1:90" ht="15" customHeight="1">
      <c r="C31" s="2" t="s">
        <v>49</v>
      </c>
    </row>
    <row r="32" spans="1:90" ht="15" customHeight="1">
      <c r="C32" s="2" t="s">
        <v>50</v>
      </c>
    </row>
    <row r="33" spans="3:3" ht="15" customHeight="1">
      <c r="C33" s="2" t="s">
        <v>51</v>
      </c>
    </row>
    <row r="34" spans="3:3" ht="15" customHeight="1">
      <c r="C34" s="2" t="s">
        <v>52</v>
      </c>
    </row>
    <row r="35" spans="3:3" ht="15" customHeight="1">
      <c r="C35" s="2" t="s">
        <v>53</v>
      </c>
    </row>
    <row r="36" spans="3:3" ht="15" customHeight="1">
      <c r="C36" s="2" t="s">
        <v>54</v>
      </c>
    </row>
  </sheetData>
  <protectedRanges>
    <protectedRange password="CC78" sqref="A1:A3" name="Range1_2_1"/>
    <protectedRange password="CC78" sqref="A9:A12" name="Range1_1"/>
    <protectedRange password="CC78" sqref="A9:A12 C9:E12" name="Range1_6"/>
    <protectedRange password="CC78" sqref="B9:B12" name="Range1_4"/>
    <protectedRange password="CC78" sqref="J22:J25 Q20:Q21" name="Range1_1_1_1"/>
    <protectedRange password="CC78" sqref="J26" name="Range1_3_1_1"/>
    <protectedRange password="CC78" sqref="A14:A19" name="Range1_1_2"/>
    <protectedRange password="CC78" sqref="A14:A19 C14:E19" name="Range1_6_2"/>
    <protectedRange password="CC78" sqref="B14:B19" name="Range1_4_2"/>
  </protectedRanges>
  <mergeCells count="79">
    <mergeCell ref="AS18:AS19"/>
    <mergeCell ref="AL18:AL19"/>
    <mergeCell ref="AM18:AM19"/>
    <mergeCell ref="AN18:AN19"/>
    <mergeCell ref="AO18:AO19"/>
    <mergeCell ref="AP18:AP19"/>
    <mergeCell ref="A14:A15"/>
    <mergeCell ref="B14:B15"/>
    <mergeCell ref="C14:C15"/>
    <mergeCell ref="AQ18:AQ19"/>
    <mergeCell ref="AR18:AR19"/>
    <mergeCell ref="A18:A19"/>
    <mergeCell ref="B18:B19"/>
    <mergeCell ref="C18:C19"/>
    <mergeCell ref="D18:D19"/>
    <mergeCell ref="AK18:AK19"/>
    <mergeCell ref="AQ16:AQ17"/>
    <mergeCell ref="AR16:AR17"/>
    <mergeCell ref="A16:A17"/>
    <mergeCell ref="B16:B17"/>
    <mergeCell ref="C16:C17"/>
    <mergeCell ref="D16:D17"/>
    <mergeCell ref="AS16:AS17"/>
    <mergeCell ref="AL14:AL15"/>
    <mergeCell ref="AM14:AM15"/>
    <mergeCell ref="AN14:AN15"/>
    <mergeCell ref="AO14:AO15"/>
    <mergeCell ref="AP14:AP15"/>
    <mergeCell ref="AL16:AL17"/>
    <mergeCell ref="AM16:AM17"/>
    <mergeCell ref="AN16:AN17"/>
    <mergeCell ref="AO16:AO17"/>
    <mergeCell ref="AP16:AP17"/>
    <mergeCell ref="AS14:AS15"/>
    <mergeCell ref="AK16:AK17"/>
    <mergeCell ref="D14:D15"/>
    <mergeCell ref="AK14:AK15"/>
    <mergeCell ref="AQ14:AQ15"/>
    <mergeCell ref="AR14:AR15"/>
    <mergeCell ref="AL11:AL12"/>
    <mergeCell ref="AM11:AM12"/>
    <mergeCell ref="AN11:AN12"/>
    <mergeCell ref="AO11:AO12"/>
    <mergeCell ref="AK5:AM5"/>
    <mergeCell ref="AK9:AK10"/>
    <mergeCell ref="AN9:AN10"/>
    <mergeCell ref="AL9:AL10"/>
    <mergeCell ref="AM1:AS1"/>
    <mergeCell ref="AP11:AP12"/>
    <mergeCell ref="AQ11:AQ12"/>
    <mergeCell ref="AR11:AR12"/>
    <mergeCell ref="AS11:AS12"/>
    <mergeCell ref="AM9:AM10"/>
    <mergeCell ref="AO5:AO6"/>
    <mergeCell ref="AP5:AP6"/>
    <mergeCell ref="AN5:AN6"/>
    <mergeCell ref="AQ5:AQ6"/>
    <mergeCell ref="A11:A12"/>
    <mergeCell ref="B11:B12"/>
    <mergeCell ref="C11:C12"/>
    <mergeCell ref="D11:D12"/>
    <mergeCell ref="AK11:AK12"/>
    <mergeCell ref="A9:A10"/>
    <mergeCell ref="B9:B10"/>
    <mergeCell ref="C9:C10"/>
    <mergeCell ref="D9:D10"/>
    <mergeCell ref="E5:E6"/>
    <mergeCell ref="A5:A6"/>
    <mergeCell ref="C5:C6"/>
    <mergeCell ref="D5:D6"/>
    <mergeCell ref="B5:B6"/>
    <mergeCell ref="AT5:AT6"/>
    <mergeCell ref="AO9:AO10"/>
    <mergeCell ref="AP9:AP10"/>
    <mergeCell ref="AQ9:AQ10"/>
    <mergeCell ref="AR9:AR10"/>
    <mergeCell ref="AS9:AS10"/>
    <mergeCell ref="AS5:AS6"/>
    <mergeCell ref="AR5:AR6"/>
  </mergeCells>
  <phoneticPr fontId="47" type="noConversion"/>
  <conditionalFormatting sqref="F5:AJ6 F9:AJ12">
    <cfRule type="expression" dxfId="49" priority="35" stopIfTrue="1">
      <formula>IF(WEEKDAY(F$5)=1,TRUE,FALSE)</formula>
    </cfRule>
  </conditionalFormatting>
  <conditionalFormatting sqref="F9:AJ12">
    <cfRule type="expression" dxfId="48" priority="32" stopIfTrue="1">
      <formula>IF(WEEKDAY(F$5)=1,TRUE,FALSE)</formula>
    </cfRule>
  </conditionalFormatting>
  <conditionalFormatting sqref="F14:AJ19">
    <cfRule type="expression" dxfId="47" priority="2" stopIfTrue="1">
      <formula>IF(WEEKDAY(F$5)=1,TRUE,FALSE)</formula>
    </cfRule>
  </conditionalFormatting>
  <conditionalFormatting sqref="F14:AJ19">
    <cfRule type="expression" dxfId="46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 enableFormatConditionsCalculation="0">
    <tabColor theme="3" tint="-0.249977111117893"/>
  </sheetPr>
  <dimension ref="A1:AE30"/>
  <sheetViews>
    <sheetView zoomScaleNormal="70" workbookViewId="0">
      <pane xSplit="3" ySplit="8" topLeftCell="D12" activePane="bottomRight" state="frozen"/>
      <selection activeCell="A2" sqref="A2:A3"/>
      <selection pane="topRight" activeCell="A2" sqref="A2:A3"/>
      <selection pane="bottomLeft" activeCell="A2" sqref="A2:A3"/>
      <selection pane="bottomRight" activeCell="S19" activeCellId="1" sqref="S13 S19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91" customWidth="1"/>
    <col min="11" max="12" width="12" style="6" customWidth="1"/>
    <col min="13" max="13" width="11.85546875" style="6" customWidth="1"/>
    <col min="14" max="14" width="8.5703125" style="6" customWidth="1"/>
    <col min="15" max="16" width="8.7109375" style="6" customWidth="1"/>
    <col min="17" max="17" width="11" style="6" customWidth="1"/>
    <col min="18" max="18" width="6.28515625" style="6" customWidth="1"/>
    <col min="19" max="19" width="10.85546875" style="6" customWidth="1"/>
    <col min="20" max="20" width="12.28515625" style="7" customWidth="1"/>
    <col min="21" max="21" width="9.5703125" style="6" customWidth="1"/>
    <col min="22" max="22" width="15.42578125" style="7" customWidth="1"/>
    <col min="23" max="23" width="7.42578125" style="7" customWidth="1"/>
    <col min="24" max="24" width="7" style="7" customWidth="1"/>
    <col min="25" max="25" width="9.140625" style="7"/>
    <col min="26" max="26" width="11.140625" style="7" bestFit="1" customWidth="1"/>
    <col min="27" max="28" width="10.85546875" style="6" bestFit="1" customWidth="1"/>
    <col min="29" max="16384" width="9.140625" style="6"/>
  </cols>
  <sheetData>
    <row r="1" spans="1:31" s="4" customFormat="1" ht="41.25" customHeight="1">
      <c r="A1" s="139"/>
      <c r="B1" s="47"/>
      <c r="C1" s="47"/>
      <c r="D1" s="270" t="str">
        <f>"BẢNG THANH TOÁN LƯƠNG THÁNG"&amp;" "&amp;TEXT($E$4,"mm")&amp;" / "&amp;TEXT($E$4,"yyyy")</f>
        <v>BẢNG THANH TOÁN LƯƠNG THÁNG 05 / 2013</v>
      </c>
      <c r="E1" s="270"/>
      <c r="F1" s="270"/>
      <c r="G1" s="270"/>
      <c r="H1" s="270"/>
      <c r="I1" s="270"/>
      <c r="J1" s="270"/>
      <c r="K1" s="270"/>
      <c r="L1" s="270"/>
      <c r="M1" s="270"/>
      <c r="N1" s="270"/>
      <c r="O1" s="270"/>
      <c r="P1" s="270"/>
      <c r="Q1" s="271"/>
      <c r="R1" s="272" t="s">
        <v>179</v>
      </c>
      <c r="S1" s="273"/>
      <c r="T1" s="274"/>
      <c r="U1" s="130" t="s">
        <v>58</v>
      </c>
      <c r="V1" s="110" t="s">
        <v>37</v>
      </c>
      <c r="W1" s="83"/>
      <c r="X1" s="83"/>
      <c r="Y1" s="5"/>
      <c r="Z1" s="5"/>
    </row>
    <row r="2" spans="1:31" s="4" customFormat="1" ht="15" customHeight="1">
      <c r="A2" s="139"/>
      <c r="B2" s="47"/>
      <c r="C2" s="47"/>
      <c r="D2" s="47"/>
      <c r="E2" s="81"/>
      <c r="F2" s="47"/>
      <c r="G2" s="47"/>
      <c r="H2" s="47"/>
      <c r="I2" s="47"/>
      <c r="J2" s="82"/>
      <c r="K2" s="47"/>
      <c r="L2" s="47"/>
      <c r="M2" s="173"/>
      <c r="N2" s="47"/>
      <c r="O2" s="47"/>
      <c r="P2" s="47"/>
      <c r="Q2" s="47"/>
      <c r="R2" s="47"/>
      <c r="S2" s="47"/>
      <c r="T2" s="59"/>
      <c r="U2" s="80">
        <f>MAX(F10:F19)</f>
        <v>26</v>
      </c>
      <c r="V2" s="111">
        <v>31</v>
      </c>
      <c r="W2" s="83"/>
      <c r="X2" s="83"/>
      <c r="Y2" s="5"/>
      <c r="Z2" s="5"/>
    </row>
    <row r="3" spans="1:31" s="4" customFormat="1" ht="15" customHeight="1">
      <c r="A3" s="139"/>
      <c r="B3" s="47"/>
      <c r="C3" s="47"/>
      <c r="D3" s="47"/>
      <c r="E3" s="81"/>
      <c r="F3" s="47"/>
      <c r="G3" s="47"/>
      <c r="H3" s="47"/>
      <c r="I3" s="47"/>
      <c r="J3" s="82"/>
      <c r="K3" s="47"/>
      <c r="L3" s="47"/>
      <c r="M3" s="173"/>
      <c r="N3" s="47"/>
      <c r="O3" s="47"/>
      <c r="P3" s="47"/>
      <c r="Q3" s="47"/>
      <c r="R3" s="47"/>
      <c r="S3" s="47"/>
      <c r="T3" s="59"/>
      <c r="U3" s="131"/>
      <c r="V3" s="132"/>
      <c r="W3" s="83"/>
      <c r="X3" s="83"/>
      <c r="Y3" s="5"/>
      <c r="Z3" s="5"/>
    </row>
    <row r="4" spans="1:31" s="105" customFormat="1" ht="14.25" customHeight="1">
      <c r="A4" s="103"/>
      <c r="B4" s="104"/>
      <c r="C4" s="104"/>
      <c r="D4" s="104"/>
      <c r="E4" s="189">
        <f>'CC -5'!$E$4</f>
        <v>41395</v>
      </c>
      <c r="F4" s="104"/>
      <c r="G4" s="104"/>
      <c r="H4" s="104"/>
      <c r="I4" s="104"/>
      <c r="J4" s="104"/>
      <c r="K4" s="104"/>
      <c r="L4" s="104"/>
      <c r="M4" s="104"/>
      <c r="N4" s="162">
        <v>0.08</v>
      </c>
      <c r="O4" s="162">
        <v>1.4999999999999999E-2</v>
      </c>
      <c r="P4" s="162">
        <v>0.01</v>
      </c>
      <c r="Q4" s="104"/>
      <c r="R4" s="104"/>
      <c r="S4" s="104"/>
      <c r="T4" s="104"/>
      <c r="U4" s="104"/>
      <c r="V4" s="106"/>
      <c r="W4" s="106"/>
      <c r="X4" s="106"/>
      <c r="Y4" s="106"/>
      <c r="Z4" s="106"/>
    </row>
    <row r="5" spans="1:31" s="27" customFormat="1" ht="24" customHeight="1">
      <c r="A5" s="275" t="s">
        <v>19</v>
      </c>
      <c r="B5" s="275" t="s">
        <v>20</v>
      </c>
      <c r="C5" s="238" t="s">
        <v>1</v>
      </c>
      <c r="D5" s="238" t="s">
        <v>2</v>
      </c>
      <c r="E5" s="241" t="s">
        <v>56</v>
      </c>
      <c r="F5" s="278" t="s">
        <v>26</v>
      </c>
      <c r="G5" s="279"/>
      <c r="H5" s="279"/>
      <c r="I5" s="279"/>
      <c r="J5" s="279"/>
      <c r="K5" s="280"/>
      <c r="L5" s="277" t="s">
        <v>57</v>
      </c>
      <c r="M5" s="277" t="s">
        <v>5</v>
      </c>
      <c r="N5" s="238" t="s">
        <v>6</v>
      </c>
      <c r="O5" s="238"/>
      <c r="P5" s="238"/>
      <c r="Q5" s="277" t="s">
        <v>7</v>
      </c>
      <c r="R5" s="277" t="s">
        <v>8</v>
      </c>
      <c r="S5" s="277" t="s">
        <v>9</v>
      </c>
      <c r="T5" s="239" t="s">
        <v>10</v>
      </c>
      <c r="U5" s="104"/>
      <c r="V5" s="28"/>
      <c r="W5" s="28"/>
      <c r="X5" s="5"/>
      <c r="Y5" s="5"/>
      <c r="Z5" s="5"/>
      <c r="AA5" s="4"/>
      <c r="AB5" s="4"/>
      <c r="AC5" s="4"/>
      <c r="AD5" s="4"/>
      <c r="AE5" s="4"/>
    </row>
    <row r="6" spans="1:31" s="27" customFormat="1" ht="33.75" customHeight="1">
      <c r="A6" s="276"/>
      <c r="B6" s="276"/>
      <c r="C6" s="238"/>
      <c r="D6" s="238"/>
      <c r="E6" s="241"/>
      <c r="F6" s="278" t="s">
        <v>59</v>
      </c>
      <c r="G6" s="280"/>
      <c r="H6" s="278" t="s">
        <v>158</v>
      </c>
      <c r="I6" s="279"/>
      <c r="J6" s="284" t="s">
        <v>27</v>
      </c>
      <c r="K6" s="277" t="s">
        <v>4</v>
      </c>
      <c r="L6" s="281"/>
      <c r="M6" s="281"/>
      <c r="N6" s="286" t="s">
        <v>12</v>
      </c>
      <c r="O6" s="277" t="s">
        <v>13</v>
      </c>
      <c r="P6" s="277" t="s">
        <v>34</v>
      </c>
      <c r="Q6" s="281"/>
      <c r="R6" s="281"/>
      <c r="S6" s="281"/>
      <c r="T6" s="240"/>
      <c r="U6" s="104"/>
      <c r="V6" s="28"/>
      <c r="W6" s="28"/>
      <c r="X6" s="5"/>
      <c r="Y6" s="5"/>
      <c r="Z6" s="5"/>
      <c r="AA6" s="4"/>
      <c r="AB6" s="4"/>
      <c r="AC6" s="4"/>
      <c r="AD6" s="4"/>
      <c r="AE6" s="4"/>
    </row>
    <row r="7" spans="1:31" s="27" customFormat="1" ht="35.25" customHeight="1">
      <c r="A7" s="276"/>
      <c r="B7" s="276"/>
      <c r="C7" s="277"/>
      <c r="D7" s="277"/>
      <c r="E7" s="241"/>
      <c r="F7" s="34" t="s">
        <v>40</v>
      </c>
      <c r="G7" s="35" t="s">
        <v>18</v>
      </c>
      <c r="H7" s="170" t="s">
        <v>40</v>
      </c>
      <c r="I7" s="128" t="s">
        <v>18</v>
      </c>
      <c r="J7" s="285"/>
      <c r="K7" s="281"/>
      <c r="L7" s="282"/>
      <c r="M7" s="282"/>
      <c r="N7" s="287"/>
      <c r="O7" s="281"/>
      <c r="P7" s="281"/>
      <c r="Q7" s="281"/>
      <c r="R7" s="281"/>
      <c r="S7" s="281"/>
      <c r="T7" s="240"/>
      <c r="U7" s="104"/>
      <c r="V7" s="28"/>
      <c r="W7" s="28"/>
      <c r="X7" s="5"/>
      <c r="Y7" s="5"/>
      <c r="Z7" s="5"/>
      <c r="AA7" s="4"/>
      <c r="AB7" s="4"/>
      <c r="AC7" s="4"/>
      <c r="AD7" s="4"/>
      <c r="AE7" s="4"/>
    </row>
    <row r="8" spans="1:31" s="85" customFormat="1" ht="12.75" customHeight="1">
      <c r="A8" s="84">
        <v>1</v>
      </c>
      <c r="B8" s="84">
        <v>2</v>
      </c>
      <c r="C8" s="84">
        <v>3</v>
      </c>
      <c r="D8" s="84">
        <v>4</v>
      </c>
      <c r="E8" s="84">
        <v>5</v>
      </c>
      <c r="F8" s="84">
        <v>7</v>
      </c>
      <c r="G8" s="84">
        <v>8</v>
      </c>
      <c r="H8" s="84">
        <v>9</v>
      </c>
      <c r="I8" s="84">
        <v>10</v>
      </c>
      <c r="J8" s="84">
        <v>13</v>
      </c>
      <c r="K8" s="84">
        <v>14</v>
      </c>
      <c r="L8" s="84">
        <v>16</v>
      </c>
      <c r="M8" s="84">
        <v>17</v>
      </c>
      <c r="N8" s="84">
        <v>18</v>
      </c>
      <c r="O8" s="84">
        <v>19</v>
      </c>
      <c r="P8" s="84">
        <v>20</v>
      </c>
      <c r="Q8" s="84">
        <v>21</v>
      </c>
      <c r="R8" s="84">
        <v>22</v>
      </c>
      <c r="S8" s="84">
        <v>23</v>
      </c>
      <c r="T8" s="84">
        <v>24</v>
      </c>
      <c r="U8" s="104"/>
      <c r="V8" s="86"/>
      <c r="W8" s="86"/>
      <c r="X8" s="87"/>
      <c r="Y8" s="87"/>
      <c r="Z8" s="87"/>
      <c r="AA8" s="88"/>
      <c r="AB8" s="88"/>
      <c r="AC8" s="88"/>
      <c r="AD8" s="88"/>
      <c r="AE8" s="88"/>
    </row>
    <row r="9" spans="1:31" s="85" customFormat="1" ht="24" customHeight="1">
      <c r="A9" s="188" t="s">
        <v>155</v>
      </c>
      <c r="B9" s="187" t="s">
        <v>180</v>
      </c>
      <c r="C9" s="186"/>
      <c r="D9" s="186"/>
      <c r="E9" s="186"/>
      <c r="F9" s="186"/>
      <c r="G9" s="186"/>
      <c r="H9" s="186"/>
      <c r="I9" s="186"/>
      <c r="J9" s="186"/>
      <c r="K9" s="186"/>
      <c r="L9" s="186"/>
      <c r="M9" s="186"/>
      <c r="N9" s="186"/>
      <c r="O9" s="186"/>
      <c r="P9" s="186"/>
      <c r="Q9" s="186"/>
      <c r="R9" s="186"/>
      <c r="S9" s="186"/>
      <c r="T9" s="186"/>
      <c r="U9" s="104"/>
      <c r="V9" s="86"/>
      <c r="W9" s="86"/>
      <c r="X9" s="87"/>
      <c r="Y9" s="87"/>
      <c r="Z9" s="87"/>
      <c r="AA9" s="88"/>
      <c r="AB9" s="88"/>
      <c r="AC9" s="88"/>
      <c r="AD9" s="88"/>
      <c r="AE9" s="88"/>
    </row>
    <row r="10" spans="1:31" s="36" customFormat="1" ht="24" customHeight="1">
      <c r="A10" s="38">
        <v>1</v>
      </c>
      <c r="B10" s="141" t="s">
        <v>162</v>
      </c>
      <c r="C10" s="89" t="str">
        <f t="shared" ref="C10" si="0">VLOOKUP(B10,DS,2,0)</f>
        <v>Phan Văn Hiền</v>
      </c>
      <c r="D10" s="116" t="str">
        <f t="shared" ref="D10" si="1">VLOOKUP(B10,DS,3,0)</f>
        <v>Quản Đốc</v>
      </c>
      <c r="E10" s="90">
        <f t="shared" ref="E10" si="2">VLOOKUP(B10,DS,4,0)</f>
        <v>2700000</v>
      </c>
      <c r="F10" s="92">
        <f>VLOOKUP(B10,'CC -5'!$B$8:$AS$19,36,0)</f>
        <v>26</v>
      </c>
      <c r="G10" s="145">
        <f t="shared" ref="G10" si="3">ROUND(E10/$U$2*F10,0)</f>
        <v>2700000</v>
      </c>
      <c r="H10" s="92">
        <f>(VLOOKUP(B10,'CC -5'!$B$8:$AS$19,37,0)+VLOOKUP(B10,'CC -5'!$B$8:$AS$19,38,0))</f>
        <v>0</v>
      </c>
      <c r="I10" s="145">
        <f t="shared" ref="I10" si="4">ROUND(E10/$U$2*H10,0)</f>
        <v>0</v>
      </c>
      <c r="J10" s="93">
        <f t="shared" ref="J10" si="5">F10+H10</f>
        <v>26</v>
      </c>
      <c r="K10" s="39">
        <f>G10+I10</f>
        <v>2700000</v>
      </c>
      <c r="L10" s="90">
        <f t="shared" ref="L10" si="6">+F10*15000</f>
        <v>390000</v>
      </c>
      <c r="M10" s="40">
        <f t="shared" ref="M10" si="7">K10+L10</f>
        <v>3090000</v>
      </c>
      <c r="N10" s="40">
        <f>IF(VLOOKUP(B10,DS,9,0)="x",E10*$N$4,0)</f>
        <v>0</v>
      </c>
      <c r="O10" s="40">
        <f>IF(VLOOKUP(B10,DS,9,0)="x",E10*$O$4,0)</f>
        <v>0</v>
      </c>
      <c r="P10" s="40">
        <f>IF(VLOOKUP(B10,DS,9,0)="x",E10*$P$4,0)</f>
        <v>0</v>
      </c>
      <c r="Q10" s="39">
        <f t="shared" ref="Q10" si="8">M10-SUM(N10:P10)</f>
        <v>3090000</v>
      </c>
      <c r="R10" s="39">
        <f>VLOOKUP(B10,DS,23,0)</f>
        <v>0</v>
      </c>
      <c r="S10" s="45">
        <f t="shared" ref="S10" si="9">Q10-R10</f>
        <v>3090000</v>
      </c>
      <c r="T10" s="39"/>
      <c r="U10" s="104"/>
      <c r="V10" s="37"/>
      <c r="W10" s="28"/>
      <c r="X10" s="5"/>
      <c r="Y10" s="5"/>
      <c r="Z10" s="5"/>
      <c r="AA10" s="4"/>
      <c r="AB10" s="4"/>
      <c r="AC10" s="4"/>
      <c r="AD10" s="4"/>
      <c r="AE10" s="4"/>
    </row>
    <row r="11" spans="1:31" s="36" customFormat="1" ht="24" customHeight="1">
      <c r="A11" s="38">
        <v>2</v>
      </c>
      <c r="B11" s="141" t="s">
        <v>177</v>
      </c>
      <c r="C11" s="89" t="str">
        <f t="shared" ref="C11" si="10">VLOOKUP(B11,DS,2,0)</f>
        <v>Nguyễn Thị Thu Sương</v>
      </c>
      <c r="D11" s="116" t="str">
        <f t="shared" ref="D11" si="11">VLOOKUP(B11,DS,3,0)</f>
        <v>Kinh Doanh</v>
      </c>
      <c r="E11" s="90">
        <f t="shared" ref="E11" si="12">VLOOKUP(B11,DS,4,0)</f>
        <v>2400000</v>
      </c>
      <c r="F11" s="92">
        <f>VLOOKUP(B11,'CC -5'!$B$8:$AS$19,36,0)</f>
        <v>26</v>
      </c>
      <c r="G11" s="145">
        <f t="shared" ref="G11" si="13">ROUND(E11/$U$2*F11,0)</f>
        <v>2400000</v>
      </c>
      <c r="H11" s="92">
        <f>(VLOOKUP(B11,'CC -5'!$B$8:$AS$19,37,0)+VLOOKUP(B11,'CC -5'!$B$8:$AS$19,38,0))</f>
        <v>0</v>
      </c>
      <c r="I11" s="145">
        <f t="shared" ref="I11" si="14">ROUND(E11/$U$2*H11,0)</f>
        <v>0</v>
      </c>
      <c r="J11" s="93">
        <f t="shared" ref="J11" si="15">F11+H11</f>
        <v>26</v>
      </c>
      <c r="K11" s="39">
        <f t="shared" ref="K11" si="16">G11+I11</f>
        <v>2400000</v>
      </c>
      <c r="L11" s="90">
        <f t="shared" ref="L11" si="17">+F11*15000</f>
        <v>390000</v>
      </c>
      <c r="M11" s="40">
        <f t="shared" ref="M11" si="18">K11+L11</f>
        <v>2790000</v>
      </c>
      <c r="N11" s="40">
        <f>IF(VLOOKUP(B11,DS,9,0)="x",E11*$N$4,0)</f>
        <v>0</v>
      </c>
      <c r="O11" s="40">
        <f>IF(VLOOKUP(B11,DS,9,0)="x",E11*$O$4,0)</f>
        <v>0</v>
      </c>
      <c r="P11" s="40">
        <f>IF(VLOOKUP(B11,DS,9,0)="x",E11*$P$4,0)</f>
        <v>0</v>
      </c>
      <c r="Q11" s="39">
        <f t="shared" ref="Q11" si="19">M11-SUM(N11:P11)</f>
        <v>2790000</v>
      </c>
      <c r="R11" s="39">
        <f>VLOOKUP(B11,DS,23,0)</f>
        <v>0</v>
      </c>
      <c r="S11" s="45">
        <f t="shared" ref="S11" si="20">Q11-R11</f>
        <v>2790000</v>
      </c>
      <c r="T11" s="39"/>
      <c r="U11" s="104"/>
      <c r="V11" s="37"/>
      <c r="W11" s="28"/>
      <c r="X11" s="5"/>
      <c r="Y11" s="5"/>
      <c r="Z11" s="5"/>
      <c r="AA11" s="4"/>
      <c r="AB11" s="4"/>
      <c r="AC11" s="4"/>
      <c r="AD11" s="4"/>
      <c r="AE11" s="4"/>
    </row>
    <row r="12" spans="1:31" s="36" customFormat="1" ht="24" customHeight="1">
      <c r="A12" s="203"/>
      <c r="B12" s="204"/>
      <c r="C12" s="205"/>
      <c r="D12" s="206"/>
      <c r="E12" s="207"/>
      <c r="F12" s="208"/>
      <c r="G12" s="209"/>
      <c r="H12" s="208"/>
      <c r="I12" s="209"/>
      <c r="J12" s="210"/>
      <c r="K12" s="211"/>
      <c r="L12" s="207"/>
      <c r="M12" s="212"/>
      <c r="N12" s="212"/>
      <c r="O12" s="212"/>
      <c r="P12" s="212"/>
      <c r="Q12" s="211"/>
      <c r="R12" s="211"/>
      <c r="S12" s="213"/>
      <c r="T12" s="211"/>
      <c r="U12" s="104"/>
      <c r="V12" s="37"/>
      <c r="W12" s="28"/>
      <c r="X12" s="5"/>
      <c r="Y12" s="5"/>
      <c r="Z12" s="5"/>
      <c r="AA12" s="4"/>
      <c r="AB12" s="4"/>
      <c r="AC12" s="4"/>
      <c r="AD12" s="4"/>
      <c r="AE12" s="4"/>
    </row>
    <row r="13" spans="1:31" s="32" customFormat="1" ht="21" customHeight="1">
      <c r="A13" s="283" t="s">
        <v>25</v>
      </c>
      <c r="B13" s="283"/>
      <c r="C13" s="283"/>
      <c r="D13" s="283"/>
      <c r="E13" s="140">
        <f>SUM(E9:E11)</f>
        <v>5100000</v>
      </c>
      <c r="F13" s="140"/>
      <c r="G13" s="140">
        <f>SUM(G9:G11)</f>
        <v>5100000</v>
      </c>
      <c r="H13" s="140"/>
      <c r="I13" s="140">
        <f>SUM(I9:I11)</f>
        <v>0</v>
      </c>
      <c r="J13" s="140"/>
      <c r="K13" s="140">
        <f t="shared" ref="K13:S13" si="21">SUM(K9:K11)</f>
        <v>5100000</v>
      </c>
      <c r="L13" s="140">
        <f t="shared" si="21"/>
        <v>780000</v>
      </c>
      <c r="M13" s="140">
        <f t="shared" si="21"/>
        <v>5880000</v>
      </c>
      <c r="N13" s="140">
        <f t="shared" si="21"/>
        <v>0</v>
      </c>
      <c r="O13" s="140">
        <f t="shared" si="21"/>
        <v>0</v>
      </c>
      <c r="P13" s="140">
        <f t="shared" si="21"/>
        <v>0</v>
      </c>
      <c r="Q13" s="140">
        <f t="shared" si="21"/>
        <v>5880000</v>
      </c>
      <c r="R13" s="140">
        <f t="shared" si="21"/>
        <v>0</v>
      </c>
      <c r="S13" s="140">
        <f t="shared" si="21"/>
        <v>5880000</v>
      </c>
      <c r="T13" s="26"/>
      <c r="U13" s="104"/>
      <c r="V13" s="33"/>
      <c r="W13" s="33"/>
      <c r="X13" s="33"/>
      <c r="Y13" s="33"/>
      <c r="Z13" s="33"/>
    </row>
    <row r="14" spans="1:31" s="85" customFormat="1" ht="24" customHeight="1">
      <c r="A14" s="188" t="s">
        <v>156</v>
      </c>
      <c r="B14" s="187" t="s">
        <v>157</v>
      </c>
      <c r="C14" s="186"/>
      <c r="D14" s="186"/>
      <c r="E14" s="186"/>
      <c r="F14" s="186"/>
      <c r="G14" s="186"/>
      <c r="H14" s="186"/>
      <c r="I14" s="186"/>
      <c r="J14" s="186"/>
      <c r="K14" s="186"/>
      <c r="L14" s="186"/>
      <c r="M14" s="186"/>
      <c r="N14" s="186"/>
      <c r="O14" s="186"/>
      <c r="P14" s="186"/>
      <c r="Q14" s="186"/>
      <c r="R14" s="186"/>
      <c r="S14" s="186"/>
      <c r="T14" s="186"/>
      <c r="U14" s="104"/>
      <c r="V14" s="86"/>
      <c r="W14" s="86"/>
      <c r="X14" s="87"/>
      <c r="Y14" s="87"/>
      <c r="Z14" s="87"/>
      <c r="AA14" s="88"/>
      <c r="AB14" s="88"/>
      <c r="AC14" s="88"/>
      <c r="AD14" s="88"/>
      <c r="AE14" s="88"/>
    </row>
    <row r="15" spans="1:31" s="36" customFormat="1" ht="24" customHeight="1">
      <c r="A15" s="38">
        <v>1</v>
      </c>
      <c r="B15" s="141" t="s">
        <v>163</v>
      </c>
      <c r="C15" s="89" t="str">
        <f t="shared" ref="C15" si="22">VLOOKUP(B15,DS,2,0)</f>
        <v>Nguyễn Trường Giang</v>
      </c>
      <c r="D15" s="116" t="str">
        <f t="shared" ref="D15" si="23">VLOOKUP(B15,DS,3,0)</f>
        <v>Thợ in</v>
      </c>
      <c r="E15" s="90">
        <f t="shared" ref="E15" si="24">VLOOKUP(B15,DS,4,0)</f>
        <v>2200000</v>
      </c>
      <c r="F15" s="92">
        <f>VLOOKUP(B15,'CC -5'!$B$8:$AS$19,36,0)</f>
        <v>26</v>
      </c>
      <c r="G15" s="145">
        <f t="shared" ref="G15" si="25">ROUND(E15/$U$2*F15,0)</f>
        <v>2200000</v>
      </c>
      <c r="H15" s="92">
        <f>(VLOOKUP(B15,'CC -5'!$B$8:$AS$19,37,0)+VLOOKUP(B15,'CC -5'!$B$8:$AS$19,38,0))</f>
        <v>0</v>
      </c>
      <c r="I15" s="145">
        <f t="shared" ref="I15" si="26">ROUND(E15/$U$2*H15,0)</f>
        <v>0</v>
      </c>
      <c r="J15" s="146">
        <f t="shared" ref="J15" si="27">F15+H15</f>
        <v>26</v>
      </c>
      <c r="K15" s="39">
        <f t="shared" ref="K15" si="28">G15+I15</f>
        <v>2200000</v>
      </c>
      <c r="L15" s="90">
        <f t="shared" ref="L15" si="29">+F15*15000</f>
        <v>390000</v>
      </c>
      <c r="M15" s="40">
        <f t="shared" ref="M15" si="30">K15+L15</f>
        <v>2590000</v>
      </c>
      <c r="N15" s="40">
        <f>IF(VLOOKUP(B15,DS,9,0)="x",'L - 5'!E15*$N$4,0)</f>
        <v>0</v>
      </c>
      <c r="O15" s="40">
        <f t="shared" ref="O15" si="31">IF(VLOOKUP(B15,DS,9,0)="x",E15*0.015,0)</f>
        <v>0</v>
      </c>
      <c r="P15" s="40">
        <f t="shared" ref="P15" si="32">IF(VLOOKUP(B15,DS,9,0)="x",E15*0.01,0)</f>
        <v>0</v>
      </c>
      <c r="Q15" s="39">
        <f>M15-SUM(N15:P15)</f>
        <v>2590000</v>
      </c>
      <c r="R15" s="39">
        <f t="shared" ref="R15" si="33">VLOOKUP(B15,DS,23,0)</f>
        <v>0</v>
      </c>
      <c r="S15" s="45">
        <f>Q15-R15</f>
        <v>2590000</v>
      </c>
      <c r="T15" s="39"/>
      <c r="U15" s="104"/>
      <c r="V15" s="37"/>
      <c r="W15" s="28"/>
      <c r="X15" s="5"/>
      <c r="Y15" s="5"/>
      <c r="Z15" s="5"/>
      <c r="AA15" s="4"/>
      <c r="AB15" s="4"/>
      <c r="AC15" s="4"/>
      <c r="AD15" s="4"/>
      <c r="AE15" s="4"/>
    </row>
    <row r="16" spans="1:31" s="36" customFormat="1" ht="24" customHeight="1">
      <c r="A16" s="38">
        <v>2</v>
      </c>
      <c r="B16" s="141" t="s">
        <v>164</v>
      </c>
      <c r="C16" s="89" t="str">
        <f t="shared" ref="C16:C17" si="34">VLOOKUP(B16,DS,2,0)</f>
        <v>Đoàn Hồng Phong</v>
      </c>
      <c r="D16" s="116" t="str">
        <f t="shared" ref="D16:D17" si="35">VLOOKUP(B16,DS,3,0)</f>
        <v>Thợ đóng - xả</v>
      </c>
      <c r="E16" s="90">
        <f t="shared" ref="E16:E17" si="36">VLOOKUP(B16,DS,4,0)</f>
        <v>2200000</v>
      </c>
      <c r="F16" s="92">
        <f>VLOOKUP(B16,'CC -5'!$B$8:$AS$19,36,0)</f>
        <v>26</v>
      </c>
      <c r="G16" s="145">
        <f t="shared" ref="G16:G17" si="37">ROUND(E16/$U$2*F16,0)</f>
        <v>2200000</v>
      </c>
      <c r="H16" s="92">
        <f>(VLOOKUP(B16,'CC -5'!$B$8:$AS$19,37,0)+VLOOKUP(B16,'CC -5'!$B$8:$AS$19,38,0))</f>
        <v>0</v>
      </c>
      <c r="I16" s="145">
        <f t="shared" ref="I16:I17" si="38">ROUND(E16/$U$2*H16,0)</f>
        <v>0</v>
      </c>
      <c r="J16" s="146">
        <f t="shared" ref="J16:J17" si="39">F16+H16</f>
        <v>26</v>
      </c>
      <c r="K16" s="39">
        <f t="shared" ref="K16:K17" si="40">G16+I16</f>
        <v>2200000</v>
      </c>
      <c r="L16" s="90">
        <f t="shared" ref="L16:L17" si="41">+F16*15000</f>
        <v>390000</v>
      </c>
      <c r="M16" s="40">
        <f t="shared" ref="M16:M17" si="42">K16+L16</f>
        <v>2590000</v>
      </c>
      <c r="N16" s="40">
        <f>IF(VLOOKUP(B16,DS,9,0)="x",'L - 5'!E16*$N$4,0)</f>
        <v>0</v>
      </c>
      <c r="O16" s="40">
        <f t="shared" ref="O16:O17" si="43">IF(VLOOKUP(B16,DS,9,0)="x",E16*0.015,0)</f>
        <v>0</v>
      </c>
      <c r="P16" s="40">
        <f t="shared" ref="P16:P17" si="44">IF(VLOOKUP(B16,DS,9,0)="x",E16*0.01,0)</f>
        <v>0</v>
      </c>
      <c r="Q16" s="39">
        <f t="shared" ref="Q16:Q17" si="45">M16-SUM(N16:P16)</f>
        <v>2590000</v>
      </c>
      <c r="R16" s="39">
        <f t="shared" ref="R16:R17" si="46">VLOOKUP(B16,DS,23,0)</f>
        <v>0</v>
      </c>
      <c r="S16" s="45">
        <f t="shared" ref="S16:S17" si="47">Q16-R16</f>
        <v>2590000</v>
      </c>
      <c r="T16" s="39"/>
      <c r="U16" s="104"/>
      <c r="V16" s="37"/>
      <c r="W16" s="28"/>
      <c r="X16" s="5"/>
      <c r="Y16" s="5"/>
      <c r="Z16" s="5"/>
      <c r="AA16" s="4"/>
      <c r="AB16" s="4"/>
      <c r="AC16" s="4"/>
      <c r="AD16" s="4"/>
      <c r="AE16" s="4"/>
    </row>
    <row r="17" spans="1:31" s="36" customFormat="1" ht="24" customHeight="1">
      <c r="A17" s="38">
        <v>3</v>
      </c>
      <c r="B17" s="141" t="s">
        <v>165</v>
      </c>
      <c r="C17" s="89" t="str">
        <f t="shared" si="34"/>
        <v>Trần Hữu Tình</v>
      </c>
      <c r="D17" s="116" t="str">
        <f t="shared" si="35"/>
        <v>Công nhân</v>
      </c>
      <c r="E17" s="90">
        <f t="shared" si="36"/>
        <v>2000000</v>
      </c>
      <c r="F17" s="92">
        <f>VLOOKUP(B17,'CC -5'!$B$8:$AS$19,36,0)</f>
        <v>26</v>
      </c>
      <c r="G17" s="145">
        <f t="shared" si="37"/>
        <v>2000000</v>
      </c>
      <c r="H17" s="92">
        <f>(VLOOKUP(B17,'CC -5'!$B$8:$AS$19,37,0)+VLOOKUP(B17,'CC -5'!$B$8:$AS$19,38,0))</f>
        <v>0</v>
      </c>
      <c r="I17" s="145">
        <f t="shared" si="38"/>
        <v>0</v>
      </c>
      <c r="J17" s="146">
        <f t="shared" si="39"/>
        <v>26</v>
      </c>
      <c r="K17" s="39">
        <f t="shared" si="40"/>
        <v>2000000</v>
      </c>
      <c r="L17" s="90">
        <f t="shared" si="41"/>
        <v>390000</v>
      </c>
      <c r="M17" s="40">
        <f t="shared" si="42"/>
        <v>2390000</v>
      </c>
      <c r="N17" s="40">
        <f>IF(VLOOKUP(B17,DS,9,0)="x",'L - 5'!E17*$N$4,0)</f>
        <v>0</v>
      </c>
      <c r="O17" s="40">
        <f t="shared" si="43"/>
        <v>0</v>
      </c>
      <c r="P17" s="40">
        <f t="shared" si="44"/>
        <v>0</v>
      </c>
      <c r="Q17" s="39">
        <f t="shared" si="45"/>
        <v>2390000</v>
      </c>
      <c r="R17" s="39">
        <f t="shared" si="46"/>
        <v>0</v>
      </c>
      <c r="S17" s="45">
        <f t="shared" si="47"/>
        <v>2390000</v>
      </c>
      <c r="T17" s="39"/>
      <c r="U17" s="104"/>
      <c r="V17" s="37"/>
      <c r="W17" s="28"/>
      <c r="X17" s="5"/>
      <c r="Y17" s="5"/>
      <c r="Z17" s="5"/>
      <c r="AA17" s="4"/>
      <c r="AB17" s="4"/>
      <c r="AC17" s="4"/>
      <c r="AD17" s="4"/>
      <c r="AE17" s="4"/>
    </row>
    <row r="18" spans="1:31" s="36" customFormat="1" ht="22.5" customHeight="1">
      <c r="A18" s="41"/>
      <c r="B18" s="185"/>
      <c r="C18" s="42"/>
      <c r="D18" s="3"/>
      <c r="E18" s="43"/>
      <c r="F18" s="43"/>
      <c r="G18" s="43"/>
      <c r="H18" s="43"/>
      <c r="I18" s="43"/>
      <c r="J18" s="44"/>
      <c r="K18" s="43"/>
      <c r="L18" s="43"/>
      <c r="M18" s="184"/>
      <c r="N18" s="43"/>
      <c r="O18" s="43"/>
      <c r="P18" s="43"/>
      <c r="Q18" s="43"/>
      <c r="R18" s="43"/>
      <c r="S18" s="43"/>
      <c r="T18" s="39"/>
      <c r="U18" s="104"/>
      <c r="V18" s="37"/>
      <c r="W18" s="37"/>
      <c r="X18" s="37"/>
      <c r="Y18" s="37"/>
      <c r="Z18" s="37"/>
    </row>
    <row r="19" spans="1:31" s="32" customFormat="1" ht="21" customHeight="1">
      <c r="A19" s="283" t="s">
        <v>25</v>
      </c>
      <c r="B19" s="283"/>
      <c r="C19" s="283"/>
      <c r="D19" s="283"/>
      <c r="E19" s="140">
        <f>SUM(E14:E18)</f>
        <v>6400000</v>
      </c>
      <c r="F19" s="140"/>
      <c r="G19" s="140">
        <f>SUM(G14:G18)</f>
        <v>6400000</v>
      </c>
      <c r="H19" s="140"/>
      <c r="I19" s="140">
        <f>SUM(I14:I18)</f>
        <v>0</v>
      </c>
      <c r="J19" s="140"/>
      <c r="K19" s="140">
        <f t="shared" ref="K19:S19" si="48">SUM(K14:K18)</f>
        <v>6400000</v>
      </c>
      <c r="L19" s="140">
        <f t="shared" si="48"/>
        <v>1170000</v>
      </c>
      <c r="M19" s="140">
        <f t="shared" si="48"/>
        <v>7570000</v>
      </c>
      <c r="N19" s="140">
        <f t="shared" si="48"/>
        <v>0</v>
      </c>
      <c r="O19" s="140">
        <f t="shared" si="48"/>
        <v>0</v>
      </c>
      <c r="P19" s="140">
        <f t="shared" si="48"/>
        <v>0</v>
      </c>
      <c r="Q19" s="140">
        <f t="shared" si="48"/>
        <v>7570000</v>
      </c>
      <c r="R19" s="140">
        <f t="shared" si="48"/>
        <v>0</v>
      </c>
      <c r="S19" s="140">
        <f t="shared" si="48"/>
        <v>7570000</v>
      </c>
      <c r="T19" s="26"/>
      <c r="U19" s="104"/>
      <c r="V19" s="33"/>
      <c r="W19" s="33"/>
      <c r="X19" s="33"/>
      <c r="Y19" s="33"/>
      <c r="Z19" s="33"/>
    </row>
    <row r="20" spans="1:31" ht="11.25" customHeight="1">
      <c r="A20" s="8"/>
      <c r="B20" s="8"/>
      <c r="C20" s="9"/>
      <c r="D20" s="117"/>
      <c r="E20" s="94"/>
      <c r="F20" s="9"/>
      <c r="G20" s="9"/>
      <c r="H20" s="9"/>
      <c r="I20" s="9"/>
      <c r="K20" s="9"/>
      <c r="L20" s="9"/>
      <c r="M20" s="102"/>
      <c r="N20" s="9"/>
      <c r="O20" s="9"/>
      <c r="P20" s="9"/>
      <c r="Q20" s="9"/>
      <c r="R20" s="9"/>
      <c r="S20" s="9"/>
      <c r="T20" s="9"/>
      <c r="U20" s="104"/>
    </row>
    <row r="21" spans="1:31" s="36" customFormat="1" ht="11.25" customHeight="1">
      <c r="A21" s="78"/>
      <c r="B21" s="78"/>
      <c r="C21" s="78"/>
      <c r="D21" s="133"/>
      <c r="E21" s="134"/>
      <c r="F21" s="78"/>
      <c r="G21" s="78"/>
      <c r="H21" s="78"/>
      <c r="I21" s="78"/>
      <c r="J21" s="135"/>
      <c r="K21" s="134"/>
      <c r="L21" s="78"/>
      <c r="M21" s="78"/>
      <c r="N21" s="78"/>
      <c r="O21" s="78"/>
      <c r="P21" s="78"/>
      <c r="Q21" s="78"/>
      <c r="R21" s="78"/>
      <c r="S21" s="108" t="str">
        <f>"Long An, ngày  "&amp;$V$2&amp;"   tháng   "&amp;TEXT(E4,"mm")&amp;"   năm "&amp;TEXT(E4,"yyyy")</f>
        <v>Long An, ngày  31   tháng   05   năm 2013</v>
      </c>
      <c r="T21" s="78"/>
      <c r="U21" s="136"/>
      <c r="V21" s="37"/>
      <c r="W21" s="37"/>
      <c r="X21" s="37"/>
      <c r="Y21" s="37"/>
      <c r="Z21" s="37"/>
    </row>
    <row r="22" spans="1:31" s="36" customFormat="1" ht="12.75">
      <c r="A22" s="29"/>
      <c r="B22" s="29"/>
      <c r="C22" s="29" t="s">
        <v>60</v>
      </c>
      <c r="D22" s="137"/>
      <c r="E22" s="79"/>
      <c r="F22" s="136"/>
      <c r="G22" s="79"/>
      <c r="H22" s="79"/>
      <c r="I22" s="79"/>
      <c r="J22" s="138"/>
      <c r="K22" s="37"/>
      <c r="L22" s="29"/>
      <c r="M22" s="147"/>
      <c r="N22" s="20"/>
      <c r="O22" s="20"/>
      <c r="P22" s="20"/>
      <c r="Q22" s="20"/>
      <c r="S22" s="136" t="s">
        <v>22</v>
      </c>
      <c r="T22" s="136"/>
      <c r="U22" s="136"/>
      <c r="V22" s="37"/>
      <c r="W22" s="37"/>
      <c r="X22" s="37"/>
      <c r="Y22" s="37"/>
      <c r="Z22" s="37"/>
    </row>
    <row r="23" spans="1:31" ht="12">
      <c r="A23" s="8"/>
      <c r="B23" s="8"/>
      <c r="C23" s="15"/>
      <c r="E23" s="13"/>
      <c r="F23" s="12"/>
      <c r="G23" s="13"/>
      <c r="H23" s="13"/>
      <c r="I23" s="13"/>
      <c r="K23" s="7"/>
      <c r="L23" s="15"/>
      <c r="N23" s="11"/>
      <c r="O23" s="11"/>
      <c r="P23" s="11"/>
      <c r="Q23" s="11"/>
      <c r="S23" s="11"/>
      <c r="T23" s="12"/>
      <c r="U23" s="104"/>
    </row>
    <row r="24" spans="1:31" ht="12">
      <c r="C24" s="15"/>
      <c r="L24" s="15"/>
      <c r="T24" s="15"/>
      <c r="U24" s="104"/>
    </row>
    <row r="25" spans="1:31" ht="12">
      <c r="U25" s="104"/>
    </row>
    <row r="26" spans="1:31" ht="12">
      <c r="U26" s="104"/>
    </row>
    <row r="27" spans="1:31" ht="12">
      <c r="U27" s="104"/>
    </row>
    <row r="28" spans="1:31" ht="12">
      <c r="U28" s="104"/>
    </row>
    <row r="29" spans="1:31" ht="12">
      <c r="U29" s="104"/>
    </row>
    <row r="30" spans="1:31" ht="12">
      <c r="U30" s="104"/>
    </row>
  </sheetData>
  <protectedRanges>
    <protectedRange password="CC78" sqref="V18:IK19 C5:D7 B22:C22 V5:W9 A18:A23 B18:B21 B23 V14:W14 Q5:T7 AF12:IK12 E5:I6 N5:P6 L5 L22 J6:K7 L7 A25:T58 U31:U58 N18:S18 V25:IK58 W12 J18:L18 A59:IK65326 Q12:S12 AF14:IK14 V13:IK13 D13:T13 D19:T19 A12:B13 A10:B11 Q10:S11 W10:W11 AF5:IK11" name="Range1"/>
    <protectedRange password="CC78" sqref="F7:H7" name="Range1_4"/>
    <protectedRange password="CC78" sqref="V22:IK23 S22:T23 N22:Q23 E22:I23" name="Range1_1_1"/>
    <protectedRange password="CC78" sqref="U1 W1:IK3 V4:IK4 B4:T4 X12:AE12 R2:S3 B1:Q3 U18:U30 X14:AE14 U12:U14 U4:U11 X5:AE11" name="Range1_2"/>
    <protectedRange password="CC78" sqref="V10:V12" name="Range1_1"/>
    <protectedRange password="CC78" sqref="A1" name="Range1_2_1_1"/>
    <protectedRange password="CC78" sqref="V1:V3" name="Range1_2_1"/>
    <protectedRange password="CC78" sqref="I7" name="Range1_4_1"/>
    <protectedRange password="CC78" sqref="U3" name="Range1_2_2_1"/>
    <protectedRange password="CC78" sqref="W15:W17 Q15:S17 A15:B17 AF15:IK17" name="Range1_5"/>
    <protectedRange password="CC78" sqref="U15:U17 X15:AE17" name="Range1_2_3"/>
    <protectedRange password="CC78" sqref="V15:V17" name="Range1_1_3"/>
    <protectedRange password="CC78" sqref="K10:K12 K15:K17" name="Range1_6"/>
    <protectedRange password="CC78" sqref="A2:A3" name="Range1_2_1_3"/>
    <protectedRange password="CC78" sqref="U2" name="Range1_2_2_1_1"/>
  </protectedRanges>
  <autoFilter ref="A7:AE10"/>
  <mergeCells count="24">
    <mergeCell ref="S5:S7"/>
    <mergeCell ref="M5:M7"/>
    <mergeCell ref="R1:T1"/>
    <mergeCell ref="Q5:Q7"/>
    <mergeCell ref="N5:P5"/>
    <mergeCell ref="R5:R7"/>
    <mergeCell ref="O6:O7"/>
    <mergeCell ref="N6:N7"/>
    <mergeCell ref="P6:P7"/>
    <mergeCell ref="T5:T7"/>
    <mergeCell ref="A13:D13"/>
    <mergeCell ref="A19:D19"/>
    <mergeCell ref="D1:Q1"/>
    <mergeCell ref="A5:A7"/>
    <mergeCell ref="L5:L7"/>
    <mergeCell ref="B5:B7"/>
    <mergeCell ref="F6:G6"/>
    <mergeCell ref="C5:C7"/>
    <mergeCell ref="D5:D7"/>
    <mergeCell ref="F5:K5"/>
    <mergeCell ref="K6:K7"/>
    <mergeCell ref="J6:J7"/>
    <mergeCell ref="H6:I6"/>
    <mergeCell ref="E5:E7"/>
  </mergeCells>
  <phoneticPr fontId="47" type="noConversion"/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6"/>
  <sheetViews>
    <sheetView zoomScaleNormal="115" workbookViewId="0">
      <pane xSplit="3" ySplit="6" topLeftCell="D7" activePane="bottomRight" state="frozen"/>
      <selection activeCell="AM1" sqref="AM1:AS1"/>
      <selection pane="topRight" activeCell="AM1" sqref="AM1:AS1"/>
      <selection pane="bottomLeft" activeCell="AM1" sqref="AM1:AS1"/>
      <selection pane="bottomRight" activeCell="F14" sqref="F14:AI19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191" customWidth="1"/>
    <col min="5" max="5" width="7.140625" style="2" customWidth="1"/>
    <col min="6" max="33" width="3.42578125" style="123" customWidth="1"/>
    <col min="34" max="35" width="3.42578125" style="124" customWidth="1"/>
    <col min="36" max="36" width="3.42578125" style="124" hidden="1" customWidth="1"/>
    <col min="37" max="38" width="4.42578125" style="2" customWidth="1"/>
    <col min="39" max="39" width="5.5703125" style="100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39"/>
      <c r="B1" s="54"/>
      <c r="C1" s="54"/>
      <c r="D1" s="58"/>
      <c r="E1" s="54"/>
      <c r="F1" s="58"/>
      <c r="G1" s="58"/>
      <c r="H1" s="58"/>
      <c r="I1" s="58"/>
      <c r="J1" s="58"/>
      <c r="K1" s="119"/>
      <c r="L1" s="119"/>
      <c r="M1" s="119"/>
      <c r="N1" s="119"/>
      <c r="O1" s="119"/>
      <c r="P1" s="119"/>
      <c r="Q1" s="119"/>
      <c r="R1" s="119"/>
      <c r="S1" s="56" t="str">
        <f>CONCATENATE("BẢNG CHẤM CÔNG THÁNG ",TEXT($E$4,"mm")," NĂM ",TEXT($E$4,"yyyy"))</f>
        <v>BẢNG CHẤM CÔNG THÁNG 06 NĂM 2013</v>
      </c>
      <c r="T1" s="119"/>
      <c r="U1" s="119"/>
      <c r="V1" s="119"/>
      <c r="W1" s="119"/>
      <c r="X1" s="119"/>
      <c r="Y1" s="119"/>
      <c r="Z1" s="119"/>
      <c r="AA1" s="119"/>
      <c r="AB1" s="119"/>
      <c r="AC1" s="119"/>
      <c r="AD1" s="119"/>
      <c r="AE1" s="119"/>
      <c r="AF1" s="119"/>
      <c r="AG1" s="119"/>
      <c r="AH1" s="119"/>
      <c r="AI1" s="119"/>
      <c r="AJ1" s="119"/>
      <c r="AK1" s="55"/>
      <c r="AL1" s="55"/>
      <c r="AM1" s="242" t="s">
        <v>179</v>
      </c>
      <c r="AN1" s="243"/>
      <c r="AO1" s="243"/>
      <c r="AP1" s="243"/>
      <c r="AQ1" s="243"/>
      <c r="AR1" s="243"/>
      <c r="AS1" s="244"/>
      <c r="AT1" s="57"/>
    </row>
    <row r="2" spans="1:91" ht="20.25">
      <c r="A2" s="139"/>
      <c r="B2" s="58"/>
      <c r="C2" s="58"/>
      <c r="D2" s="58"/>
      <c r="E2" s="58"/>
      <c r="F2" s="58"/>
      <c r="G2" s="58"/>
      <c r="H2" s="58"/>
      <c r="I2" s="58"/>
      <c r="J2" s="58"/>
      <c r="K2" s="119"/>
      <c r="L2" s="119"/>
      <c r="M2" s="119"/>
      <c r="N2" s="119"/>
      <c r="O2" s="119"/>
      <c r="P2" s="119"/>
      <c r="Q2" s="119"/>
      <c r="R2" s="119"/>
      <c r="S2" s="119"/>
      <c r="T2" s="119"/>
      <c r="U2" s="119"/>
      <c r="V2" s="119"/>
      <c r="W2" s="119"/>
      <c r="X2" s="119"/>
      <c r="Y2" s="119"/>
      <c r="Z2" s="119"/>
      <c r="AA2" s="119"/>
      <c r="AB2" s="119"/>
      <c r="AC2" s="119"/>
      <c r="AD2" s="119"/>
      <c r="AE2" s="119"/>
      <c r="AF2" s="119"/>
      <c r="AG2" s="119"/>
      <c r="AH2" s="119"/>
      <c r="AI2" s="119"/>
      <c r="AJ2" s="119"/>
      <c r="AK2" s="55"/>
      <c r="AL2" s="55"/>
      <c r="AM2" s="96"/>
      <c r="AN2" s="59"/>
      <c r="AO2" s="59"/>
      <c r="AP2" s="59"/>
      <c r="AQ2" s="59"/>
      <c r="AR2" s="59"/>
      <c r="AS2" s="95"/>
      <c r="AT2" s="95"/>
    </row>
    <row r="3" spans="1:91" ht="21" customHeight="1">
      <c r="A3" s="139"/>
      <c r="B3" s="60"/>
      <c r="C3" s="60"/>
      <c r="D3" s="61"/>
      <c r="E3" s="61"/>
      <c r="F3" s="119"/>
      <c r="G3" s="119"/>
      <c r="H3" s="119"/>
      <c r="I3" s="119"/>
      <c r="J3" s="119"/>
      <c r="K3" s="119"/>
      <c r="L3" s="119"/>
      <c r="M3" s="119"/>
      <c r="N3" s="119"/>
      <c r="O3" s="119"/>
      <c r="P3" s="119"/>
      <c r="Q3" s="119"/>
      <c r="R3" s="119"/>
      <c r="S3" s="119"/>
      <c r="T3" s="119"/>
      <c r="U3" s="119"/>
      <c r="V3" s="119"/>
      <c r="W3" s="119"/>
      <c r="X3" s="119"/>
      <c r="Y3" s="119"/>
      <c r="Z3" s="119"/>
      <c r="AA3" s="119"/>
      <c r="AB3" s="119"/>
      <c r="AC3" s="119"/>
      <c r="AD3" s="119"/>
      <c r="AE3" s="119"/>
      <c r="AF3" s="119"/>
      <c r="AG3" s="119"/>
      <c r="AH3" s="119"/>
      <c r="AI3" s="119"/>
      <c r="AJ3" s="119"/>
      <c r="AK3" s="55"/>
      <c r="AL3" s="55"/>
      <c r="AM3" s="96"/>
      <c r="AN3" s="57"/>
      <c r="AO3" s="57"/>
      <c r="AP3" s="57"/>
      <c r="AQ3" s="57"/>
      <c r="AR3" s="57"/>
      <c r="AS3" s="62"/>
      <c r="AT3" s="62"/>
    </row>
    <row r="4" spans="1:91" ht="14.25" customHeight="1">
      <c r="A4" s="63"/>
      <c r="B4" s="63"/>
      <c r="C4" s="156"/>
      <c r="D4" s="155"/>
      <c r="E4" s="64">
        <v>41426</v>
      </c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6"/>
      <c r="AI4" s="66"/>
      <c r="AJ4" s="66"/>
      <c r="AK4" s="63"/>
      <c r="AL4" s="63"/>
      <c r="AM4" s="97"/>
      <c r="AN4" s="63"/>
      <c r="AO4" s="63"/>
      <c r="AP4" s="63"/>
      <c r="AQ4" s="63"/>
      <c r="AR4" s="63"/>
      <c r="AS4" s="63"/>
      <c r="AT4" s="101"/>
    </row>
    <row r="5" spans="1:91" s="67" customFormat="1" ht="18.75" customHeight="1">
      <c r="A5" s="245" t="s">
        <v>28</v>
      </c>
      <c r="B5" s="245" t="s">
        <v>3</v>
      </c>
      <c r="C5" s="245" t="s">
        <v>1</v>
      </c>
      <c r="D5" s="247" t="s">
        <v>29</v>
      </c>
      <c r="E5" s="245" t="s">
        <v>30</v>
      </c>
      <c r="F5" s="118">
        <f>+E4</f>
        <v>41426</v>
      </c>
      <c r="G5" s="118">
        <f t="shared" ref="G5:AJ5" si="0">F5+1</f>
        <v>41427</v>
      </c>
      <c r="H5" s="118">
        <f t="shared" si="0"/>
        <v>41428</v>
      </c>
      <c r="I5" s="118">
        <f t="shared" si="0"/>
        <v>41429</v>
      </c>
      <c r="J5" s="118">
        <f t="shared" si="0"/>
        <v>41430</v>
      </c>
      <c r="K5" s="118">
        <f t="shared" si="0"/>
        <v>41431</v>
      </c>
      <c r="L5" s="118">
        <f t="shared" si="0"/>
        <v>41432</v>
      </c>
      <c r="M5" s="118">
        <f t="shared" si="0"/>
        <v>41433</v>
      </c>
      <c r="N5" s="118">
        <f t="shared" si="0"/>
        <v>41434</v>
      </c>
      <c r="O5" s="118">
        <f t="shared" si="0"/>
        <v>41435</v>
      </c>
      <c r="P5" s="118">
        <f t="shared" si="0"/>
        <v>41436</v>
      </c>
      <c r="Q5" s="118">
        <f t="shared" si="0"/>
        <v>41437</v>
      </c>
      <c r="R5" s="118">
        <f t="shared" si="0"/>
        <v>41438</v>
      </c>
      <c r="S5" s="118">
        <f t="shared" si="0"/>
        <v>41439</v>
      </c>
      <c r="T5" s="118">
        <f t="shared" si="0"/>
        <v>41440</v>
      </c>
      <c r="U5" s="118">
        <f t="shared" si="0"/>
        <v>41441</v>
      </c>
      <c r="V5" s="118">
        <f t="shared" si="0"/>
        <v>41442</v>
      </c>
      <c r="W5" s="118">
        <f t="shared" si="0"/>
        <v>41443</v>
      </c>
      <c r="X5" s="118">
        <f t="shared" si="0"/>
        <v>41444</v>
      </c>
      <c r="Y5" s="118">
        <f t="shared" si="0"/>
        <v>41445</v>
      </c>
      <c r="Z5" s="118">
        <f t="shared" si="0"/>
        <v>41446</v>
      </c>
      <c r="AA5" s="118">
        <f t="shared" si="0"/>
        <v>41447</v>
      </c>
      <c r="AB5" s="118">
        <f t="shared" si="0"/>
        <v>41448</v>
      </c>
      <c r="AC5" s="118">
        <f t="shared" si="0"/>
        <v>41449</v>
      </c>
      <c r="AD5" s="118">
        <f t="shared" si="0"/>
        <v>41450</v>
      </c>
      <c r="AE5" s="118">
        <f t="shared" si="0"/>
        <v>41451</v>
      </c>
      <c r="AF5" s="118">
        <f t="shared" si="0"/>
        <v>41452</v>
      </c>
      <c r="AG5" s="118">
        <f t="shared" si="0"/>
        <v>41453</v>
      </c>
      <c r="AH5" s="118">
        <f>AG5+1</f>
        <v>41454</v>
      </c>
      <c r="AI5" s="118">
        <f t="shared" si="0"/>
        <v>41455</v>
      </c>
      <c r="AJ5" s="118">
        <f t="shared" si="0"/>
        <v>41456</v>
      </c>
      <c r="AK5" s="248" t="s">
        <v>15</v>
      </c>
      <c r="AL5" s="249"/>
      <c r="AM5" s="250"/>
      <c r="AN5" s="251" t="s">
        <v>45</v>
      </c>
      <c r="AO5" s="251" t="s">
        <v>41</v>
      </c>
      <c r="AP5" s="251" t="s">
        <v>42</v>
      </c>
      <c r="AQ5" s="251" t="s">
        <v>43</v>
      </c>
      <c r="AR5" s="251" t="s">
        <v>44</v>
      </c>
      <c r="AS5" s="247" t="s">
        <v>0</v>
      </c>
      <c r="AT5" s="253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67" customFormat="1" ht="39.75" customHeight="1">
      <c r="A6" s="246"/>
      <c r="B6" s="246"/>
      <c r="C6" s="246"/>
      <c r="D6" s="246"/>
      <c r="E6" s="246"/>
      <c r="F6" s="174" t="str">
        <f>CHOOSE(WEEKDAY(F5),"C.Nhật","T.Hai","T.Ba","T.Tư","T.Năm","T.Sáu","T.Bảy")</f>
        <v>T.Bảy</v>
      </c>
      <c r="G6" s="174" t="str">
        <f t="shared" ref="G6:AJ6" si="1">CHOOSE(WEEKDAY(G5),"C.Nhật","T.Hai","T.Ba","T.Tư","T.Năm","T.Sáu","T.Bảy")</f>
        <v>C.Nhật</v>
      </c>
      <c r="H6" s="174" t="str">
        <f t="shared" si="1"/>
        <v>T.Hai</v>
      </c>
      <c r="I6" s="174" t="str">
        <f t="shared" si="1"/>
        <v>T.Ba</v>
      </c>
      <c r="J6" s="174" t="str">
        <f t="shared" si="1"/>
        <v>T.Tư</v>
      </c>
      <c r="K6" s="174" t="str">
        <f t="shared" si="1"/>
        <v>T.Năm</v>
      </c>
      <c r="L6" s="174" t="str">
        <f t="shared" si="1"/>
        <v>T.Sáu</v>
      </c>
      <c r="M6" s="174" t="str">
        <f t="shared" si="1"/>
        <v>T.Bảy</v>
      </c>
      <c r="N6" s="174" t="str">
        <f t="shared" si="1"/>
        <v>C.Nhật</v>
      </c>
      <c r="O6" s="174" t="str">
        <f t="shared" si="1"/>
        <v>T.Hai</v>
      </c>
      <c r="P6" s="174" t="str">
        <f t="shared" si="1"/>
        <v>T.Ba</v>
      </c>
      <c r="Q6" s="174" t="str">
        <f t="shared" si="1"/>
        <v>T.Tư</v>
      </c>
      <c r="R6" s="174" t="str">
        <f t="shared" si="1"/>
        <v>T.Năm</v>
      </c>
      <c r="S6" s="174" t="str">
        <f t="shared" si="1"/>
        <v>T.Sáu</v>
      </c>
      <c r="T6" s="174" t="str">
        <f t="shared" si="1"/>
        <v>T.Bảy</v>
      </c>
      <c r="U6" s="174" t="str">
        <f t="shared" si="1"/>
        <v>C.Nhật</v>
      </c>
      <c r="V6" s="174" t="str">
        <f t="shared" si="1"/>
        <v>T.Hai</v>
      </c>
      <c r="W6" s="174" t="str">
        <f t="shared" si="1"/>
        <v>T.Ba</v>
      </c>
      <c r="X6" s="174" t="str">
        <f t="shared" si="1"/>
        <v>T.Tư</v>
      </c>
      <c r="Y6" s="174" t="str">
        <f t="shared" si="1"/>
        <v>T.Năm</v>
      </c>
      <c r="Z6" s="174" t="str">
        <f t="shared" si="1"/>
        <v>T.Sáu</v>
      </c>
      <c r="AA6" s="174" t="str">
        <f t="shared" si="1"/>
        <v>T.Bảy</v>
      </c>
      <c r="AB6" s="174" t="str">
        <f t="shared" si="1"/>
        <v>C.Nhật</v>
      </c>
      <c r="AC6" s="174" t="str">
        <f t="shared" si="1"/>
        <v>T.Hai</v>
      </c>
      <c r="AD6" s="174" t="str">
        <f t="shared" si="1"/>
        <v>T.Ba</v>
      </c>
      <c r="AE6" s="174" t="str">
        <f t="shared" si="1"/>
        <v>T.Tư</v>
      </c>
      <c r="AF6" s="174" t="str">
        <f t="shared" si="1"/>
        <v>T.Năm</v>
      </c>
      <c r="AG6" s="174" t="str">
        <f t="shared" si="1"/>
        <v>T.Sáu</v>
      </c>
      <c r="AH6" s="174" t="str">
        <f t="shared" si="1"/>
        <v>T.Bảy</v>
      </c>
      <c r="AI6" s="174" t="str">
        <f t="shared" si="1"/>
        <v>C.Nhật</v>
      </c>
      <c r="AJ6" s="174" t="str">
        <f t="shared" si="1"/>
        <v>T.Hai</v>
      </c>
      <c r="AK6" s="175" t="s">
        <v>16</v>
      </c>
      <c r="AL6" s="175" t="s">
        <v>31</v>
      </c>
      <c r="AM6" s="176" t="s">
        <v>17</v>
      </c>
      <c r="AN6" s="252"/>
      <c r="AO6" s="252"/>
      <c r="AP6" s="252"/>
      <c r="AQ6" s="252"/>
      <c r="AR6" s="252"/>
      <c r="AS6" s="246"/>
      <c r="AT6" s="253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67" customFormat="1" ht="12.75" customHeight="1">
      <c r="A7" s="177">
        <v>1</v>
      </c>
      <c r="B7" s="177">
        <v>1</v>
      </c>
      <c r="C7" s="177">
        <v>2</v>
      </c>
      <c r="D7" s="177">
        <v>3</v>
      </c>
      <c r="E7" s="177">
        <v>4</v>
      </c>
      <c r="F7" s="177">
        <v>5</v>
      </c>
      <c r="G7" s="177">
        <v>6</v>
      </c>
      <c r="H7" s="177">
        <v>7</v>
      </c>
      <c r="I7" s="177">
        <v>8</v>
      </c>
      <c r="J7" s="177">
        <v>9</v>
      </c>
      <c r="K7" s="177">
        <v>10</v>
      </c>
      <c r="L7" s="177">
        <v>11</v>
      </c>
      <c r="M7" s="177">
        <v>12</v>
      </c>
      <c r="N7" s="177">
        <v>13</v>
      </c>
      <c r="O7" s="177">
        <v>14</v>
      </c>
      <c r="P7" s="177">
        <v>15</v>
      </c>
      <c r="Q7" s="177">
        <v>16</v>
      </c>
      <c r="R7" s="177">
        <v>17</v>
      </c>
      <c r="S7" s="177">
        <v>18</v>
      </c>
      <c r="T7" s="177">
        <v>19</v>
      </c>
      <c r="U7" s="177">
        <v>20</v>
      </c>
      <c r="V7" s="177">
        <v>21</v>
      </c>
      <c r="W7" s="177">
        <v>22</v>
      </c>
      <c r="X7" s="177">
        <v>23</v>
      </c>
      <c r="Y7" s="177">
        <v>24</v>
      </c>
      <c r="Z7" s="177">
        <v>25</v>
      </c>
      <c r="AA7" s="177">
        <v>26</v>
      </c>
      <c r="AB7" s="177">
        <v>27</v>
      </c>
      <c r="AC7" s="177">
        <v>28</v>
      </c>
      <c r="AD7" s="177">
        <v>29</v>
      </c>
      <c r="AE7" s="177">
        <v>30</v>
      </c>
      <c r="AF7" s="177">
        <v>31</v>
      </c>
      <c r="AG7" s="177">
        <v>32</v>
      </c>
      <c r="AH7" s="177">
        <v>33</v>
      </c>
      <c r="AI7" s="177">
        <v>34</v>
      </c>
      <c r="AJ7" s="177">
        <v>35</v>
      </c>
      <c r="AK7" s="177">
        <v>36</v>
      </c>
      <c r="AL7" s="177">
        <v>37</v>
      </c>
      <c r="AM7" s="177">
        <v>38</v>
      </c>
      <c r="AN7" s="177">
        <v>39</v>
      </c>
      <c r="AO7" s="177">
        <v>40</v>
      </c>
      <c r="AP7" s="177">
        <v>41</v>
      </c>
      <c r="AQ7" s="177">
        <v>42</v>
      </c>
      <c r="AR7" s="177">
        <v>43</v>
      </c>
      <c r="AS7" s="177">
        <v>44</v>
      </c>
      <c r="AT7" s="193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180" customFormat="1" ht="21" customHeight="1">
      <c r="A8" s="178" t="s">
        <v>155</v>
      </c>
      <c r="B8" s="181" t="s">
        <v>180</v>
      </c>
      <c r="C8" s="182"/>
      <c r="D8" s="182"/>
      <c r="E8" s="182"/>
      <c r="F8" s="182"/>
      <c r="G8" s="182"/>
      <c r="H8" s="182"/>
      <c r="I8" s="182"/>
      <c r="J8" s="182"/>
      <c r="K8" s="182"/>
      <c r="L8" s="182"/>
      <c r="M8" s="182"/>
      <c r="N8" s="182"/>
      <c r="O8" s="182"/>
      <c r="P8" s="182"/>
      <c r="Q8" s="182"/>
      <c r="R8" s="182"/>
      <c r="S8" s="182"/>
      <c r="T8" s="182"/>
      <c r="U8" s="182"/>
      <c r="V8" s="182"/>
      <c r="W8" s="182"/>
      <c r="X8" s="182"/>
      <c r="Y8" s="182"/>
      <c r="Z8" s="182"/>
      <c r="AA8" s="182"/>
      <c r="AB8" s="182"/>
      <c r="AC8" s="182"/>
      <c r="AD8" s="182"/>
      <c r="AE8" s="182"/>
      <c r="AF8" s="182"/>
      <c r="AG8" s="182"/>
      <c r="AH8" s="182"/>
      <c r="AI8" s="182"/>
      <c r="AJ8" s="182"/>
      <c r="AK8" s="182"/>
      <c r="AL8" s="182"/>
      <c r="AM8" s="182"/>
      <c r="AN8" s="182"/>
      <c r="AO8" s="182"/>
      <c r="AP8" s="182"/>
      <c r="AQ8" s="182"/>
      <c r="AR8" s="182"/>
      <c r="AS8" s="183"/>
      <c r="AT8" s="179"/>
    </row>
    <row r="9" spans="1:91" s="67" customFormat="1" ht="18" customHeight="1">
      <c r="A9" s="254">
        <v>1</v>
      </c>
      <c r="B9" s="254" t="s">
        <v>162</v>
      </c>
      <c r="C9" s="256" t="str">
        <f>VLOOKUP(B9,DS,2,0)</f>
        <v>Phan Văn Hiền</v>
      </c>
      <c r="D9" s="258" t="str">
        <f>VLOOKUP(B9,DS,3,0)</f>
        <v>Quản Đốc</v>
      </c>
      <c r="E9" s="68" t="s">
        <v>32</v>
      </c>
      <c r="F9" s="143">
        <v>8</v>
      </c>
      <c r="G9" s="143"/>
      <c r="H9" s="143">
        <v>8</v>
      </c>
      <c r="I9" s="143">
        <v>8</v>
      </c>
      <c r="J9" s="143">
        <v>8</v>
      </c>
      <c r="K9" s="143">
        <v>8</v>
      </c>
      <c r="L9" s="143">
        <v>8</v>
      </c>
      <c r="M9" s="143">
        <v>8</v>
      </c>
      <c r="N9" s="143"/>
      <c r="O9" s="143">
        <v>8</v>
      </c>
      <c r="P9" s="143">
        <v>8</v>
      </c>
      <c r="Q9" s="143">
        <v>8</v>
      </c>
      <c r="R9" s="143">
        <v>8</v>
      </c>
      <c r="S9" s="143">
        <v>8</v>
      </c>
      <c r="T9" s="143">
        <v>8</v>
      </c>
      <c r="U9" s="143"/>
      <c r="V9" s="143">
        <v>8</v>
      </c>
      <c r="W9" s="143">
        <v>8</v>
      </c>
      <c r="X9" s="143">
        <v>8</v>
      </c>
      <c r="Y9" s="143">
        <v>8</v>
      </c>
      <c r="Z9" s="143">
        <v>8</v>
      </c>
      <c r="AA9" s="143">
        <v>8</v>
      </c>
      <c r="AB9" s="143"/>
      <c r="AC9" s="143">
        <v>8</v>
      </c>
      <c r="AD9" s="143">
        <v>8</v>
      </c>
      <c r="AE9" s="143">
        <v>8</v>
      </c>
      <c r="AF9" s="143">
        <v>8</v>
      </c>
      <c r="AG9" s="143">
        <v>8</v>
      </c>
      <c r="AH9" s="143">
        <v>8</v>
      </c>
      <c r="AI9" s="143"/>
      <c r="AJ9" s="143"/>
      <c r="AK9" s="260">
        <f>((SUM(F9:AJ9))/8)-(SUMIF($F$6:$AJ$6,"C.Nhật",F9:AJ9)/8)</f>
        <v>25</v>
      </c>
      <c r="AL9" s="260">
        <f>SUM(F10:AJ10)/8*1.5</f>
        <v>0</v>
      </c>
      <c r="AM9" s="262">
        <f>SUMIF($F$6:$AJ$6,"C.Nhật",$F9:$AJ10)/8*2</f>
        <v>0</v>
      </c>
      <c r="AN9" s="264">
        <f>SUM(AK9:AM10)</f>
        <v>25</v>
      </c>
      <c r="AO9" s="266">
        <v>0</v>
      </c>
      <c r="AP9" s="264"/>
      <c r="AQ9" s="264"/>
      <c r="AR9" s="264"/>
      <c r="AS9" s="268"/>
      <c r="AT9" s="193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67" customFormat="1" ht="18" customHeight="1">
      <c r="A10" s="255"/>
      <c r="B10" s="255"/>
      <c r="C10" s="257"/>
      <c r="D10" s="259"/>
      <c r="E10" s="69" t="s">
        <v>31</v>
      </c>
      <c r="F10" s="144"/>
      <c r="G10" s="144"/>
      <c r="H10" s="144"/>
      <c r="I10" s="144"/>
      <c r="J10" s="144"/>
      <c r="K10" s="144"/>
      <c r="L10" s="144"/>
      <c r="M10" s="144"/>
      <c r="N10" s="144"/>
      <c r="O10" s="144"/>
      <c r="P10" s="144"/>
      <c r="Q10" s="144"/>
      <c r="R10" s="144"/>
      <c r="S10" s="144"/>
      <c r="T10" s="144"/>
      <c r="U10" s="144"/>
      <c r="V10" s="144"/>
      <c r="W10" s="144"/>
      <c r="X10" s="144"/>
      <c r="Y10" s="144"/>
      <c r="Z10" s="144"/>
      <c r="AA10" s="144"/>
      <c r="AB10" s="144"/>
      <c r="AC10" s="144"/>
      <c r="AD10" s="144"/>
      <c r="AE10" s="144"/>
      <c r="AF10" s="144"/>
      <c r="AG10" s="144"/>
      <c r="AH10" s="144"/>
      <c r="AI10" s="144"/>
      <c r="AJ10" s="144"/>
      <c r="AK10" s="261"/>
      <c r="AL10" s="261"/>
      <c r="AM10" s="263"/>
      <c r="AN10" s="265"/>
      <c r="AO10" s="267"/>
      <c r="AP10" s="265"/>
      <c r="AQ10" s="265"/>
      <c r="AR10" s="265"/>
      <c r="AS10" s="269"/>
      <c r="AT10" s="193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67" customFormat="1" ht="18" customHeight="1">
      <c r="A11" s="254">
        <f>A7+1</f>
        <v>2</v>
      </c>
      <c r="B11" s="254" t="s">
        <v>177</v>
      </c>
      <c r="C11" s="256" t="str">
        <f>VLOOKUP(B11,DS,2,0)</f>
        <v>Nguyễn Thị Thu Sương</v>
      </c>
      <c r="D11" s="258" t="str">
        <f>VLOOKUP(B11,DS,3,0)</f>
        <v>Kinh Doanh</v>
      </c>
      <c r="E11" s="68" t="s">
        <v>32</v>
      </c>
      <c r="F11" s="143">
        <v>8</v>
      </c>
      <c r="G11" s="143"/>
      <c r="H11" s="143">
        <v>8</v>
      </c>
      <c r="I11" s="143">
        <v>8</v>
      </c>
      <c r="J11" s="143">
        <v>8</v>
      </c>
      <c r="K11" s="143">
        <v>8</v>
      </c>
      <c r="L11" s="143">
        <v>8</v>
      </c>
      <c r="M11" s="143">
        <v>8</v>
      </c>
      <c r="N11" s="143"/>
      <c r="O11" s="143">
        <v>8</v>
      </c>
      <c r="P11" s="143">
        <v>8</v>
      </c>
      <c r="Q11" s="143">
        <v>8</v>
      </c>
      <c r="R11" s="143">
        <v>8</v>
      </c>
      <c r="S11" s="143">
        <v>8</v>
      </c>
      <c r="T11" s="143">
        <v>8</v>
      </c>
      <c r="U11" s="143"/>
      <c r="V11" s="143">
        <v>8</v>
      </c>
      <c r="W11" s="143">
        <v>8</v>
      </c>
      <c r="X11" s="143">
        <v>8</v>
      </c>
      <c r="Y11" s="143">
        <v>8</v>
      </c>
      <c r="Z11" s="143">
        <v>8</v>
      </c>
      <c r="AA11" s="143">
        <v>8</v>
      </c>
      <c r="AB11" s="143"/>
      <c r="AC11" s="143">
        <v>8</v>
      </c>
      <c r="AD11" s="143">
        <v>8</v>
      </c>
      <c r="AE11" s="143">
        <v>8</v>
      </c>
      <c r="AF11" s="143">
        <v>8</v>
      </c>
      <c r="AG11" s="143">
        <v>8</v>
      </c>
      <c r="AH11" s="143">
        <v>8</v>
      </c>
      <c r="AI11" s="143"/>
      <c r="AJ11" s="143"/>
      <c r="AK11" s="260">
        <f t="shared" ref="AK11" si="2">((SUM(F11:AJ11))/8)-(SUMIF($F$6:$AJ$6,"C.Nhật",F11:AJ11)/8)</f>
        <v>25</v>
      </c>
      <c r="AL11" s="260">
        <f t="shared" ref="AL11" si="3">SUM(F12:AJ12)/8*1.5</f>
        <v>0</v>
      </c>
      <c r="AM11" s="262">
        <f t="shared" ref="AM11" si="4">SUMIF($F$6:$AJ$6,"C.Nhật",$F11:$AJ12)/8*2</f>
        <v>0</v>
      </c>
      <c r="AN11" s="264">
        <f t="shared" ref="AN11" si="5">SUM(AK11:AM12)</f>
        <v>25</v>
      </c>
      <c r="AO11" s="266">
        <v>0</v>
      </c>
      <c r="AP11" s="264"/>
      <c r="AQ11" s="264"/>
      <c r="AR11" s="264"/>
      <c r="AS11" s="268"/>
      <c r="AT11" s="197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67" customFormat="1" ht="18" customHeight="1">
      <c r="A12" s="255"/>
      <c r="B12" s="255"/>
      <c r="C12" s="257"/>
      <c r="D12" s="259"/>
      <c r="E12" s="69" t="s">
        <v>31</v>
      </c>
      <c r="F12" s="144"/>
      <c r="G12" s="144"/>
      <c r="H12" s="144"/>
      <c r="I12" s="144"/>
      <c r="J12" s="144"/>
      <c r="K12" s="144"/>
      <c r="L12" s="144"/>
      <c r="M12" s="144"/>
      <c r="N12" s="144"/>
      <c r="O12" s="144"/>
      <c r="P12" s="144"/>
      <c r="Q12" s="144"/>
      <c r="R12" s="144"/>
      <c r="S12" s="144"/>
      <c r="T12" s="144"/>
      <c r="U12" s="144"/>
      <c r="V12" s="144"/>
      <c r="W12" s="144"/>
      <c r="X12" s="144"/>
      <c r="Y12" s="144"/>
      <c r="Z12" s="144"/>
      <c r="AA12" s="144"/>
      <c r="AB12" s="144"/>
      <c r="AC12" s="144"/>
      <c r="AD12" s="144"/>
      <c r="AE12" s="144"/>
      <c r="AF12" s="144"/>
      <c r="AG12" s="144"/>
      <c r="AH12" s="144"/>
      <c r="AI12" s="144"/>
      <c r="AJ12" s="144"/>
      <c r="AK12" s="261"/>
      <c r="AL12" s="261"/>
      <c r="AM12" s="263"/>
      <c r="AN12" s="265"/>
      <c r="AO12" s="267"/>
      <c r="AP12" s="265"/>
      <c r="AQ12" s="265"/>
      <c r="AR12" s="265"/>
      <c r="AS12" s="269"/>
      <c r="AT12" s="197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180" customFormat="1" ht="21" customHeight="1">
      <c r="A13" s="178" t="s">
        <v>156</v>
      </c>
      <c r="B13" s="181" t="s">
        <v>160</v>
      </c>
      <c r="C13" s="182"/>
      <c r="D13" s="182"/>
      <c r="E13" s="182"/>
      <c r="F13" s="182"/>
      <c r="G13" s="182"/>
      <c r="H13" s="182"/>
      <c r="I13" s="182"/>
      <c r="J13" s="182"/>
      <c r="K13" s="182"/>
      <c r="L13" s="182"/>
      <c r="M13" s="182"/>
      <c r="N13" s="182"/>
      <c r="O13" s="182"/>
      <c r="P13" s="182"/>
      <c r="Q13" s="182"/>
      <c r="R13" s="182"/>
      <c r="S13" s="182"/>
      <c r="T13" s="182"/>
      <c r="U13" s="182"/>
      <c r="V13" s="182"/>
      <c r="W13" s="182"/>
      <c r="X13" s="182"/>
      <c r="Y13" s="182"/>
      <c r="Z13" s="182"/>
      <c r="AA13" s="182"/>
      <c r="AB13" s="182"/>
      <c r="AC13" s="182"/>
      <c r="AD13" s="182"/>
      <c r="AE13" s="182"/>
      <c r="AF13" s="182"/>
      <c r="AG13" s="182"/>
      <c r="AH13" s="182"/>
      <c r="AI13" s="182"/>
      <c r="AJ13" s="182"/>
      <c r="AK13" s="182"/>
      <c r="AL13" s="182"/>
      <c r="AM13" s="182"/>
      <c r="AN13" s="182"/>
      <c r="AO13" s="182"/>
      <c r="AP13" s="182"/>
      <c r="AQ13" s="182"/>
      <c r="AR13" s="182"/>
      <c r="AS13" s="183"/>
      <c r="AT13" s="179"/>
    </row>
    <row r="14" spans="1:91" s="67" customFormat="1" ht="18" customHeight="1">
      <c r="A14" s="254">
        <v>1</v>
      </c>
      <c r="B14" s="254" t="s">
        <v>163</v>
      </c>
      <c r="C14" s="256" t="str">
        <f>VLOOKUP(B14,DS,2,0)</f>
        <v>Nguyễn Trường Giang</v>
      </c>
      <c r="D14" s="258" t="str">
        <f>VLOOKUP(B14,DS,3,0)</f>
        <v>Thợ in</v>
      </c>
      <c r="E14" s="68" t="s">
        <v>32</v>
      </c>
      <c r="F14" s="143">
        <v>8</v>
      </c>
      <c r="G14" s="143"/>
      <c r="H14" s="143">
        <v>8</v>
      </c>
      <c r="I14" s="143">
        <v>8</v>
      </c>
      <c r="J14" s="143">
        <v>8</v>
      </c>
      <c r="K14" s="143">
        <v>8</v>
      </c>
      <c r="L14" s="143">
        <v>8</v>
      </c>
      <c r="M14" s="143">
        <v>8</v>
      </c>
      <c r="N14" s="143"/>
      <c r="O14" s="143">
        <v>8</v>
      </c>
      <c r="P14" s="143">
        <v>8</v>
      </c>
      <c r="Q14" s="143">
        <v>8</v>
      </c>
      <c r="R14" s="143">
        <v>8</v>
      </c>
      <c r="S14" s="143">
        <v>8</v>
      </c>
      <c r="T14" s="143">
        <v>8</v>
      </c>
      <c r="U14" s="143"/>
      <c r="V14" s="143">
        <v>8</v>
      </c>
      <c r="W14" s="143">
        <v>8</v>
      </c>
      <c r="X14" s="143">
        <v>8</v>
      </c>
      <c r="Y14" s="143">
        <v>8</v>
      </c>
      <c r="Z14" s="143">
        <v>8</v>
      </c>
      <c r="AA14" s="143">
        <v>8</v>
      </c>
      <c r="AB14" s="143"/>
      <c r="AC14" s="143">
        <v>8</v>
      </c>
      <c r="AD14" s="143">
        <v>8</v>
      </c>
      <c r="AE14" s="143">
        <v>8</v>
      </c>
      <c r="AF14" s="143">
        <v>8</v>
      </c>
      <c r="AG14" s="143">
        <v>8</v>
      </c>
      <c r="AH14" s="143">
        <v>8</v>
      </c>
      <c r="AI14" s="143"/>
      <c r="AJ14" s="143"/>
      <c r="AK14" s="260">
        <f t="shared" ref="AK14" si="6">((SUM(F14:AJ14))/8)-(SUMIF($F$6:$AJ$6,"C.Nhật",F14:AJ14)/8)</f>
        <v>25</v>
      </c>
      <c r="AL14" s="260">
        <f t="shared" ref="AL14" si="7">SUM(F15:AJ15)/8*1.5</f>
        <v>0</v>
      </c>
      <c r="AM14" s="262">
        <f>SUMIF($F$6:$AJ$6,"C.Nhật",$F14:$AJ15)/8*2</f>
        <v>0</v>
      </c>
      <c r="AN14" s="264">
        <f>SUM(AK14:AM15)</f>
        <v>25</v>
      </c>
      <c r="AO14" s="266">
        <v>0</v>
      </c>
      <c r="AP14" s="264"/>
      <c r="AQ14" s="264"/>
      <c r="AR14" s="264"/>
      <c r="AS14" s="268"/>
      <c r="AT14" s="221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</row>
    <row r="15" spans="1:91" s="67" customFormat="1" ht="18" customHeight="1">
      <c r="A15" s="255"/>
      <c r="B15" s="255"/>
      <c r="C15" s="257"/>
      <c r="D15" s="259"/>
      <c r="E15" s="69" t="s">
        <v>31</v>
      </c>
      <c r="F15" s="144"/>
      <c r="G15" s="144"/>
      <c r="H15" s="144"/>
      <c r="I15" s="144"/>
      <c r="J15" s="144"/>
      <c r="K15" s="144"/>
      <c r="L15" s="144"/>
      <c r="M15" s="144"/>
      <c r="N15" s="144"/>
      <c r="O15" s="144"/>
      <c r="P15" s="144"/>
      <c r="Q15" s="144"/>
      <c r="R15" s="144"/>
      <c r="S15" s="144"/>
      <c r="T15" s="144"/>
      <c r="U15" s="144"/>
      <c r="V15" s="144"/>
      <c r="W15" s="144"/>
      <c r="X15" s="144"/>
      <c r="Y15" s="144"/>
      <c r="Z15" s="144"/>
      <c r="AA15" s="144"/>
      <c r="AB15" s="144"/>
      <c r="AC15" s="144"/>
      <c r="AD15" s="144"/>
      <c r="AE15" s="144"/>
      <c r="AF15" s="144"/>
      <c r="AG15" s="144"/>
      <c r="AH15" s="144"/>
      <c r="AI15" s="144"/>
      <c r="AJ15" s="144"/>
      <c r="AK15" s="261"/>
      <c r="AL15" s="261"/>
      <c r="AM15" s="263"/>
      <c r="AN15" s="265"/>
      <c r="AO15" s="267"/>
      <c r="AP15" s="265"/>
      <c r="AQ15" s="265"/>
      <c r="AR15" s="265"/>
      <c r="AS15" s="269"/>
      <c r="AT15" s="221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</row>
    <row r="16" spans="1:91" s="67" customFormat="1" ht="18" customHeight="1">
      <c r="A16" s="254">
        <v>2</v>
      </c>
      <c r="B16" s="254" t="s">
        <v>164</v>
      </c>
      <c r="C16" s="256" t="str">
        <f>VLOOKUP(B16,DS,2,0)</f>
        <v>Đoàn Hồng Phong</v>
      </c>
      <c r="D16" s="258" t="str">
        <f>VLOOKUP(B16,DS,3,0)</f>
        <v>Thợ đóng - xả</v>
      </c>
      <c r="E16" s="68" t="s">
        <v>32</v>
      </c>
      <c r="F16" s="143">
        <v>8</v>
      </c>
      <c r="G16" s="143"/>
      <c r="H16" s="143">
        <v>8</v>
      </c>
      <c r="I16" s="143">
        <v>8</v>
      </c>
      <c r="J16" s="143">
        <v>8</v>
      </c>
      <c r="K16" s="143">
        <v>8</v>
      </c>
      <c r="L16" s="143">
        <v>8</v>
      </c>
      <c r="M16" s="143">
        <v>8</v>
      </c>
      <c r="N16" s="143"/>
      <c r="O16" s="143">
        <v>8</v>
      </c>
      <c r="P16" s="143">
        <v>8</v>
      </c>
      <c r="Q16" s="143">
        <v>8</v>
      </c>
      <c r="R16" s="143">
        <v>8</v>
      </c>
      <c r="S16" s="143">
        <v>8</v>
      </c>
      <c r="T16" s="143">
        <v>8</v>
      </c>
      <c r="U16" s="143"/>
      <c r="V16" s="143">
        <v>8</v>
      </c>
      <c r="W16" s="143">
        <v>8</v>
      </c>
      <c r="X16" s="143">
        <v>8</v>
      </c>
      <c r="Y16" s="143">
        <v>8</v>
      </c>
      <c r="Z16" s="143">
        <v>8</v>
      </c>
      <c r="AA16" s="143">
        <v>8</v>
      </c>
      <c r="AB16" s="143"/>
      <c r="AC16" s="143">
        <v>8</v>
      </c>
      <c r="AD16" s="143">
        <v>8</v>
      </c>
      <c r="AE16" s="143">
        <v>8</v>
      </c>
      <c r="AF16" s="143">
        <v>8</v>
      </c>
      <c r="AG16" s="143">
        <v>8</v>
      </c>
      <c r="AH16" s="143">
        <v>8</v>
      </c>
      <c r="AI16" s="143"/>
      <c r="AJ16" s="143"/>
      <c r="AK16" s="260">
        <f t="shared" ref="AK16" si="8">((SUM(F16:AJ16))/8)-(SUMIF($F$6:$AJ$6,"C.Nhật",F16:AJ16)/8)</f>
        <v>25</v>
      </c>
      <c r="AL16" s="260">
        <f t="shared" ref="AL16" si="9">SUM(F17:AJ17)/8*1.5</f>
        <v>0</v>
      </c>
      <c r="AM16" s="262">
        <f>SUMIF($F$6:$AJ$6,"C.Nhật",$F16:$AJ17)/8*2</f>
        <v>0</v>
      </c>
      <c r="AN16" s="264">
        <f t="shared" ref="AN16" si="10">SUM(AK16:AM17)</f>
        <v>25</v>
      </c>
      <c r="AO16" s="266">
        <v>0</v>
      </c>
      <c r="AP16" s="264"/>
      <c r="AQ16" s="264"/>
      <c r="AR16" s="264"/>
      <c r="AS16" s="268"/>
      <c r="AT16" s="221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0" s="67" customFormat="1" ht="18" customHeight="1">
      <c r="A17" s="255"/>
      <c r="B17" s="255"/>
      <c r="C17" s="257"/>
      <c r="D17" s="259"/>
      <c r="E17" s="69" t="s">
        <v>31</v>
      </c>
      <c r="F17" s="144"/>
      <c r="G17" s="144"/>
      <c r="H17" s="144"/>
      <c r="I17" s="144"/>
      <c r="J17" s="144"/>
      <c r="K17" s="144"/>
      <c r="L17" s="144"/>
      <c r="M17" s="144"/>
      <c r="N17" s="144"/>
      <c r="O17" s="144"/>
      <c r="P17" s="144"/>
      <c r="Q17" s="144"/>
      <c r="R17" s="144"/>
      <c r="S17" s="144"/>
      <c r="T17" s="144"/>
      <c r="U17" s="144"/>
      <c r="V17" s="144"/>
      <c r="W17" s="144"/>
      <c r="X17" s="144"/>
      <c r="Y17" s="144"/>
      <c r="Z17" s="144"/>
      <c r="AA17" s="144"/>
      <c r="AB17" s="144"/>
      <c r="AC17" s="144"/>
      <c r="AD17" s="144"/>
      <c r="AE17" s="144"/>
      <c r="AF17" s="144"/>
      <c r="AG17" s="144"/>
      <c r="AH17" s="144"/>
      <c r="AI17" s="144"/>
      <c r="AJ17" s="144"/>
      <c r="AK17" s="261"/>
      <c r="AL17" s="261"/>
      <c r="AM17" s="263"/>
      <c r="AN17" s="265"/>
      <c r="AO17" s="267"/>
      <c r="AP17" s="265"/>
      <c r="AQ17" s="265"/>
      <c r="AR17" s="265"/>
      <c r="AS17" s="269"/>
      <c r="AT17" s="221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s="67" customFormat="1" ht="18" customHeight="1">
      <c r="A18" s="254">
        <v>3</v>
      </c>
      <c r="B18" s="254" t="s">
        <v>165</v>
      </c>
      <c r="C18" s="256" t="str">
        <f>VLOOKUP(B18,DS,2,0)</f>
        <v>Trần Hữu Tình</v>
      </c>
      <c r="D18" s="258" t="str">
        <f>VLOOKUP(B18,DS,3,0)</f>
        <v>Công nhân</v>
      </c>
      <c r="E18" s="68" t="s">
        <v>32</v>
      </c>
      <c r="F18" s="143">
        <v>8</v>
      </c>
      <c r="G18" s="143"/>
      <c r="H18" s="143">
        <v>8</v>
      </c>
      <c r="I18" s="143">
        <v>8</v>
      </c>
      <c r="J18" s="143">
        <v>8</v>
      </c>
      <c r="K18" s="143">
        <v>8</v>
      </c>
      <c r="L18" s="143">
        <v>8</v>
      </c>
      <c r="M18" s="143">
        <v>8</v>
      </c>
      <c r="N18" s="143"/>
      <c r="O18" s="143">
        <v>8</v>
      </c>
      <c r="P18" s="143">
        <v>8</v>
      </c>
      <c r="Q18" s="143">
        <v>8</v>
      </c>
      <c r="R18" s="143">
        <v>8</v>
      </c>
      <c r="S18" s="143">
        <v>8</v>
      </c>
      <c r="T18" s="143">
        <v>8</v>
      </c>
      <c r="U18" s="143"/>
      <c r="V18" s="143">
        <v>8</v>
      </c>
      <c r="W18" s="143">
        <v>8</v>
      </c>
      <c r="X18" s="143">
        <v>8</v>
      </c>
      <c r="Y18" s="143">
        <v>8</v>
      </c>
      <c r="Z18" s="143">
        <v>8</v>
      </c>
      <c r="AA18" s="143">
        <v>8</v>
      </c>
      <c r="AB18" s="143"/>
      <c r="AC18" s="143">
        <v>8</v>
      </c>
      <c r="AD18" s="143">
        <v>8</v>
      </c>
      <c r="AE18" s="143">
        <v>8</v>
      </c>
      <c r="AF18" s="143">
        <v>8</v>
      </c>
      <c r="AG18" s="143">
        <v>8</v>
      </c>
      <c r="AH18" s="143">
        <v>8</v>
      </c>
      <c r="AI18" s="143"/>
      <c r="AJ18" s="143"/>
      <c r="AK18" s="260">
        <f t="shared" ref="AK18" si="11">((SUM(F18:AJ18))/8)-(SUMIF($F$6:$AJ$6,"C.Nhật",F18:AJ18)/8)</f>
        <v>25</v>
      </c>
      <c r="AL18" s="260">
        <f t="shared" ref="AL18" si="12">SUM(F19:AJ19)/8*1.5</f>
        <v>0</v>
      </c>
      <c r="AM18" s="262">
        <f>SUMIF($F$6:$AJ$6,"C.Nhật",$F18:$AJ19)/8*2</f>
        <v>0</v>
      </c>
      <c r="AN18" s="264">
        <f t="shared" ref="AN18" si="13">SUM(AK18:AM19)</f>
        <v>25</v>
      </c>
      <c r="AO18" s="266">
        <v>0</v>
      </c>
      <c r="AP18" s="264"/>
      <c r="AQ18" s="264"/>
      <c r="AR18" s="264"/>
      <c r="AS18" s="268"/>
      <c r="AT18" s="221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0" s="67" customFormat="1" ht="18" customHeight="1">
      <c r="A19" s="255"/>
      <c r="B19" s="255"/>
      <c r="C19" s="257"/>
      <c r="D19" s="259"/>
      <c r="E19" s="69" t="s">
        <v>31</v>
      </c>
      <c r="F19" s="144"/>
      <c r="G19" s="144"/>
      <c r="H19" s="144"/>
      <c r="I19" s="144"/>
      <c r="J19" s="144"/>
      <c r="K19" s="144"/>
      <c r="L19" s="144"/>
      <c r="M19" s="144"/>
      <c r="N19" s="144"/>
      <c r="O19" s="144"/>
      <c r="P19" s="144"/>
      <c r="Q19" s="144"/>
      <c r="R19" s="144"/>
      <c r="S19" s="144"/>
      <c r="T19" s="144"/>
      <c r="U19" s="144"/>
      <c r="V19" s="144"/>
      <c r="W19" s="144"/>
      <c r="X19" s="144"/>
      <c r="Y19" s="144"/>
      <c r="Z19" s="144"/>
      <c r="AA19" s="144"/>
      <c r="AB19" s="144"/>
      <c r="AC19" s="144"/>
      <c r="AD19" s="144"/>
      <c r="AE19" s="144"/>
      <c r="AF19" s="144"/>
      <c r="AG19" s="144"/>
      <c r="AH19" s="144"/>
      <c r="AI19" s="144"/>
      <c r="AJ19" s="144"/>
      <c r="AK19" s="261"/>
      <c r="AL19" s="261"/>
      <c r="AM19" s="263"/>
      <c r="AN19" s="265"/>
      <c r="AO19" s="267"/>
      <c r="AP19" s="265"/>
      <c r="AQ19" s="265"/>
      <c r="AR19" s="265"/>
      <c r="AS19" s="269"/>
      <c r="AT19" s="221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0" s="70" customFormat="1" ht="12.75">
      <c r="A20" s="14"/>
      <c r="B20" s="71"/>
      <c r="C20" s="4"/>
      <c r="D20" s="113"/>
      <c r="E20" s="4"/>
      <c r="F20" s="75"/>
      <c r="G20" s="75"/>
      <c r="H20" s="72"/>
      <c r="I20" s="72"/>
      <c r="J20" s="120"/>
      <c r="K20" s="75"/>
      <c r="L20" s="72"/>
      <c r="M20" s="75"/>
      <c r="N20" s="75"/>
      <c r="O20" s="75"/>
      <c r="P20" s="75"/>
      <c r="Q20" s="72"/>
      <c r="R20" s="75"/>
      <c r="S20" s="75"/>
      <c r="T20" s="120"/>
      <c r="U20" s="75"/>
      <c r="V20" s="75"/>
      <c r="W20" s="75"/>
      <c r="X20" s="71"/>
      <c r="Y20" s="75"/>
      <c r="Z20" s="75"/>
      <c r="AA20" s="75"/>
      <c r="AB20" s="75"/>
      <c r="AC20" s="75"/>
      <c r="AD20" s="72"/>
      <c r="AE20" s="75"/>
      <c r="AF20" s="75"/>
      <c r="AG20" s="75"/>
      <c r="AH20" s="75"/>
      <c r="AI20" s="75"/>
      <c r="AJ20" s="75"/>
      <c r="AK20" s="4"/>
      <c r="AL20" s="4"/>
      <c r="AM20" s="98"/>
      <c r="AN20" s="74"/>
      <c r="AO20" s="74"/>
      <c r="AP20" s="74"/>
      <c r="AQ20" s="74"/>
      <c r="AR20" s="74"/>
      <c r="AS20" s="4"/>
      <c r="AT20" s="104"/>
    </row>
    <row r="21" spans="1:90" s="70" customFormat="1" ht="12.75">
      <c r="A21" s="14"/>
      <c r="B21" s="71"/>
      <c r="C21" s="14" t="s">
        <v>14</v>
      </c>
      <c r="D21" s="113"/>
      <c r="E21" s="4"/>
      <c r="F21" s="75"/>
      <c r="G21" s="75"/>
      <c r="H21" s="72"/>
      <c r="I21" s="72"/>
      <c r="J21" s="120"/>
      <c r="K21" s="75"/>
      <c r="L21" s="72"/>
      <c r="M21" s="75"/>
      <c r="N21" s="75"/>
      <c r="O21" s="75"/>
      <c r="P21" s="75"/>
      <c r="Q21" s="72"/>
      <c r="R21" s="75"/>
      <c r="S21" s="75"/>
      <c r="T21" s="120"/>
      <c r="U21" s="75"/>
      <c r="V21" s="75"/>
      <c r="W21" s="75"/>
      <c r="X21" s="71"/>
      <c r="Y21" s="75"/>
      <c r="Z21" s="75"/>
      <c r="AA21" s="75"/>
      <c r="AB21" s="75"/>
      <c r="AC21" s="75"/>
      <c r="AD21" s="72"/>
      <c r="AE21" s="75"/>
      <c r="AF21" s="75"/>
      <c r="AG21" s="75"/>
      <c r="AH21" s="75"/>
      <c r="AI21" s="75"/>
      <c r="AJ21" s="75"/>
      <c r="AK21" s="4"/>
      <c r="AL21" s="4"/>
      <c r="AM21" s="98"/>
      <c r="AN21" s="74"/>
      <c r="AO21" s="74"/>
      <c r="AP21" s="74"/>
      <c r="AQ21" s="74"/>
      <c r="AR21" s="74"/>
      <c r="AS21" s="4"/>
      <c r="AT21" s="104"/>
    </row>
    <row r="22" spans="1:90" s="70" customFormat="1" ht="12.75">
      <c r="A22" s="12"/>
      <c r="B22" s="12"/>
      <c r="C22" s="4"/>
      <c r="D22" s="113"/>
      <c r="E22" s="4"/>
      <c r="F22" s="75"/>
      <c r="G22" s="75"/>
      <c r="H22" s="121"/>
      <c r="I22" s="121"/>
      <c r="J22" s="121"/>
      <c r="K22" s="75"/>
      <c r="L22" s="121"/>
      <c r="M22" s="75"/>
      <c r="N22" s="75"/>
      <c r="O22" s="75"/>
      <c r="P22" s="75"/>
      <c r="Q22" s="75"/>
      <c r="R22" s="75"/>
      <c r="S22" s="75"/>
      <c r="T22" s="75"/>
      <c r="U22" s="75"/>
      <c r="V22" s="75"/>
      <c r="W22" s="75"/>
      <c r="X22" s="75"/>
      <c r="Y22" s="75"/>
      <c r="Z22" s="75"/>
      <c r="AA22" s="75"/>
      <c r="AB22" s="75"/>
      <c r="AC22" s="75"/>
      <c r="AD22" s="121"/>
      <c r="AE22" s="75"/>
      <c r="AF22" s="75"/>
      <c r="AG22" s="75"/>
      <c r="AH22" s="75"/>
      <c r="AI22" s="75"/>
      <c r="AJ22" s="75"/>
      <c r="AK22" s="4"/>
      <c r="AL22" s="4"/>
      <c r="AM22" s="98"/>
      <c r="AN22" s="76"/>
      <c r="AO22" s="76"/>
      <c r="AP22" s="76"/>
      <c r="AQ22" s="76"/>
      <c r="AR22" s="76"/>
      <c r="AS22" s="4"/>
      <c r="AT22" s="104"/>
    </row>
    <row r="23" spans="1:90" s="73" customFormat="1" ht="15" customHeight="1">
      <c r="A23" s="12"/>
      <c r="B23" s="12"/>
      <c r="C23" s="4"/>
      <c r="D23" s="113"/>
      <c r="E23" s="4"/>
      <c r="F23" s="75"/>
      <c r="G23" s="75"/>
      <c r="H23" s="121"/>
      <c r="I23" s="121"/>
      <c r="J23" s="121"/>
      <c r="K23" s="75"/>
      <c r="L23" s="121"/>
      <c r="M23" s="75"/>
      <c r="N23" s="75"/>
      <c r="O23" s="75"/>
      <c r="P23" s="75"/>
      <c r="Q23" s="75"/>
      <c r="R23" s="75"/>
      <c r="S23" s="75"/>
      <c r="T23" s="75"/>
      <c r="U23" s="75"/>
      <c r="V23" s="75"/>
      <c r="W23" s="75"/>
      <c r="X23" s="75"/>
      <c r="Y23" s="75"/>
      <c r="Z23" s="75"/>
      <c r="AA23" s="75"/>
      <c r="AB23" s="75"/>
      <c r="AC23" s="75"/>
      <c r="AD23" s="121"/>
      <c r="AE23" s="75"/>
      <c r="AF23" s="75"/>
      <c r="AG23" s="75"/>
      <c r="AH23" s="75"/>
      <c r="AI23" s="75"/>
      <c r="AJ23" s="75"/>
      <c r="AK23" s="4"/>
      <c r="AL23" s="4"/>
      <c r="AM23" s="98"/>
      <c r="AN23" s="76"/>
      <c r="AO23" s="76"/>
      <c r="AP23" s="76"/>
      <c r="AQ23" s="76"/>
      <c r="AR23" s="76"/>
      <c r="AS23" s="4"/>
      <c r="AT23" s="4"/>
    </row>
    <row r="24" spans="1:90" s="73" customFormat="1" ht="11.25">
      <c r="A24" s="12"/>
      <c r="B24" s="12"/>
      <c r="C24" s="4"/>
      <c r="D24" s="113"/>
      <c r="E24" s="4"/>
      <c r="F24" s="75"/>
      <c r="G24" s="75"/>
      <c r="H24" s="121"/>
      <c r="I24" s="121"/>
      <c r="J24" s="121"/>
      <c r="K24" s="75"/>
      <c r="L24" s="121"/>
      <c r="M24" s="75"/>
      <c r="N24" s="75"/>
      <c r="O24" s="75"/>
      <c r="P24" s="75"/>
      <c r="Q24" s="75"/>
      <c r="R24" s="75"/>
      <c r="S24" s="75"/>
      <c r="T24" s="75"/>
      <c r="U24" s="75"/>
      <c r="V24" s="75"/>
      <c r="W24" s="75"/>
      <c r="X24" s="75"/>
      <c r="Y24" s="75"/>
      <c r="Z24" s="75"/>
      <c r="AA24" s="75"/>
      <c r="AB24" s="75"/>
      <c r="AC24" s="75"/>
      <c r="AD24" s="121"/>
      <c r="AE24" s="75"/>
      <c r="AF24" s="75"/>
      <c r="AG24" s="75"/>
      <c r="AH24" s="75"/>
      <c r="AI24" s="75"/>
      <c r="AJ24" s="75"/>
      <c r="AK24" s="4"/>
      <c r="AL24" s="4"/>
      <c r="AM24" s="98"/>
      <c r="AN24" s="76"/>
      <c r="AO24" s="76"/>
      <c r="AP24" s="76"/>
      <c r="AQ24" s="76"/>
      <c r="AR24" s="76"/>
      <c r="AS24" s="4"/>
      <c r="AT24" s="4"/>
    </row>
    <row r="25" spans="1:90" s="73" customFormat="1" ht="11.25">
      <c r="A25" s="12"/>
      <c r="B25" s="12"/>
      <c r="C25" s="4"/>
      <c r="D25" s="113"/>
      <c r="E25" s="4"/>
      <c r="F25" s="75"/>
      <c r="G25" s="75"/>
      <c r="H25" s="121"/>
      <c r="I25" s="121"/>
      <c r="J25" s="121"/>
      <c r="K25" s="75"/>
      <c r="L25" s="121"/>
      <c r="M25" s="75"/>
      <c r="N25" s="75"/>
      <c r="O25" s="75"/>
      <c r="P25" s="75"/>
      <c r="Q25" s="75"/>
      <c r="R25" s="75"/>
      <c r="S25" s="75"/>
      <c r="T25" s="75"/>
      <c r="U25" s="75"/>
      <c r="V25" s="75"/>
      <c r="W25" s="75"/>
      <c r="X25" s="75"/>
      <c r="Y25" s="75"/>
      <c r="Z25" s="75"/>
      <c r="AA25" s="75"/>
      <c r="AB25" s="75"/>
      <c r="AC25" s="75"/>
      <c r="AD25" s="121"/>
      <c r="AE25" s="75"/>
      <c r="AF25" s="75"/>
      <c r="AG25" s="75"/>
      <c r="AH25" s="75"/>
      <c r="AI25" s="75"/>
      <c r="AJ25" s="75"/>
      <c r="AK25" s="4"/>
      <c r="AL25" s="4"/>
      <c r="AM25" s="98"/>
      <c r="AN25" s="76"/>
      <c r="AO25" s="76"/>
      <c r="AP25" s="76"/>
      <c r="AQ25" s="76"/>
      <c r="AR25" s="76"/>
      <c r="AS25" s="4"/>
      <c r="AT25" s="4"/>
    </row>
    <row r="26" spans="1:90" s="73" customFormat="1" ht="11.25">
      <c r="A26" s="10"/>
      <c r="B26" s="10"/>
      <c r="C26" s="14"/>
      <c r="D26" s="114"/>
      <c r="E26" s="77"/>
      <c r="F26" s="120"/>
      <c r="G26" s="122"/>
      <c r="H26" s="72"/>
      <c r="I26" s="72"/>
      <c r="J26" s="72"/>
      <c r="K26" s="122"/>
      <c r="L26" s="72"/>
      <c r="M26" s="122"/>
      <c r="N26" s="122"/>
      <c r="O26" s="122"/>
      <c r="P26" s="122"/>
      <c r="Q26" s="72"/>
      <c r="R26" s="120"/>
      <c r="S26" s="122"/>
      <c r="T26" s="122"/>
      <c r="U26" s="72"/>
      <c r="V26" s="122"/>
      <c r="W26" s="122"/>
      <c r="X26" s="72"/>
      <c r="Y26" s="122"/>
      <c r="Z26" s="122"/>
      <c r="AA26" s="122"/>
      <c r="AB26" s="122"/>
      <c r="AC26" s="122"/>
      <c r="AD26" s="72"/>
      <c r="AE26" s="122"/>
      <c r="AF26" s="122"/>
      <c r="AG26" s="122"/>
      <c r="AH26" s="122"/>
      <c r="AI26" s="122"/>
      <c r="AJ26" s="122"/>
      <c r="AK26" s="77"/>
      <c r="AM26" s="99"/>
      <c r="AN26" s="10"/>
      <c r="AO26" s="10"/>
      <c r="AP26" s="10"/>
      <c r="AQ26" s="10"/>
      <c r="AR26" s="10"/>
      <c r="AS26" s="14"/>
      <c r="AT26" s="4"/>
    </row>
    <row r="27" spans="1:90" s="73" customFormat="1" ht="12.75">
      <c r="A27" s="2"/>
      <c r="B27" s="2" t="s">
        <v>0</v>
      </c>
      <c r="C27" s="2"/>
      <c r="D27" s="191"/>
      <c r="E27" s="2"/>
      <c r="F27" s="123"/>
      <c r="G27" s="123"/>
      <c r="H27" s="123"/>
      <c r="I27" s="123"/>
      <c r="J27" s="123"/>
      <c r="K27" s="123"/>
      <c r="L27" s="123"/>
      <c r="M27" s="123"/>
      <c r="N27" s="123"/>
      <c r="O27" s="123"/>
      <c r="P27" s="123"/>
      <c r="Q27" s="123"/>
      <c r="R27" s="123"/>
      <c r="S27" s="123"/>
      <c r="T27" s="123"/>
      <c r="U27" s="123"/>
      <c r="V27" s="123"/>
      <c r="W27" s="123"/>
      <c r="X27" s="123"/>
      <c r="Y27" s="123"/>
      <c r="Z27" s="123"/>
      <c r="AA27" s="123"/>
      <c r="AB27" s="123"/>
      <c r="AC27" s="123"/>
      <c r="AD27" s="123"/>
      <c r="AE27" s="123"/>
      <c r="AF27" s="123"/>
      <c r="AG27" s="123"/>
      <c r="AH27" s="124"/>
      <c r="AI27" s="124"/>
      <c r="AJ27" s="124"/>
      <c r="AK27" s="2"/>
      <c r="AL27" s="2"/>
      <c r="AM27" s="100"/>
      <c r="AN27" s="2"/>
      <c r="AO27" s="2"/>
      <c r="AP27" s="2"/>
      <c r="AQ27" s="2"/>
      <c r="AR27" s="2"/>
      <c r="AS27" s="2"/>
      <c r="AT27" s="4"/>
    </row>
    <row r="28" spans="1:90" s="73" customFormat="1" ht="12.75">
      <c r="A28" s="2"/>
      <c r="B28" s="2"/>
      <c r="C28" s="2" t="s">
        <v>46</v>
      </c>
      <c r="D28" s="191"/>
      <c r="E28" s="2"/>
      <c r="F28" s="123"/>
      <c r="G28" s="123"/>
      <c r="H28" s="123"/>
      <c r="I28" s="123"/>
      <c r="J28" s="123"/>
      <c r="K28" s="123"/>
      <c r="L28" s="123"/>
      <c r="M28" s="123"/>
      <c r="N28" s="123"/>
      <c r="O28" s="123"/>
      <c r="P28" s="123"/>
      <c r="Q28" s="123"/>
      <c r="R28" s="123"/>
      <c r="S28" s="123"/>
      <c r="T28" s="123"/>
      <c r="U28" s="123"/>
      <c r="V28" s="123"/>
      <c r="W28" s="123"/>
      <c r="X28" s="123"/>
      <c r="Y28" s="123"/>
      <c r="Z28" s="123"/>
      <c r="AA28" s="123"/>
      <c r="AB28" s="123"/>
      <c r="AC28" s="123"/>
      <c r="AD28" s="123"/>
      <c r="AE28" s="123"/>
      <c r="AF28" s="123"/>
      <c r="AG28" s="123"/>
      <c r="AH28" s="124"/>
      <c r="AI28" s="124"/>
      <c r="AJ28" s="124"/>
      <c r="AK28" s="2"/>
      <c r="AL28" s="2"/>
      <c r="AM28" s="100"/>
      <c r="AN28" s="2"/>
      <c r="AO28" s="2"/>
      <c r="AP28" s="2"/>
      <c r="AQ28" s="2"/>
      <c r="AR28" s="2"/>
      <c r="AS28" s="2"/>
      <c r="AT28" s="14"/>
    </row>
    <row r="29" spans="1:90" ht="15" customHeight="1">
      <c r="C29" s="2" t="s">
        <v>47</v>
      </c>
    </row>
    <row r="30" spans="1:90" ht="15" customHeight="1">
      <c r="C30" s="2" t="s">
        <v>48</v>
      </c>
    </row>
    <row r="31" spans="1:90" ht="15" customHeight="1">
      <c r="C31" s="2" t="s">
        <v>49</v>
      </c>
    </row>
    <row r="32" spans="1:90" ht="15" customHeight="1">
      <c r="C32" s="2" t="s">
        <v>50</v>
      </c>
    </row>
    <row r="33" spans="3:3" ht="15" customHeight="1">
      <c r="C33" s="2" t="s">
        <v>51</v>
      </c>
    </row>
    <row r="34" spans="3:3" ht="15" customHeight="1">
      <c r="C34" s="2" t="s">
        <v>52</v>
      </c>
    </row>
    <row r="35" spans="3:3" ht="15" customHeight="1">
      <c r="C35" s="2" t="s">
        <v>53</v>
      </c>
    </row>
    <row r="36" spans="3:3" ht="15" customHeight="1">
      <c r="C36" s="2" t="s">
        <v>54</v>
      </c>
    </row>
  </sheetData>
  <protectedRanges>
    <protectedRange password="CC78" sqref="A1:A3" name="Range1_2_1"/>
    <protectedRange password="CC78" sqref="A9:A12" name="Range1_1"/>
    <protectedRange password="CC78" sqref="A9:A12 C9:E12" name="Range1_6"/>
    <protectedRange password="CC78" sqref="B9:B12" name="Range1_4"/>
    <protectedRange password="CC78" sqref="J22:J25 Q20:Q21" name="Range1_1_1_1"/>
    <protectedRange password="CC78" sqref="J26" name="Range1_3_1_1"/>
    <protectedRange password="CC78" sqref="A14:A19" name="Range1_1_2"/>
    <protectedRange password="CC78" sqref="A14:A19 C14:E19" name="Range1_6_2"/>
    <protectedRange password="CC78" sqref="B14:B19" name="Range1_4_2"/>
  </protectedRanges>
  <mergeCells count="79">
    <mergeCell ref="A18:A19"/>
    <mergeCell ref="B18:B19"/>
    <mergeCell ref="C18:C19"/>
    <mergeCell ref="D18:D19"/>
    <mergeCell ref="AK18:AK19"/>
    <mergeCell ref="AQ18:AQ19"/>
    <mergeCell ref="AR18:AR19"/>
    <mergeCell ref="AS18:AS19"/>
    <mergeCell ref="AL18:AL19"/>
    <mergeCell ref="AM18:AM19"/>
    <mergeCell ref="AN18:AN19"/>
    <mergeCell ref="AO18:AO19"/>
    <mergeCell ref="AP18:AP19"/>
    <mergeCell ref="AQ16:AQ17"/>
    <mergeCell ref="AR16:AR17"/>
    <mergeCell ref="AS16:AS17"/>
    <mergeCell ref="AL14:AL15"/>
    <mergeCell ref="AM14:AM15"/>
    <mergeCell ref="AN14:AN15"/>
    <mergeCell ref="AO14:AO15"/>
    <mergeCell ref="AP14:AP15"/>
    <mergeCell ref="AL16:AL17"/>
    <mergeCell ref="AM16:AM17"/>
    <mergeCell ref="AN16:AN17"/>
    <mergeCell ref="AO16:AO17"/>
    <mergeCell ref="AP16:AP17"/>
    <mergeCell ref="A16:A17"/>
    <mergeCell ref="B16:B17"/>
    <mergeCell ref="C16:C17"/>
    <mergeCell ref="D16:D17"/>
    <mergeCell ref="AK16:AK17"/>
    <mergeCell ref="AM9:AM10"/>
    <mergeCell ref="AN9:AN10"/>
    <mergeCell ref="AO9:AO10"/>
    <mergeCell ref="AQ14:AQ15"/>
    <mergeCell ref="AR14:AR15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B11:B12"/>
    <mergeCell ref="D14:D15"/>
    <mergeCell ref="AK14:AK15"/>
    <mergeCell ref="AS14:AS15"/>
    <mergeCell ref="A14:A15"/>
    <mergeCell ref="B14:B15"/>
    <mergeCell ref="C14:C15"/>
    <mergeCell ref="AN11:AN12"/>
    <mergeCell ref="AO11:AO12"/>
    <mergeCell ref="AP11:AP12"/>
    <mergeCell ref="AQ11:AQ12"/>
    <mergeCell ref="AR11:AR12"/>
    <mergeCell ref="C11:C12"/>
    <mergeCell ref="D11:D12"/>
    <mergeCell ref="AK11:AK12"/>
    <mergeCell ref="AL11:AL12"/>
    <mergeCell ref="AM11:AM12"/>
    <mergeCell ref="AT5:AT6"/>
    <mergeCell ref="A9:A10"/>
    <mergeCell ref="B9:B10"/>
    <mergeCell ref="C9:C10"/>
    <mergeCell ref="D9:D10"/>
    <mergeCell ref="AK9:AK10"/>
    <mergeCell ref="AL9:AL10"/>
    <mergeCell ref="AS9:AS10"/>
    <mergeCell ref="AP9:AP10"/>
    <mergeCell ref="AQ9:AQ10"/>
    <mergeCell ref="AR9:AR10"/>
    <mergeCell ref="AS11:AS12"/>
    <mergeCell ref="A11:A12"/>
  </mergeCells>
  <conditionalFormatting sqref="F5:AJ6 F9:AJ10 F11:AI12">
    <cfRule type="expression" dxfId="45" priority="27" stopIfTrue="1">
      <formula>IF(WEEKDAY(F$5)=1,TRUE,FALSE)</formula>
    </cfRule>
  </conditionalFormatting>
  <conditionalFormatting sqref="F9:AJ10 F11:AI12">
    <cfRule type="expression" dxfId="44" priority="26" stopIfTrue="1">
      <formula>IF(WEEKDAY(F$5)=1,TRUE,FALSE)</formula>
    </cfRule>
  </conditionalFormatting>
  <conditionalFormatting sqref="AJ11:AJ12">
    <cfRule type="expression" dxfId="43" priority="17" stopIfTrue="1">
      <formula>IF(WEEKDAY(AJ$5)=1,TRUE,FALSE)</formula>
    </cfRule>
  </conditionalFormatting>
  <conditionalFormatting sqref="AJ11:AJ12">
    <cfRule type="expression" dxfId="42" priority="16" stopIfTrue="1">
      <formula>IF(WEEKDAY(AJ$5)=1,TRUE,FALSE)</formula>
    </cfRule>
  </conditionalFormatting>
  <conditionalFormatting sqref="AJ14:AJ19">
    <cfRule type="expression" dxfId="41" priority="15" stopIfTrue="1">
      <formula>IF(WEEKDAY(AJ$5)=1,TRUE,FALSE)</formula>
    </cfRule>
  </conditionalFormatting>
  <conditionalFormatting sqref="AJ14:AJ19">
    <cfRule type="expression" dxfId="40" priority="14" stopIfTrue="1">
      <formula>IF(WEEKDAY(AJ$5)=1,TRUE,FALSE)</formula>
    </cfRule>
  </conditionalFormatting>
  <conditionalFormatting sqref="AJ14:AJ19">
    <cfRule type="expression" dxfId="39" priority="13" stopIfTrue="1">
      <formula>IF(WEEKDAY(AJ$5)=1,TRUE,FALSE)</formula>
    </cfRule>
  </conditionalFormatting>
  <conditionalFormatting sqref="AJ14:AJ19">
    <cfRule type="expression" dxfId="38" priority="11" stopIfTrue="1">
      <formula>IF(WEEKDAY(AJ$5)=1,TRUE,FALSE)</formula>
    </cfRule>
  </conditionalFormatting>
  <conditionalFormatting sqref="AJ14:AJ19">
    <cfRule type="expression" dxfId="37" priority="9" stopIfTrue="1">
      <formula>IF(WEEKDAY(AJ$5)=1,TRUE,FALSE)</formula>
    </cfRule>
  </conditionalFormatting>
  <conditionalFormatting sqref="AJ14:AJ19">
    <cfRule type="expression" dxfId="36" priority="8" stopIfTrue="1">
      <formula>IF(WEEKDAY(AJ$5)=1,TRUE,FALSE)</formula>
    </cfRule>
  </conditionalFormatting>
  <conditionalFormatting sqref="AJ14:AJ19">
    <cfRule type="expression" dxfId="35" priority="7" stopIfTrue="1">
      <formula>IF(WEEKDAY(AJ$5)=1,TRUE,FALSE)</formula>
    </cfRule>
  </conditionalFormatting>
  <conditionalFormatting sqref="F14:AI19">
    <cfRule type="expression" dxfId="34" priority="2" stopIfTrue="1">
      <formula>IF(WEEKDAY(F$5)=1,TRUE,FALSE)</formula>
    </cfRule>
  </conditionalFormatting>
  <conditionalFormatting sqref="F14:AI19">
    <cfRule type="expression" dxfId="33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E30"/>
  <sheetViews>
    <sheetView zoomScaleNormal="70" workbookViewId="0">
      <pane xSplit="3" ySplit="8" topLeftCell="D12" activePane="bottomRight" state="frozen"/>
      <selection activeCell="AM1" sqref="AM1:AS1"/>
      <selection pane="topRight" activeCell="AM1" sqref="AM1:AS1"/>
      <selection pane="bottomLeft" activeCell="AM1" sqref="AM1:AS1"/>
      <selection pane="bottomRight" activeCell="F18" sqref="F18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91" customWidth="1"/>
    <col min="11" max="12" width="12" style="6" customWidth="1"/>
    <col min="13" max="13" width="11.85546875" style="6" customWidth="1"/>
    <col min="14" max="14" width="8.5703125" style="6" customWidth="1"/>
    <col min="15" max="16" width="8.7109375" style="6" customWidth="1"/>
    <col min="17" max="17" width="11" style="6" customWidth="1"/>
    <col min="18" max="18" width="6.28515625" style="6" customWidth="1"/>
    <col min="19" max="19" width="10.85546875" style="6" customWidth="1"/>
    <col min="20" max="20" width="12.28515625" style="7" customWidth="1"/>
    <col min="21" max="21" width="9.5703125" style="6" customWidth="1"/>
    <col min="22" max="22" width="15.42578125" style="7" customWidth="1"/>
    <col min="23" max="23" width="7.42578125" style="7" customWidth="1"/>
    <col min="24" max="24" width="7" style="7" customWidth="1"/>
    <col min="25" max="25" width="9.140625" style="7"/>
    <col min="26" max="26" width="11.140625" style="7" bestFit="1" customWidth="1"/>
    <col min="27" max="28" width="10.85546875" style="6" bestFit="1" customWidth="1"/>
    <col min="29" max="16384" width="9.140625" style="6"/>
  </cols>
  <sheetData>
    <row r="1" spans="1:31" s="4" customFormat="1" ht="41.25" customHeight="1">
      <c r="A1" s="139"/>
      <c r="B1" s="194"/>
      <c r="C1" s="194"/>
      <c r="D1" s="270" t="str">
        <f>"BẢNG THANH TOÁN LƯƠNG THÁNG"&amp;" "&amp;TEXT($E$4,"mm")&amp;" / "&amp;TEXT($E$4,"yyyy")</f>
        <v>BẢNG THANH TOÁN LƯƠNG THÁNG 06 / 2013</v>
      </c>
      <c r="E1" s="270"/>
      <c r="F1" s="270"/>
      <c r="G1" s="270"/>
      <c r="H1" s="270"/>
      <c r="I1" s="270"/>
      <c r="J1" s="270"/>
      <c r="K1" s="270"/>
      <c r="L1" s="270"/>
      <c r="M1" s="270"/>
      <c r="N1" s="270"/>
      <c r="O1" s="270"/>
      <c r="P1" s="270"/>
      <c r="Q1" s="271"/>
      <c r="R1" s="272" t="s">
        <v>179</v>
      </c>
      <c r="S1" s="273"/>
      <c r="T1" s="274"/>
      <c r="U1" s="130" t="s">
        <v>58</v>
      </c>
      <c r="V1" s="110" t="s">
        <v>37</v>
      </c>
      <c r="W1" s="83"/>
      <c r="X1" s="83"/>
      <c r="Y1" s="5"/>
      <c r="Z1" s="5"/>
    </row>
    <row r="2" spans="1:31" s="4" customFormat="1" ht="15" customHeight="1">
      <c r="A2" s="139"/>
      <c r="B2" s="194"/>
      <c r="C2" s="194"/>
      <c r="D2" s="194"/>
      <c r="E2" s="81"/>
      <c r="F2" s="194"/>
      <c r="G2" s="194"/>
      <c r="H2" s="194"/>
      <c r="I2" s="194"/>
      <c r="J2" s="82"/>
      <c r="K2" s="194"/>
      <c r="L2" s="194"/>
      <c r="M2" s="194"/>
      <c r="N2" s="194"/>
      <c r="O2" s="194"/>
      <c r="P2" s="194"/>
      <c r="Q2" s="194"/>
      <c r="R2" s="194"/>
      <c r="S2" s="194"/>
      <c r="T2" s="59"/>
      <c r="U2" s="80">
        <f>MAX(F10:F19)</f>
        <v>25</v>
      </c>
      <c r="V2" s="111">
        <v>31</v>
      </c>
      <c r="W2" s="83"/>
      <c r="X2" s="83"/>
      <c r="Y2" s="5"/>
      <c r="Z2" s="5"/>
    </row>
    <row r="3" spans="1:31" s="4" customFormat="1" ht="15" customHeight="1">
      <c r="A3" s="139"/>
      <c r="B3" s="194"/>
      <c r="C3" s="194"/>
      <c r="D3" s="194"/>
      <c r="E3" s="81"/>
      <c r="F3" s="194"/>
      <c r="G3" s="194"/>
      <c r="H3" s="194"/>
      <c r="I3" s="194"/>
      <c r="J3" s="82"/>
      <c r="K3" s="194"/>
      <c r="L3" s="194"/>
      <c r="M3" s="194"/>
      <c r="N3" s="194"/>
      <c r="O3" s="194"/>
      <c r="P3" s="194"/>
      <c r="Q3" s="194"/>
      <c r="R3" s="194"/>
      <c r="S3" s="194"/>
      <c r="T3" s="59"/>
      <c r="U3" s="131"/>
      <c r="V3" s="132"/>
      <c r="W3" s="83"/>
      <c r="X3" s="83"/>
      <c r="Y3" s="5"/>
      <c r="Z3" s="5"/>
    </row>
    <row r="4" spans="1:31" s="105" customFormat="1" ht="14.25" customHeight="1">
      <c r="A4" s="103"/>
      <c r="B4" s="104"/>
      <c r="C4" s="104"/>
      <c r="D4" s="104"/>
      <c r="E4" s="189">
        <f>'CC -6'!$E$4</f>
        <v>41426</v>
      </c>
      <c r="F4" s="104"/>
      <c r="G4" s="104"/>
      <c r="H4" s="104"/>
      <c r="I4" s="104"/>
      <c r="J4" s="104"/>
      <c r="K4" s="104"/>
      <c r="L4" s="104"/>
      <c r="M4" s="104"/>
      <c r="N4" s="162">
        <v>0.08</v>
      </c>
      <c r="O4" s="162">
        <v>1.4999999999999999E-2</v>
      </c>
      <c r="P4" s="162">
        <v>0.01</v>
      </c>
      <c r="Q4" s="104"/>
      <c r="R4" s="104"/>
      <c r="S4" s="104"/>
      <c r="T4" s="104"/>
      <c r="U4" s="104"/>
      <c r="V4" s="106"/>
      <c r="W4" s="106"/>
      <c r="X4" s="106"/>
      <c r="Y4" s="106"/>
      <c r="Z4" s="106"/>
    </row>
    <row r="5" spans="1:31" s="27" customFormat="1" ht="24" customHeight="1">
      <c r="A5" s="275" t="s">
        <v>19</v>
      </c>
      <c r="B5" s="275" t="s">
        <v>20</v>
      </c>
      <c r="C5" s="238" t="s">
        <v>1</v>
      </c>
      <c r="D5" s="238" t="s">
        <v>2</v>
      </c>
      <c r="E5" s="241" t="s">
        <v>56</v>
      </c>
      <c r="F5" s="278" t="s">
        <v>26</v>
      </c>
      <c r="G5" s="279"/>
      <c r="H5" s="279"/>
      <c r="I5" s="279"/>
      <c r="J5" s="279"/>
      <c r="K5" s="280"/>
      <c r="L5" s="277" t="s">
        <v>57</v>
      </c>
      <c r="M5" s="277" t="s">
        <v>5</v>
      </c>
      <c r="N5" s="238" t="s">
        <v>6</v>
      </c>
      <c r="O5" s="238"/>
      <c r="P5" s="238"/>
      <c r="Q5" s="277" t="s">
        <v>7</v>
      </c>
      <c r="R5" s="277" t="s">
        <v>8</v>
      </c>
      <c r="S5" s="277" t="s">
        <v>9</v>
      </c>
      <c r="T5" s="239" t="s">
        <v>10</v>
      </c>
      <c r="U5" s="104"/>
      <c r="V5" s="28"/>
      <c r="W5" s="28"/>
      <c r="X5" s="5"/>
      <c r="Y5" s="5"/>
      <c r="Z5" s="5"/>
      <c r="AA5" s="4"/>
      <c r="AB5" s="4"/>
      <c r="AC5" s="4"/>
      <c r="AD5" s="4"/>
      <c r="AE5" s="4"/>
    </row>
    <row r="6" spans="1:31" s="27" customFormat="1" ht="33.75" customHeight="1">
      <c r="A6" s="276"/>
      <c r="B6" s="276"/>
      <c r="C6" s="238"/>
      <c r="D6" s="238"/>
      <c r="E6" s="241"/>
      <c r="F6" s="278" t="s">
        <v>59</v>
      </c>
      <c r="G6" s="280"/>
      <c r="H6" s="278" t="s">
        <v>158</v>
      </c>
      <c r="I6" s="279"/>
      <c r="J6" s="284" t="s">
        <v>27</v>
      </c>
      <c r="K6" s="277" t="s">
        <v>4</v>
      </c>
      <c r="L6" s="281"/>
      <c r="M6" s="281"/>
      <c r="N6" s="286" t="s">
        <v>12</v>
      </c>
      <c r="O6" s="277" t="s">
        <v>13</v>
      </c>
      <c r="P6" s="277" t="s">
        <v>34</v>
      </c>
      <c r="Q6" s="281"/>
      <c r="R6" s="281"/>
      <c r="S6" s="281"/>
      <c r="T6" s="240"/>
      <c r="U6" s="104"/>
      <c r="V6" s="28"/>
      <c r="W6" s="28"/>
      <c r="X6" s="5"/>
      <c r="Y6" s="5"/>
      <c r="Z6" s="5"/>
      <c r="AA6" s="4"/>
      <c r="AB6" s="4"/>
      <c r="AC6" s="4"/>
      <c r="AD6" s="4"/>
      <c r="AE6" s="4"/>
    </row>
    <row r="7" spans="1:31" s="27" customFormat="1" ht="35.25" customHeight="1">
      <c r="A7" s="276"/>
      <c r="B7" s="276"/>
      <c r="C7" s="277"/>
      <c r="D7" s="277"/>
      <c r="E7" s="241"/>
      <c r="F7" s="195" t="s">
        <v>40</v>
      </c>
      <c r="G7" s="192" t="s">
        <v>18</v>
      </c>
      <c r="H7" s="195" t="s">
        <v>40</v>
      </c>
      <c r="I7" s="128" t="s">
        <v>18</v>
      </c>
      <c r="J7" s="285"/>
      <c r="K7" s="281"/>
      <c r="L7" s="282"/>
      <c r="M7" s="282"/>
      <c r="N7" s="287"/>
      <c r="O7" s="281"/>
      <c r="P7" s="281"/>
      <c r="Q7" s="281"/>
      <c r="R7" s="281"/>
      <c r="S7" s="281"/>
      <c r="T7" s="240"/>
      <c r="U7" s="104"/>
      <c r="V7" s="28"/>
      <c r="W7" s="28"/>
      <c r="X7" s="5"/>
      <c r="Y7" s="5"/>
      <c r="Z7" s="5"/>
      <c r="AA7" s="4"/>
      <c r="AB7" s="4"/>
      <c r="AC7" s="4"/>
      <c r="AD7" s="4"/>
      <c r="AE7" s="4"/>
    </row>
    <row r="8" spans="1:31" s="85" customFormat="1" ht="12.75" customHeight="1">
      <c r="A8" s="84">
        <v>1</v>
      </c>
      <c r="B8" s="84">
        <v>2</v>
      </c>
      <c r="C8" s="84">
        <v>3</v>
      </c>
      <c r="D8" s="84">
        <v>4</v>
      </c>
      <c r="E8" s="84">
        <v>5</v>
      </c>
      <c r="F8" s="84">
        <v>7</v>
      </c>
      <c r="G8" s="84">
        <v>8</v>
      </c>
      <c r="H8" s="84">
        <v>9</v>
      </c>
      <c r="I8" s="84">
        <v>10</v>
      </c>
      <c r="J8" s="84">
        <v>13</v>
      </c>
      <c r="K8" s="84">
        <v>14</v>
      </c>
      <c r="L8" s="84">
        <v>16</v>
      </c>
      <c r="M8" s="84">
        <v>17</v>
      </c>
      <c r="N8" s="84">
        <v>18</v>
      </c>
      <c r="O8" s="84">
        <v>19</v>
      </c>
      <c r="P8" s="84">
        <v>20</v>
      </c>
      <c r="Q8" s="84">
        <v>21</v>
      </c>
      <c r="R8" s="84">
        <v>22</v>
      </c>
      <c r="S8" s="84">
        <v>23</v>
      </c>
      <c r="T8" s="84">
        <v>24</v>
      </c>
      <c r="U8" s="104"/>
      <c r="V8" s="86"/>
      <c r="W8" s="86"/>
      <c r="X8" s="87"/>
      <c r="Y8" s="87"/>
      <c r="Z8" s="87"/>
      <c r="AA8" s="88"/>
      <c r="AB8" s="88"/>
      <c r="AC8" s="88"/>
      <c r="AD8" s="88"/>
      <c r="AE8" s="88"/>
    </row>
    <row r="9" spans="1:31" s="85" customFormat="1" ht="24" customHeight="1">
      <c r="A9" s="188" t="s">
        <v>155</v>
      </c>
      <c r="B9" s="187" t="s">
        <v>180</v>
      </c>
      <c r="C9" s="186"/>
      <c r="D9" s="186"/>
      <c r="E9" s="186"/>
      <c r="F9" s="186"/>
      <c r="G9" s="186"/>
      <c r="H9" s="186"/>
      <c r="I9" s="186"/>
      <c r="J9" s="186"/>
      <c r="K9" s="186"/>
      <c r="L9" s="186"/>
      <c r="M9" s="186"/>
      <c r="N9" s="186"/>
      <c r="O9" s="186"/>
      <c r="P9" s="186"/>
      <c r="Q9" s="186"/>
      <c r="R9" s="186"/>
      <c r="S9" s="186"/>
      <c r="T9" s="186"/>
      <c r="U9" s="104"/>
      <c r="V9" s="86"/>
      <c r="W9" s="86"/>
      <c r="X9" s="87"/>
      <c r="Y9" s="87"/>
      <c r="Z9" s="87"/>
      <c r="AA9" s="88"/>
      <c r="AB9" s="88"/>
      <c r="AC9" s="88"/>
      <c r="AD9" s="88"/>
      <c r="AE9" s="88"/>
    </row>
    <row r="10" spans="1:31" s="36" customFormat="1" ht="24" customHeight="1">
      <c r="A10" s="38">
        <v>1</v>
      </c>
      <c r="B10" s="141" t="s">
        <v>162</v>
      </c>
      <c r="C10" s="89" t="str">
        <f t="shared" ref="C10" si="0">VLOOKUP(B10,DS,2,0)</f>
        <v>Phan Văn Hiền</v>
      </c>
      <c r="D10" s="116" t="str">
        <f t="shared" ref="D10" si="1">VLOOKUP(B10,DS,3,0)</f>
        <v>Quản Đốc</v>
      </c>
      <c r="E10" s="90">
        <f t="shared" ref="E10" si="2">VLOOKUP(B10,DS,4,0)</f>
        <v>2700000</v>
      </c>
      <c r="F10" s="92">
        <f>VLOOKUP(B10,'CC -6'!$B$8:$AS$19,36,0)</f>
        <v>25</v>
      </c>
      <c r="G10" s="145">
        <f t="shared" ref="G10" si="3">ROUND(E10/$U$2*F10,0)</f>
        <v>2700000</v>
      </c>
      <c r="H10" s="92">
        <f>(VLOOKUP(B10,'CC -6'!$B$8:$AS$19,37,0)+VLOOKUP(B10,'CC -6'!$B$8:$AS$19,38,0))</f>
        <v>0</v>
      </c>
      <c r="I10" s="145">
        <f t="shared" ref="I10" si="4">ROUND(E10/$U$2*H10,0)</f>
        <v>0</v>
      </c>
      <c r="J10" s="93">
        <f t="shared" ref="J10" si="5">F10+H10</f>
        <v>25</v>
      </c>
      <c r="K10" s="39">
        <f>G10+I10</f>
        <v>2700000</v>
      </c>
      <c r="L10" s="90">
        <f t="shared" ref="L10" si="6">+F10*15000</f>
        <v>375000</v>
      </c>
      <c r="M10" s="40">
        <f t="shared" ref="M10" si="7">K10+L10</f>
        <v>3075000</v>
      </c>
      <c r="N10" s="40">
        <f>IF(VLOOKUP(B10,DS,9,0)="x",E10*$N$4,0)</f>
        <v>0</v>
      </c>
      <c r="O10" s="40">
        <f>IF(VLOOKUP(B10,DS,9,0)="x",E10*$O$4,0)</f>
        <v>0</v>
      </c>
      <c r="P10" s="40">
        <f>IF(VLOOKUP(B10,DS,9,0)="x",E10*$P$4,0)</f>
        <v>0</v>
      </c>
      <c r="Q10" s="39">
        <f t="shared" ref="Q10" si="8">M10-SUM(N10:P10)</f>
        <v>3075000</v>
      </c>
      <c r="R10" s="39">
        <f>VLOOKUP(B10,DS,23,0)</f>
        <v>0</v>
      </c>
      <c r="S10" s="45">
        <f t="shared" ref="S10" si="9">Q10-R10</f>
        <v>3075000</v>
      </c>
      <c r="T10" s="39"/>
      <c r="U10" s="104"/>
      <c r="V10" s="37"/>
      <c r="W10" s="28"/>
      <c r="X10" s="5"/>
      <c r="Y10" s="5"/>
      <c r="Z10" s="5"/>
      <c r="AA10" s="4"/>
      <c r="AB10" s="4"/>
      <c r="AC10" s="4"/>
      <c r="AD10" s="4"/>
      <c r="AE10" s="4"/>
    </row>
    <row r="11" spans="1:31" s="36" customFormat="1" ht="24" customHeight="1">
      <c r="A11" s="38">
        <v>2</v>
      </c>
      <c r="B11" s="141" t="s">
        <v>177</v>
      </c>
      <c r="C11" s="89" t="str">
        <f t="shared" ref="C11" si="10">VLOOKUP(B11,DS,2,0)</f>
        <v>Nguyễn Thị Thu Sương</v>
      </c>
      <c r="D11" s="116" t="str">
        <f t="shared" ref="D11" si="11">VLOOKUP(B11,DS,3,0)</f>
        <v>Kinh Doanh</v>
      </c>
      <c r="E11" s="90">
        <f t="shared" ref="E11" si="12">VLOOKUP(B11,DS,4,0)</f>
        <v>2400000</v>
      </c>
      <c r="F11" s="92">
        <f>VLOOKUP(B11,'CC -6'!$B$8:$AS$19,36,0)</f>
        <v>25</v>
      </c>
      <c r="G11" s="145">
        <f t="shared" ref="G11" si="13">ROUND(E11/$U$2*F11,0)</f>
        <v>2400000</v>
      </c>
      <c r="H11" s="92">
        <f>(VLOOKUP(B11,'CC -6'!$B$8:$AS$19,37,0)+VLOOKUP(B11,'CC -6'!$B$8:$AS$19,38,0))</f>
        <v>0</v>
      </c>
      <c r="I11" s="145">
        <f t="shared" ref="I11" si="14">ROUND(E11/$U$2*H11,0)</f>
        <v>0</v>
      </c>
      <c r="J11" s="93">
        <f t="shared" ref="J11" si="15">F11+H11</f>
        <v>25</v>
      </c>
      <c r="K11" s="39">
        <f t="shared" ref="K11" si="16">G11+I11</f>
        <v>2400000</v>
      </c>
      <c r="L11" s="90">
        <f t="shared" ref="L11" si="17">+F11*15000</f>
        <v>375000</v>
      </c>
      <c r="M11" s="40">
        <f t="shared" ref="M11" si="18">K11+L11</f>
        <v>2775000</v>
      </c>
      <c r="N11" s="40">
        <f>IF(VLOOKUP(B11,DS,9,0)="x",E11*$N$4,0)</f>
        <v>0</v>
      </c>
      <c r="O11" s="40">
        <f>IF(VLOOKUP(B11,DS,9,0)="x",E11*$O$4,0)</f>
        <v>0</v>
      </c>
      <c r="P11" s="40">
        <f>IF(VLOOKUP(B11,DS,9,0)="x",E11*$P$4,0)</f>
        <v>0</v>
      </c>
      <c r="Q11" s="39">
        <f t="shared" ref="Q11" si="19">M11-SUM(N11:P11)</f>
        <v>2775000</v>
      </c>
      <c r="R11" s="39">
        <f>VLOOKUP(B11,DS,23,0)</f>
        <v>0</v>
      </c>
      <c r="S11" s="45">
        <f t="shared" ref="S11" si="20">Q11-R11</f>
        <v>2775000</v>
      </c>
      <c r="T11" s="39"/>
      <c r="U11" s="104"/>
      <c r="V11" s="37"/>
      <c r="W11" s="28"/>
      <c r="X11" s="5"/>
      <c r="Y11" s="5"/>
      <c r="Z11" s="5"/>
      <c r="AA11" s="4"/>
      <c r="AB11" s="4"/>
      <c r="AC11" s="4"/>
      <c r="AD11" s="4"/>
      <c r="AE11" s="4"/>
    </row>
    <row r="12" spans="1:31" s="36" customFormat="1" ht="24" customHeight="1">
      <c r="A12" s="203"/>
      <c r="B12" s="204"/>
      <c r="C12" s="205"/>
      <c r="D12" s="206"/>
      <c r="E12" s="207"/>
      <c r="F12" s="208"/>
      <c r="G12" s="209"/>
      <c r="H12" s="208"/>
      <c r="I12" s="209"/>
      <c r="J12" s="210"/>
      <c r="K12" s="211"/>
      <c r="L12" s="207"/>
      <c r="M12" s="212"/>
      <c r="N12" s="212"/>
      <c r="O12" s="212"/>
      <c r="P12" s="212"/>
      <c r="Q12" s="211"/>
      <c r="R12" s="211"/>
      <c r="S12" s="213"/>
      <c r="T12" s="211"/>
      <c r="U12" s="104"/>
      <c r="V12" s="37"/>
      <c r="W12" s="28"/>
      <c r="X12" s="5"/>
      <c r="Y12" s="5"/>
      <c r="Z12" s="5"/>
      <c r="AA12" s="4"/>
      <c r="AB12" s="4"/>
      <c r="AC12" s="4"/>
      <c r="AD12" s="4"/>
      <c r="AE12" s="4"/>
    </row>
    <row r="13" spans="1:31" s="32" customFormat="1" ht="21" customHeight="1">
      <c r="A13" s="283" t="s">
        <v>25</v>
      </c>
      <c r="B13" s="283"/>
      <c r="C13" s="283"/>
      <c r="D13" s="283"/>
      <c r="E13" s="140">
        <f>SUM(E9:E11)</f>
        <v>5100000</v>
      </c>
      <c r="F13" s="140"/>
      <c r="G13" s="140">
        <f>SUM(G9:G11)</f>
        <v>5100000</v>
      </c>
      <c r="H13" s="140"/>
      <c r="I13" s="140">
        <f>SUM(I9:I11)</f>
        <v>0</v>
      </c>
      <c r="J13" s="140"/>
      <c r="K13" s="140">
        <f t="shared" ref="K13:S13" si="21">SUM(K9:K11)</f>
        <v>5100000</v>
      </c>
      <c r="L13" s="140">
        <f t="shared" si="21"/>
        <v>750000</v>
      </c>
      <c r="M13" s="140">
        <f t="shared" si="21"/>
        <v>5850000</v>
      </c>
      <c r="N13" s="140">
        <f t="shared" si="21"/>
        <v>0</v>
      </c>
      <c r="O13" s="140">
        <f t="shared" si="21"/>
        <v>0</v>
      </c>
      <c r="P13" s="140">
        <f t="shared" si="21"/>
        <v>0</v>
      </c>
      <c r="Q13" s="140">
        <f t="shared" si="21"/>
        <v>5850000</v>
      </c>
      <c r="R13" s="140">
        <f t="shared" si="21"/>
        <v>0</v>
      </c>
      <c r="S13" s="140">
        <f t="shared" si="21"/>
        <v>5850000</v>
      </c>
      <c r="T13" s="26"/>
      <c r="U13" s="104"/>
      <c r="V13" s="33"/>
      <c r="W13" s="33"/>
      <c r="X13" s="33"/>
      <c r="Y13" s="33"/>
      <c r="Z13" s="33"/>
    </row>
    <row r="14" spans="1:31" s="85" customFormat="1" ht="24" customHeight="1">
      <c r="A14" s="188" t="s">
        <v>156</v>
      </c>
      <c r="B14" s="187" t="s">
        <v>157</v>
      </c>
      <c r="C14" s="186"/>
      <c r="D14" s="186"/>
      <c r="E14" s="186"/>
      <c r="F14" s="186"/>
      <c r="G14" s="186"/>
      <c r="H14" s="186"/>
      <c r="I14" s="186"/>
      <c r="J14" s="186"/>
      <c r="K14" s="186"/>
      <c r="L14" s="186"/>
      <c r="M14" s="186"/>
      <c r="N14" s="186"/>
      <c r="O14" s="186"/>
      <c r="P14" s="186"/>
      <c r="Q14" s="186"/>
      <c r="R14" s="186"/>
      <c r="S14" s="186"/>
      <c r="T14" s="186"/>
      <c r="U14" s="104"/>
      <c r="V14" s="86"/>
      <c r="W14" s="86"/>
      <c r="X14" s="87"/>
      <c r="Y14" s="87"/>
      <c r="Z14" s="87"/>
      <c r="AA14" s="88"/>
      <c r="AB14" s="88"/>
      <c r="AC14" s="88"/>
      <c r="AD14" s="88"/>
      <c r="AE14" s="88"/>
    </row>
    <row r="15" spans="1:31" s="36" customFormat="1" ht="24" customHeight="1">
      <c r="A15" s="38">
        <v>1</v>
      </c>
      <c r="B15" s="141" t="s">
        <v>163</v>
      </c>
      <c r="C15" s="89" t="str">
        <f t="shared" ref="C15" si="22">VLOOKUP(B15,DS,2,0)</f>
        <v>Nguyễn Trường Giang</v>
      </c>
      <c r="D15" s="116" t="str">
        <f t="shared" ref="D15" si="23">VLOOKUP(B15,DS,3,0)</f>
        <v>Thợ in</v>
      </c>
      <c r="E15" s="90">
        <f t="shared" ref="E15" si="24">VLOOKUP(B15,DS,4,0)</f>
        <v>2200000</v>
      </c>
      <c r="F15" s="92">
        <f>VLOOKUP(B15,'CC -6'!$B$8:$AS$19,36,0)</f>
        <v>25</v>
      </c>
      <c r="G15" s="145">
        <f t="shared" ref="G15" si="25">ROUND(E15/$U$2*F15,0)</f>
        <v>2200000</v>
      </c>
      <c r="H15" s="92">
        <f>(VLOOKUP(B15,'CC -6'!$B$8:$AS$19,37,0)+VLOOKUP(B15,'CC -6'!$B$8:$AS$19,38,0))</f>
        <v>0</v>
      </c>
      <c r="I15" s="145">
        <f t="shared" ref="I15" si="26">ROUND(E15/$U$2*H15,0)</f>
        <v>0</v>
      </c>
      <c r="J15" s="146">
        <f t="shared" ref="J15:K15" si="27">F15+H15</f>
        <v>25</v>
      </c>
      <c r="K15" s="39">
        <f t="shared" si="27"/>
        <v>2200000</v>
      </c>
      <c r="L15" s="90">
        <f t="shared" ref="L15" si="28">+F15*15000</f>
        <v>375000</v>
      </c>
      <c r="M15" s="40">
        <f t="shared" ref="M15" si="29">K15+L15</f>
        <v>2575000</v>
      </c>
      <c r="N15" s="40">
        <f>IF(VLOOKUP(B15,DS,9,0)="x",'L - 6'!E15*$N$4,0)</f>
        <v>0</v>
      </c>
      <c r="O15" s="40">
        <f t="shared" ref="O15" si="30">IF(VLOOKUP(B15,DS,9,0)="x",E15*0.015,0)</f>
        <v>0</v>
      </c>
      <c r="P15" s="40">
        <f t="shared" ref="P15" si="31">IF(VLOOKUP(B15,DS,9,0)="x",E15*0.01,0)</f>
        <v>0</v>
      </c>
      <c r="Q15" s="39">
        <f>M15-SUM(N15:P15)</f>
        <v>2575000</v>
      </c>
      <c r="R15" s="39">
        <f t="shared" ref="R15" si="32">VLOOKUP(B15,DS,23,0)</f>
        <v>0</v>
      </c>
      <c r="S15" s="45">
        <f>Q15-R15</f>
        <v>2575000</v>
      </c>
      <c r="T15" s="39"/>
      <c r="U15" s="104"/>
      <c r="V15" s="37"/>
      <c r="W15" s="28"/>
      <c r="X15" s="5"/>
      <c r="Y15" s="5"/>
      <c r="Z15" s="5"/>
      <c r="AA15" s="4"/>
      <c r="AB15" s="4"/>
      <c r="AC15" s="4"/>
      <c r="AD15" s="4"/>
      <c r="AE15" s="4"/>
    </row>
    <row r="16" spans="1:31" s="36" customFormat="1" ht="24" customHeight="1">
      <c r="A16" s="38">
        <v>2</v>
      </c>
      <c r="B16" s="141" t="s">
        <v>164</v>
      </c>
      <c r="C16" s="89" t="str">
        <f t="shared" ref="C16:C17" si="33">VLOOKUP(B16,DS,2,0)</f>
        <v>Đoàn Hồng Phong</v>
      </c>
      <c r="D16" s="116" t="str">
        <f t="shared" ref="D16:D17" si="34">VLOOKUP(B16,DS,3,0)</f>
        <v>Thợ đóng - xả</v>
      </c>
      <c r="E16" s="90">
        <f t="shared" ref="E16:E17" si="35">VLOOKUP(B16,DS,4,0)</f>
        <v>2200000</v>
      </c>
      <c r="F16" s="92">
        <f>VLOOKUP(B16,'CC -6'!$B$8:$AS$19,36,0)</f>
        <v>25</v>
      </c>
      <c r="G16" s="145">
        <f t="shared" ref="G16:G17" si="36">ROUND(E16/$U$2*F16,0)</f>
        <v>2200000</v>
      </c>
      <c r="H16" s="92">
        <f>(VLOOKUP(B16,'CC -6'!$B$8:$AS$19,37,0)+VLOOKUP(B16,'CC -6'!$B$8:$AS$19,38,0))</f>
        <v>0</v>
      </c>
      <c r="I16" s="145">
        <f t="shared" ref="I16:I17" si="37">ROUND(E16/$U$2*H16,0)</f>
        <v>0</v>
      </c>
      <c r="J16" s="146">
        <f t="shared" ref="J16:J17" si="38">F16+H16</f>
        <v>25</v>
      </c>
      <c r="K16" s="39">
        <f t="shared" ref="K16:K17" si="39">G16+I16</f>
        <v>2200000</v>
      </c>
      <c r="L16" s="90">
        <f t="shared" ref="L16:L17" si="40">+F16*15000</f>
        <v>375000</v>
      </c>
      <c r="M16" s="40">
        <f t="shared" ref="M16:M17" si="41">K16+L16</f>
        <v>2575000</v>
      </c>
      <c r="N16" s="40">
        <f>IF(VLOOKUP(B16,DS,9,0)="x",'L - 6'!E16*$N$4,0)</f>
        <v>0</v>
      </c>
      <c r="O16" s="40">
        <f t="shared" ref="O16:O17" si="42">IF(VLOOKUP(B16,DS,9,0)="x",E16*0.015,0)</f>
        <v>0</v>
      </c>
      <c r="P16" s="40">
        <f t="shared" ref="P16:P17" si="43">IF(VLOOKUP(B16,DS,9,0)="x",E16*0.01,0)</f>
        <v>0</v>
      </c>
      <c r="Q16" s="39">
        <f t="shared" ref="Q16:Q17" si="44">M16-SUM(N16:P16)</f>
        <v>2575000</v>
      </c>
      <c r="R16" s="39">
        <f t="shared" ref="R16:R17" si="45">VLOOKUP(B16,DS,23,0)</f>
        <v>0</v>
      </c>
      <c r="S16" s="45">
        <f t="shared" ref="S16:S17" si="46">Q16-R16</f>
        <v>2575000</v>
      </c>
      <c r="T16" s="39"/>
      <c r="U16" s="104"/>
      <c r="V16" s="37"/>
      <c r="W16" s="28"/>
      <c r="X16" s="5"/>
      <c r="Y16" s="5"/>
      <c r="Z16" s="5"/>
      <c r="AA16" s="4"/>
      <c r="AB16" s="4"/>
      <c r="AC16" s="4"/>
      <c r="AD16" s="4"/>
      <c r="AE16" s="4"/>
    </row>
    <row r="17" spans="1:31" s="36" customFormat="1" ht="24" customHeight="1">
      <c r="A17" s="38">
        <v>3</v>
      </c>
      <c r="B17" s="141" t="s">
        <v>165</v>
      </c>
      <c r="C17" s="89" t="str">
        <f t="shared" si="33"/>
        <v>Trần Hữu Tình</v>
      </c>
      <c r="D17" s="116" t="str">
        <f t="shared" si="34"/>
        <v>Công nhân</v>
      </c>
      <c r="E17" s="90">
        <f t="shared" si="35"/>
        <v>2000000</v>
      </c>
      <c r="F17" s="92">
        <f>VLOOKUP(B17,'CC -6'!$B$8:$AS$19,36,0)</f>
        <v>25</v>
      </c>
      <c r="G17" s="145">
        <f t="shared" si="36"/>
        <v>2000000</v>
      </c>
      <c r="H17" s="92">
        <f>(VLOOKUP(B17,'CC -6'!$B$8:$AS$19,37,0)+VLOOKUP(B17,'CC -6'!$B$8:$AS$19,38,0))</f>
        <v>0</v>
      </c>
      <c r="I17" s="145">
        <f t="shared" si="37"/>
        <v>0</v>
      </c>
      <c r="J17" s="146">
        <f t="shared" si="38"/>
        <v>25</v>
      </c>
      <c r="K17" s="39">
        <f t="shared" si="39"/>
        <v>2000000</v>
      </c>
      <c r="L17" s="90">
        <f t="shared" si="40"/>
        <v>375000</v>
      </c>
      <c r="M17" s="40">
        <f t="shared" si="41"/>
        <v>2375000</v>
      </c>
      <c r="N17" s="40">
        <f>IF(VLOOKUP(B17,DS,9,0)="x",'L - 6'!E17*$N$4,0)</f>
        <v>0</v>
      </c>
      <c r="O17" s="40">
        <f t="shared" si="42"/>
        <v>0</v>
      </c>
      <c r="P17" s="40">
        <f t="shared" si="43"/>
        <v>0</v>
      </c>
      <c r="Q17" s="39">
        <f t="shared" si="44"/>
        <v>2375000</v>
      </c>
      <c r="R17" s="39">
        <f t="shared" si="45"/>
        <v>0</v>
      </c>
      <c r="S17" s="45">
        <f t="shared" si="46"/>
        <v>2375000</v>
      </c>
      <c r="T17" s="39"/>
      <c r="U17" s="104"/>
      <c r="V17" s="37"/>
      <c r="W17" s="28"/>
      <c r="X17" s="5"/>
      <c r="Y17" s="5"/>
      <c r="Z17" s="5"/>
      <c r="AA17" s="4"/>
      <c r="AB17" s="4"/>
      <c r="AC17" s="4"/>
      <c r="AD17" s="4"/>
      <c r="AE17" s="4"/>
    </row>
    <row r="18" spans="1:31" s="36" customFormat="1" ht="22.5" customHeight="1">
      <c r="A18" s="41"/>
      <c r="B18" s="185"/>
      <c r="C18" s="42"/>
      <c r="D18" s="3"/>
      <c r="E18" s="43"/>
      <c r="F18" s="43"/>
      <c r="G18" s="43"/>
      <c r="H18" s="43"/>
      <c r="I18" s="43"/>
      <c r="J18" s="44"/>
      <c r="K18" s="43"/>
      <c r="L18" s="43"/>
      <c r="M18" s="184"/>
      <c r="N18" s="43"/>
      <c r="O18" s="43"/>
      <c r="P18" s="43"/>
      <c r="Q18" s="43"/>
      <c r="R18" s="43"/>
      <c r="S18" s="43"/>
      <c r="T18" s="39"/>
      <c r="U18" s="104"/>
      <c r="V18" s="37"/>
      <c r="W18" s="37"/>
      <c r="X18" s="37"/>
      <c r="Y18" s="37"/>
      <c r="Z18" s="37"/>
    </row>
    <row r="19" spans="1:31" s="32" customFormat="1" ht="21" customHeight="1">
      <c r="A19" s="283" t="s">
        <v>25</v>
      </c>
      <c r="B19" s="283"/>
      <c r="C19" s="283"/>
      <c r="D19" s="283"/>
      <c r="E19" s="140">
        <f>SUM(E14:E18)</f>
        <v>6400000</v>
      </c>
      <c r="F19" s="140"/>
      <c r="G19" s="140">
        <f>SUM(G14:G18)</f>
        <v>6400000</v>
      </c>
      <c r="H19" s="140"/>
      <c r="I19" s="140">
        <f>SUM(I14:I18)</f>
        <v>0</v>
      </c>
      <c r="J19" s="140"/>
      <c r="K19" s="140">
        <f t="shared" ref="K19:S19" si="47">SUM(K14:K18)</f>
        <v>6400000</v>
      </c>
      <c r="L19" s="140">
        <f t="shared" si="47"/>
        <v>1125000</v>
      </c>
      <c r="M19" s="140">
        <f t="shared" si="47"/>
        <v>7525000</v>
      </c>
      <c r="N19" s="140">
        <f t="shared" si="47"/>
        <v>0</v>
      </c>
      <c r="O19" s="140">
        <f t="shared" si="47"/>
        <v>0</v>
      </c>
      <c r="P19" s="140">
        <f t="shared" si="47"/>
        <v>0</v>
      </c>
      <c r="Q19" s="140">
        <f t="shared" si="47"/>
        <v>7525000</v>
      </c>
      <c r="R19" s="140">
        <f t="shared" si="47"/>
        <v>0</v>
      </c>
      <c r="S19" s="140">
        <f t="shared" si="47"/>
        <v>7525000</v>
      </c>
      <c r="T19" s="26"/>
      <c r="U19" s="104"/>
      <c r="V19" s="33"/>
      <c r="W19" s="33"/>
      <c r="X19" s="33"/>
      <c r="Y19" s="33"/>
      <c r="Z19" s="33"/>
    </row>
    <row r="20" spans="1:31" ht="11.25" customHeight="1">
      <c r="A20" s="8"/>
      <c r="B20" s="8"/>
      <c r="C20" s="9"/>
      <c r="D20" s="117"/>
      <c r="E20" s="94"/>
      <c r="F20" s="9"/>
      <c r="G20" s="9"/>
      <c r="H20" s="9"/>
      <c r="I20" s="9"/>
      <c r="K20" s="9"/>
      <c r="L20" s="9"/>
      <c r="M20" s="102"/>
      <c r="N20" s="9"/>
      <c r="O20" s="9"/>
      <c r="P20" s="9"/>
      <c r="Q20" s="9"/>
      <c r="R20" s="9"/>
      <c r="S20" s="9"/>
      <c r="T20" s="9"/>
      <c r="U20" s="104"/>
    </row>
    <row r="21" spans="1:31" s="36" customFormat="1" ht="11.25" customHeight="1">
      <c r="A21" s="78"/>
      <c r="B21" s="78"/>
      <c r="C21" s="78"/>
      <c r="D21" s="133"/>
      <c r="E21" s="134"/>
      <c r="F21" s="78"/>
      <c r="G21" s="78"/>
      <c r="H21" s="78"/>
      <c r="I21" s="78"/>
      <c r="J21" s="135"/>
      <c r="K21" s="134"/>
      <c r="L21" s="78"/>
      <c r="M21" s="78"/>
      <c r="N21" s="78"/>
      <c r="O21" s="78"/>
      <c r="P21" s="78"/>
      <c r="Q21" s="78"/>
      <c r="R21" s="78"/>
      <c r="S21" s="108" t="str">
        <f>"Long An, ngày  "&amp;$V$2&amp;"   tháng   "&amp;TEXT(E4,"mm")&amp;"   năm "&amp;TEXT(E4,"yyyy")</f>
        <v>Long An, ngày  31   tháng   06   năm 2013</v>
      </c>
      <c r="T21" s="78"/>
      <c r="U21" s="136"/>
      <c r="V21" s="37"/>
      <c r="W21" s="37"/>
      <c r="X21" s="37"/>
      <c r="Y21" s="37"/>
      <c r="Z21" s="37"/>
    </row>
    <row r="22" spans="1:31" s="36" customFormat="1" ht="12.75">
      <c r="A22" s="29"/>
      <c r="B22" s="29"/>
      <c r="C22" s="29" t="s">
        <v>60</v>
      </c>
      <c r="D22" s="137"/>
      <c r="E22" s="79"/>
      <c r="F22" s="136"/>
      <c r="G22" s="79"/>
      <c r="H22" s="79"/>
      <c r="I22" s="79"/>
      <c r="J22" s="138"/>
      <c r="K22" s="37"/>
      <c r="L22" s="29"/>
      <c r="M22" s="147"/>
      <c r="N22" s="20"/>
      <c r="O22" s="20"/>
      <c r="P22" s="20"/>
      <c r="Q22" s="20"/>
      <c r="S22" s="136" t="s">
        <v>22</v>
      </c>
      <c r="T22" s="136"/>
      <c r="U22" s="136"/>
      <c r="V22" s="37"/>
      <c r="W22" s="37"/>
      <c r="X22" s="37"/>
      <c r="Y22" s="37"/>
      <c r="Z22" s="37"/>
    </row>
    <row r="23" spans="1:31" ht="12">
      <c r="A23" s="8"/>
      <c r="B23" s="8"/>
      <c r="C23" s="15"/>
      <c r="E23" s="13"/>
      <c r="F23" s="12"/>
      <c r="G23" s="13"/>
      <c r="H23" s="13"/>
      <c r="I23" s="13"/>
      <c r="K23" s="7"/>
      <c r="L23" s="15"/>
      <c r="N23" s="11"/>
      <c r="O23" s="11"/>
      <c r="P23" s="11"/>
      <c r="Q23" s="11"/>
      <c r="S23" s="11"/>
      <c r="T23" s="12"/>
      <c r="U23" s="104"/>
    </row>
    <row r="24" spans="1:31" ht="12">
      <c r="C24" s="15"/>
      <c r="L24" s="15"/>
      <c r="T24" s="15"/>
      <c r="U24" s="104"/>
    </row>
    <row r="25" spans="1:31" ht="12">
      <c r="U25" s="104"/>
    </row>
    <row r="26" spans="1:31" ht="12">
      <c r="U26" s="104"/>
    </row>
    <row r="27" spans="1:31" ht="12">
      <c r="U27" s="104"/>
    </row>
    <row r="28" spans="1:31" ht="12">
      <c r="U28" s="104"/>
    </row>
    <row r="29" spans="1:31" ht="12">
      <c r="U29" s="104"/>
    </row>
    <row r="30" spans="1:31" ht="12">
      <c r="U30" s="104"/>
    </row>
  </sheetData>
  <protectedRanges>
    <protectedRange password="CC78" sqref="V18:IK19 C5:D7 B22:C22 V5:W9 A18:A23 B18:B21 B23 V14:W14 Q5:T7 AF12:IK12 E5:I6 D19 N5:P6 L5 L22 J6:K7 L7 A25:T58 U31:U58 N18:S18 V25:IK58 W12 J18:L18 A59:IK65326 AF14:IK14 V13:IK13 D13 Q12:S12 A12:B13 A10:B11 Q10:S11 W10:W11 AF5:IK11" name="Range1"/>
    <protectedRange password="CC78" sqref="F7:H7" name="Range1_4"/>
    <protectedRange password="CC78" sqref="V22:IK23 S22:T23 N22:Q23 E22:I23" name="Range1_1_1"/>
    <protectedRange password="CC78" sqref="U1 W1:IK3 V4:IK4 B4:T4 X12:AE12 R2:S3 B1:Q3 U18:U30 X14:AE14 U12:U14 U4:U11 X5:AE11" name="Range1_2"/>
    <protectedRange password="CC78" sqref="V10:V12" name="Range1_1"/>
    <protectedRange password="CC78" sqref="A1" name="Range1_2_1_1"/>
    <protectedRange password="CC78" sqref="V1:V3" name="Range1_2_1"/>
    <protectedRange password="CC78" sqref="I7" name="Range1_4_1"/>
    <protectedRange password="CC78" sqref="U3" name="Range1_2_2_1"/>
    <protectedRange password="CC78" sqref="W15:W17 Q15:S17 A15:B17 AF15:IK17" name="Range1_5"/>
    <protectedRange password="CC78" sqref="U15:U17 X15:AE17" name="Range1_2_3"/>
    <protectedRange password="CC78" sqref="V15:V17" name="Range1_1_3"/>
    <protectedRange password="CC78" sqref="K10:K12 K15:K17" name="Range1_6"/>
    <protectedRange password="CC78" sqref="A2:A3" name="Range1_2_1_3"/>
    <protectedRange password="CC78" sqref="E13:T13" name="Range1_3"/>
    <protectedRange password="CC78" sqref="E19:T19" name="Range1_7"/>
    <protectedRange password="CC78" sqref="U2" name="Range1_2_2_1_1"/>
  </protectedRanges>
  <autoFilter ref="A7:AE10"/>
  <mergeCells count="24">
    <mergeCell ref="A19:D19"/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R5:R7"/>
    <mergeCell ref="S5:S7"/>
    <mergeCell ref="T5:T7"/>
    <mergeCell ref="F6:G6"/>
    <mergeCell ref="H6:I6"/>
    <mergeCell ref="N5:P5"/>
    <mergeCell ref="Q5:Q7"/>
    <mergeCell ref="A13:D13"/>
    <mergeCell ref="K6:K7"/>
    <mergeCell ref="N6:N7"/>
    <mergeCell ref="O6:O7"/>
    <mergeCell ref="P6:P7"/>
    <mergeCell ref="J6:J7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6"/>
  <sheetViews>
    <sheetView zoomScaleNormal="115" workbookViewId="0">
      <pane xSplit="3" ySplit="6" topLeftCell="D7" activePane="bottomRight" state="frozen"/>
      <selection activeCell="F16" sqref="F16:AJ21"/>
      <selection pane="topRight" activeCell="F16" sqref="F16:AJ21"/>
      <selection pane="bottomLeft" activeCell="F16" sqref="F16:AJ21"/>
      <selection pane="bottomRight" activeCell="K14" sqref="K14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198" customWidth="1"/>
    <col min="5" max="5" width="7.140625" style="2" customWidth="1"/>
    <col min="6" max="33" width="3.42578125" style="123" customWidth="1"/>
    <col min="34" max="36" width="3.42578125" style="124" customWidth="1"/>
    <col min="37" max="38" width="4.42578125" style="2" customWidth="1"/>
    <col min="39" max="39" width="5.5703125" style="100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39"/>
      <c r="B1" s="54"/>
      <c r="C1" s="54"/>
      <c r="D1" s="58"/>
      <c r="E1" s="54"/>
      <c r="F1" s="58"/>
      <c r="G1" s="58"/>
      <c r="H1" s="58"/>
      <c r="I1" s="58"/>
      <c r="J1" s="58"/>
      <c r="K1" s="119"/>
      <c r="L1" s="119"/>
      <c r="M1" s="119"/>
      <c r="N1" s="119"/>
      <c r="O1" s="119"/>
      <c r="P1" s="119"/>
      <c r="Q1" s="119"/>
      <c r="R1" s="119"/>
      <c r="S1" s="56" t="str">
        <f>CONCATENATE("BẢNG CHẤM CÔNG THÁNG ",TEXT($E$4,"mm")," NĂM ",TEXT($E$4,"yyyy"))</f>
        <v>BẢNG CHẤM CÔNG THÁNG 07 NĂM 2013</v>
      </c>
      <c r="T1" s="119"/>
      <c r="U1" s="119"/>
      <c r="V1" s="119"/>
      <c r="W1" s="119"/>
      <c r="X1" s="119"/>
      <c r="Y1" s="119"/>
      <c r="Z1" s="119"/>
      <c r="AA1" s="119"/>
      <c r="AB1" s="119"/>
      <c r="AC1" s="119"/>
      <c r="AD1" s="119"/>
      <c r="AE1" s="119"/>
      <c r="AF1" s="119"/>
      <c r="AG1" s="119"/>
      <c r="AH1" s="119"/>
      <c r="AI1" s="119"/>
      <c r="AJ1" s="119"/>
      <c r="AK1" s="55"/>
      <c r="AL1" s="55"/>
      <c r="AM1" s="242" t="s">
        <v>179</v>
      </c>
      <c r="AN1" s="243"/>
      <c r="AO1" s="243"/>
      <c r="AP1" s="243"/>
      <c r="AQ1" s="243"/>
      <c r="AR1" s="243"/>
      <c r="AS1" s="244"/>
      <c r="AT1" s="57"/>
    </row>
    <row r="2" spans="1:91" ht="20.25">
      <c r="A2" s="139"/>
      <c r="B2" s="58"/>
      <c r="C2" s="58"/>
      <c r="D2" s="58"/>
      <c r="E2" s="58"/>
      <c r="F2" s="58"/>
      <c r="G2" s="58"/>
      <c r="H2" s="58"/>
      <c r="I2" s="58"/>
      <c r="J2" s="58"/>
      <c r="K2" s="119"/>
      <c r="L2" s="119"/>
      <c r="M2" s="119"/>
      <c r="N2" s="119"/>
      <c r="O2" s="119"/>
      <c r="P2" s="119"/>
      <c r="Q2" s="119"/>
      <c r="R2" s="119"/>
      <c r="S2" s="119"/>
      <c r="T2" s="119"/>
      <c r="U2" s="119"/>
      <c r="V2" s="119"/>
      <c r="W2" s="119"/>
      <c r="X2" s="119"/>
      <c r="Y2" s="119"/>
      <c r="Z2" s="119"/>
      <c r="AA2" s="119"/>
      <c r="AB2" s="119"/>
      <c r="AC2" s="119"/>
      <c r="AD2" s="119"/>
      <c r="AE2" s="119"/>
      <c r="AF2" s="119"/>
      <c r="AG2" s="119"/>
      <c r="AH2" s="119"/>
      <c r="AI2" s="119"/>
      <c r="AJ2" s="119"/>
      <c r="AK2" s="55"/>
      <c r="AL2" s="55"/>
      <c r="AM2" s="96"/>
      <c r="AN2" s="59"/>
      <c r="AO2" s="59"/>
      <c r="AP2" s="59"/>
      <c r="AQ2" s="59"/>
      <c r="AR2" s="59"/>
      <c r="AS2" s="95"/>
      <c r="AT2" s="95"/>
    </row>
    <row r="3" spans="1:91" ht="21" customHeight="1">
      <c r="A3" s="139"/>
      <c r="B3" s="60"/>
      <c r="C3" s="60"/>
      <c r="D3" s="61"/>
      <c r="E3" s="61"/>
      <c r="F3" s="119"/>
      <c r="G3" s="119"/>
      <c r="H3" s="119"/>
      <c r="I3" s="119"/>
      <c r="J3" s="119"/>
      <c r="K3" s="119"/>
      <c r="L3" s="119"/>
      <c r="M3" s="119"/>
      <c r="N3" s="119"/>
      <c r="O3" s="119"/>
      <c r="P3" s="119"/>
      <c r="Q3" s="119"/>
      <c r="R3" s="119"/>
      <c r="S3" s="119"/>
      <c r="T3" s="119"/>
      <c r="U3" s="119"/>
      <c r="V3" s="119"/>
      <c r="W3" s="119"/>
      <c r="X3" s="119"/>
      <c r="Y3" s="119"/>
      <c r="Z3" s="119"/>
      <c r="AA3" s="119"/>
      <c r="AB3" s="119"/>
      <c r="AC3" s="119"/>
      <c r="AD3" s="119"/>
      <c r="AE3" s="119"/>
      <c r="AF3" s="119"/>
      <c r="AG3" s="119"/>
      <c r="AH3" s="119"/>
      <c r="AI3" s="119"/>
      <c r="AJ3" s="119"/>
      <c r="AK3" s="55"/>
      <c r="AL3" s="55"/>
      <c r="AM3" s="96"/>
      <c r="AN3" s="57"/>
      <c r="AO3" s="57"/>
      <c r="AP3" s="57"/>
      <c r="AQ3" s="57"/>
      <c r="AR3" s="57"/>
      <c r="AS3" s="62"/>
      <c r="AT3" s="62"/>
    </row>
    <row r="4" spans="1:91" ht="14.25" customHeight="1">
      <c r="A4" s="63"/>
      <c r="B4" s="63"/>
      <c r="C4" s="156"/>
      <c r="D4" s="155"/>
      <c r="E4" s="64">
        <v>41456</v>
      </c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6"/>
      <c r="AI4" s="66"/>
      <c r="AJ4" s="66"/>
      <c r="AK4" s="63"/>
      <c r="AL4" s="63"/>
      <c r="AM4" s="97"/>
      <c r="AN4" s="63"/>
      <c r="AO4" s="63"/>
      <c r="AP4" s="63"/>
      <c r="AQ4" s="63"/>
      <c r="AR4" s="63"/>
      <c r="AS4" s="63"/>
      <c r="AT4" s="101"/>
    </row>
    <row r="5" spans="1:91" s="67" customFormat="1" ht="18.75" customHeight="1">
      <c r="A5" s="245" t="s">
        <v>28</v>
      </c>
      <c r="B5" s="245" t="s">
        <v>3</v>
      </c>
      <c r="C5" s="245" t="s">
        <v>1</v>
      </c>
      <c r="D5" s="247" t="s">
        <v>29</v>
      </c>
      <c r="E5" s="245" t="s">
        <v>30</v>
      </c>
      <c r="F5" s="118">
        <f>+E4</f>
        <v>41456</v>
      </c>
      <c r="G5" s="118">
        <f t="shared" ref="G5:AJ5" si="0">F5+1</f>
        <v>41457</v>
      </c>
      <c r="H5" s="118">
        <f t="shared" si="0"/>
        <v>41458</v>
      </c>
      <c r="I5" s="118">
        <f t="shared" si="0"/>
        <v>41459</v>
      </c>
      <c r="J5" s="118">
        <f t="shared" si="0"/>
        <v>41460</v>
      </c>
      <c r="K5" s="118">
        <f t="shared" si="0"/>
        <v>41461</v>
      </c>
      <c r="L5" s="118">
        <f t="shared" si="0"/>
        <v>41462</v>
      </c>
      <c r="M5" s="118">
        <f t="shared" si="0"/>
        <v>41463</v>
      </c>
      <c r="N5" s="118">
        <f t="shared" si="0"/>
        <v>41464</v>
      </c>
      <c r="O5" s="118">
        <f t="shared" si="0"/>
        <v>41465</v>
      </c>
      <c r="P5" s="118">
        <f t="shared" si="0"/>
        <v>41466</v>
      </c>
      <c r="Q5" s="118">
        <f t="shared" si="0"/>
        <v>41467</v>
      </c>
      <c r="R5" s="118">
        <f t="shared" si="0"/>
        <v>41468</v>
      </c>
      <c r="S5" s="118">
        <f t="shared" si="0"/>
        <v>41469</v>
      </c>
      <c r="T5" s="118">
        <f t="shared" si="0"/>
        <v>41470</v>
      </c>
      <c r="U5" s="118">
        <f t="shared" si="0"/>
        <v>41471</v>
      </c>
      <c r="V5" s="118">
        <f t="shared" si="0"/>
        <v>41472</v>
      </c>
      <c r="W5" s="118">
        <f t="shared" si="0"/>
        <v>41473</v>
      </c>
      <c r="X5" s="118">
        <f t="shared" si="0"/>
        <v>41474</v>
      </c>
      <c r="Y5" s="118">
        <f t="shared" si="0"/>
        <v>41475</v>
      </c>
      <c r="Z5" s="118">
        <f t="shared" si="0"/>
        <v>41476</v>
      </c>
      <c r="AA5" s="118">
        <f t="shared" si="0"/>
        <v>41477</v>
      </c>
      <c r="AB5" s="118">
        <f t="shared" si="0"/>
        <v>41478</v>
      </c>
      <c r="AC5" s="118">
        <f t="shared" si="0"/>
        <v>41479</v>
      </c>
      <c r="AD5" s="118">
        <f t="shared" si="0"/>
        <v>41480</v>
      </c>
      <c r="AE5" s="118">
        <f t="shared" si="0"/>
        <v>41481</v>
      </c>
      <c r="AF5" s="118">
        <f t="shared" si="0"/>
        <v>41482</v>
      </c>
      <c r="AG5" s="118">
        <f t="shared" si="0"/>
        <v>41483</v>
      </c>
      <c r="AH5" s="118">
        <f>AG5+1</f>
        <v>41484</v>
      </c>
      <c r="AI5" s="118">
        <f t="shared" si="0"/>
        <v>41485</v>
      </c>
      <c r="AJ5" s="118">
        <f t="shared" si="0"/>
        <v>41486</v>
      </c>
      <c r="AK5" s="248" t="s">
        <v>15</v>
      </c>
      <c r="AL5" s="249"/>
      <c r="AM5" s="250"/>
      <c r="AN5" s="251" t="s">
        <v>45</v>
      </c>
      <c r="AO5" s="251" t="s">
        <v>41</v>
      </c>
      <c r="AP5" s="251" t="s">
        <v>42</v>
      </c>
      <c r="AQ5" s="251" t="s">
        <v>43</v>
      </c>
      <c r="AR5" s="251" t="s">
        <v>44</v>
      </c>
      <c r="AS5" s="247" t="s">
        <v>0</v>
      </c>
      <c r="AT5" s="253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67" customFormat="1" ht="39.75" customHeight="1">
      <c r="A6" s="246"/>
      <c r="B6" s="246"/>
      <c r="C6" s="246"/>
      <c r="D6" s="246"/>
      <c r="E6" s="246"/>
      <c r="F6" s="174" t="str">
        <f>CHOOSE(WEEKDAY(F5),"C.Nhật","T.Hai","T.Ba","T.Tư","T.Năm","T.Sáu","T.Bảy")</f>
        <v>T.Hai</v>
      </c>
      <c r="G6" s="174" t="str">
        <f t="shared" ref="G6:AJ6" si="1">CHOOSE(WEEKDAY(G5),"C.Nhật","T.Hai","T.Ba","T.Tư","T.Năm","T.Sáu","T.Bảy")</f>
        <v>T.Ba</v>
      </c>
      <c r="H6" s="174" t="str">
        <f t="shared" si="1"/>
        <v>T.Tư</v>
      </c>
      <c r="I6" s="174" t="str">
        <f t="shared" si="1"/>
        <v>T.Năm</v>
      </c>
      <c r="J6" s="174" t="str">
        <f t="shared" si="1"/>
        <v>T.Sáu</v>
      </c>
      <c r="K6" s="174" t="str">
        <f t="shared" si="1"/>
        <v>T.Bảy</v>
      </c>
      <c r="L6" s="174" t="str">
        <f t="shared" si="1"/>
        <v>C.Nhật</v>
      </c>
      <c r="M6" s="174" t="str">
        <f t="shared" si="1"/>
        <v>T.Hai</v>
      </c>
      <c r="N6" s="174" t="str">
        <f t="shared" si="1"/>
        <v>T.Ba</v>
      </c>
      <c r="O6" s="174" t="str">
        <f t="shared" si="1"/>
        <v>T.Tư</v>
      </c>
      <c r="P6" s="174" t="str">
        <f t="shared" si="1"/>
        <v>T.Năm</v>
      </c>
      <c r="Q6" s="174" t="str">
        <f t="shared" si="1"/>
        <v>T.Sáu</v>
      </c>
      <c r="R6" s="174" t="str">
        <f t="shared" si="1"/>
        <v>T.Bảy</v>
      </c>
      <c r="S6" s="174" t="str">
        <f t="shared" si="1"/>
        <v>C.Nhật</v>
      </c>
      <c r="T6" s="174" t="str">
        <f t="shared" si="1"/>
        <v>T.Hai</v>
      </c>
      <c r="U6" s="174" t="str">
        <f t="shared" si="1"/>
        <v>T.Ba</v>
      </c>
      <c r="V6" s="174" t="str">
        <f t="shared" si="1"/>
        <v>T.Tư</v>
      </c>
      <c r="W6" s="174" t="str">
        <f t="shared" si="1"/>
        <v>T.Năm</v>
      </c>
      <c r="X6" s="174" t="str">
        <f t="shared" si="1"/>
        <v>T.Sáu</v>
      </c>
      <c r="Y6" s="174" t="str">
        <f t="shared" si="1"/>
        <v>T.Bảy</v>
      </c>
      <c r="Z6" s="174" t="str">
        <f t="shared" si="1"/>
        <v>C.Nhật</v>
      </c>
      <c r="AA6" s="174" t="str">
        <f t="shared" si="1"/>
        <v>T.Hai</v>
      </c>
      <c r="AB6" s="174" t="str">
        <f t="shared" si="1"/>
        <v>T.Ba</v>
      </c>
      <c r="AC6" s="174" t="str">
        <f t="shared" si="1"/>
        <v>T.Tư</v>
      </c>
      <c r="AD6" s="174" t="str">
        <f t="shared" si="1"/>
        <v>T.Năm</v>
      </c>
      <c r="AE6" s="174" t="str">
        <f t="shared" si="1"/>
        <v>T.Sáu</v>
      </c>
      <c r="AF6" s="174" t="str">
        <f t="shared" si="1"/>
        <v>T.Bảy</v>
      </c>
      <c r="AG6" s="174" t="str">
        <f t="shared" si="1"/>
        <v>C.Nhật</v>
      </c>
      <c r="AH6" s="174" t="str">
        <f t="shared" si="1"/>
        <v>T.Hai</v>
      </c>
      <c r="AI6" s="174" t="str">
        <f t="shared" si="1"/>
        <v>T.Ba</v>
      </c>
      <c r="AJ6" s="174" t="str">
        <f t="shared" si="1"/>
        <v>T.Tư</v>
      </c>
      <c r="AK6" s="175" t="s">
        <v>16</v>
      </c>
      <c r="AL6" s="175" t="s">
        <v>31</v>
      </c>
      <c r="AM6" s="176" t="s">
        <v>17</v>
      </c>
      <c r="AN6" s="252"/>
      <c r="AO6" s="252"/>
      <c r="AP6" s="252"/>
      <c r="AQ6" s="252"/>
      <c r="AR6" s="252"/>
      <c r="AS6" s="246"/>
      <c r="AT6" s="253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67" customFormat="1" ht="12.75" customHeight="1">
      <c r="A7" s="177">
        <v>1</v>
      </c>
      <c r="B7" s="177">
        <v>1</v>
      </c>
      <c r="C7" s="177">
        <v>2</v>
      </c>
      <c r="D7" s="177">
        <v>3</v>
      </c>
      <c r="E7" s="177">
        <v>4</v>
      </c>
      <c r="F7" s="177">
        <v>5</v>
      </c>
      <c r="G7" s="177">
        <v>6</v>
      </c>
      <c r="H7" s="177">
        <v>7</v>
      </c>
      <c r="I7" s="177">
        <v>8</v>
      </c>
      <c r="J7" s="177">
        <v>9</v>
      </c>
      <c r="K7" s="177">
        <v>10</v>
      </c>
      <c r="L7" s="177">
        <v>11</v>
      </c>
      <c r="M7" s="177">
        <v>12</v>
      </c>
      <c r="N7" s="177">
        <v>13</v>
      </c>
      <c r="O7" s="177">
        <v>14</v>
      </c>
      <c r="P7" s="177">
        <v>15</v>
      </c>
      <c r="Q7" s="177">
        <v>16</v>
      </c>
      <c r="R7" s="177">
        <v>17</v>
      </c>
      <c r="S7" s="177">
        <v>18</v>
      </c>
      <c r="T7" s="177">
        <v>19</v>
      </c>
      <c r="U7" s="177">
        <v>20</v>
      </c>
      <c r="V7" s="177">
        <v>21</v>
      </c>
      <c r="W7" s="177">
        <v>22</v>
      </c>
      <c r="X7" s="177">
        <v>23</v>
      </c>
      <c r="Y7" s="177">
        <v>24</v>
      </c>
      <c r="Z7" s="177">
        <v>25</v>
      </c>
      <c r="AA7" s="177">
        <v>26</v>
      </c>
      <c r="AB7" s="177">
        <v>27</v>
      </c>
      <c r="AC7" s="177">
        <v>28</v>
      </c>
      <c r="AD7" s="177">
        <v>29</v>
      </c>
      <c r="AE7" s="177">
        <v>30</v>
      </c>
      <c r="AF7" s="177">
        <v>31</v>
      </c>
      <c r="AG7" s="177">
        <v>32</v>
      </c>
      <c r="AH7" s="177">
        <v>33</v>
      </c>
      <c r="AI7" s="177">
        <v>34</v>
      </c>
      <c r="AJ7" s="177">
        <v>35</v>
      </c>
      <c r="AK7" s="177">
        <v>36</v>
      </c>
      <c r="AL7" s="177">
        <v>37</v>
      </c>
      <c r="AM7" s="177">
        <v>38</v>
      </c>
      <c r="AN7" s="177">
        <v>39</v>
      </c>
      <c r="AO7" s="177">
        <v>40</v>
      </c>
      <c r="AP7" s="177">
        <v>41</v>
      </c>
      <c r="AQ7" s="177">
        <v>42</v>
      </c>
      <c r="AR7" s="177">
        <v>43</v>
      </c>
      <c r="AS7" s="177">
        <v>44</v>
      </c>
      <c r="AT7" s="200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180" customFormat="1" ht="21" customHeight="1">
      <c r="A8" s="178" t="s">
        <v>155</v>
      </c>
      <c r="B8" s="181" t="s">
        <v>180</v>
      </c>
      <c r="C8" s="182"/>
      <c r="D8" s="182"/>
      <c r="E8" s="182"/>
      <c r="F8" s="182"/>
      <c r="G8" s="182"/>
      <c r="H8" s="182"/>
      <c r="I8" s="182"/>
      <c r="J8" s="182"/>
      <c r="K8" s="182"/>
      <c r="L8" s="182"/>
      <c r="M8" s="182"/>
      <c r="N8" s="182"/>
      <c r="O8" s="182"/>
      <c r="P8" s="182"/>
      <c r="Q8" s="182"/>
      <c r="R8" s="182"/>
      <c r="S8" s="182"/>
      <c r="T8" s="182"/>
      <c r="U8" s="182"/>
      <c r="V8" s="182"/>
      <c r="W8" s="182"/>
      <c r="X8" s="182"/>
      <c r="Y8" s="182"/>
      <c r="Z8" s="182"/>
      <c r="AA8" s="182"/>
      <c r="AB8" s="182"/>
      <c r="AC8" s="182"/>
      <c r="AD8" s="182"/>
      <c r="AE8" s="182"/>
      <c r="AF8" s="182"/>
      <c r="AG8" s="182"/>
      <c r="AH8" s="182"/>
      <c r="AI8" s="182"/>
      <c r="AJ8" s="182"/>
      <c r="AK8" s="182"/>
      <c r="AL8" s="182"/>
      <c r="AM8" s="182"/>
      <c r="AN8" s="182"/>
      <c r="AO8" s="182"/>
      <c r="AP8" s="182"/>
      <c r="AQ8" s="182"/>
      <c r="AR8" s="182"/>
      <c r="AS8" s="183"/>
      <c r="AT8" s="179"/>
    </row>
    <row r="9" spans="1:91" s="67" customFormat="1" ht="18" customHeight="1">
      <c r="A9" s="254">
        <v>1</v>
      </c>
      <c r="B9" s="254" t="s">
        <v>162</v>
      </c>
      <c r="C9" s="256" t="str">
        <f>VLOOKUP(B9,DS,2,0)</f>
        <v>Phan Văn Hiền</v>
      </c>
      <c r="D9" s="258" t="str">
        <f>VLOOKUP(B9,DS,3,0)</f>
        <v>Quản Đốc</v>
      </c>
      <c r="E9" s="68" t="s">
        <v>32</v>
      </c>
      <c r="F9" s="143">
        <v>8</v>
      </c>
      <c r="G9" s="143">
        <v>8</v>
      </c>
      <c r="H9" s="143">
        <v>8</v>
      </c>
      <c r="I9" s="143">
        <v>8</v>
      </c>
      <c r="J9" s="143">
        <v>8</v>
      </c>
      <c r="K9" s="143">
        <v>8</v>
      </c>
      <c r="L9" s="143"/>
      <c r="M9" s="143">
        <v>8</v>
      </c>
      <c r="N9" s="143">
        <v>8</v>
      </c>
      <c r="O9" s="143">
        <v>8</v>
      </c>
      <c r="P9" s="143">
        <v>8</v>
      </c>
      <c r="Q9" s="143">
        <v>8</v>
      </c>
      <c r="R9" s="143">
        <v>8</v>
      </c>
      <c r="S9" s="143"/>
      <c r="T9" s="143">
        <v>8</v>
      </c>
      <c r="U9" s="143">
        <v>8</v>
      </c>
      <c r="V9" s="143">
        <v>8</v>
      </c>
      <c r="W9" s="143">
        <v>8</v>
      </c>
      <c r="X9" s="143">
        <v>8</v>
      </c>
      <c r="Y9" s="143">
        <v>8</v>
      </c>
      <c r="Z9" s="143"/>
      <c r="AA9" s="143">
        <v>8</v>
      </c>
      <c r="AB9" s="143">
        <v>8</v>
      </c>
      <c r="AC9" s="143">
        <v>8</v>
      </c>
      <c r="AD9" s="143">
        <v>8</v>
      </c>
      <c r="AE9" s="143">
        <v>8</v>
      </c>
      <c r="AF9" s="143">
        <v>8</v>
      </c>
      <c r="AG9" s="143"/>
      <c r="AH9" s="143">
        <v>8</v>
      </c>
      <c r="AI9" s="143">
        <v>8</v>
      </c>
      <c r="AJ9" s="143">
        <v>8</v>
      </c>
      <c r="AK9" s="260">
        <f>((SUM(F9:AJ9))/8)-(SUMIF($F$6:$AJ$6,"C.Nhật",F9:AJ9)/8)</f>
        <v>27</v>
      </c>
      <c r="AL9" s="260">
        <f>SUM(F10:AJ10)/8*1.5</f>
        <v>0</v>
      </c>
      <c r="AM9" s="262">
        <f>SUMIF($F$6:$AJ$6,"C.Nhật",$F9:$AJ10)/8*2</f>
        <v>0</v>
      </c>
      <c r="AN9" s="264">
        <f>SUM(AK9:AM10)</f>
        <v>27</v>
      </c>
      <c r="AO9" s="266">
        <v>0</v>
      </c>
      <c r="AP9" s="264"/>
      <c r="AQ9" s="264"/>
      <c r="AR9" s="264"/>
      <c r="AS9" s="268"/>
      <c r="AT9" s="200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67" customFormat="1" ht="18" customHeight="1">
      <c r="A10" s="255"/>
      <c r="B10" s="255"/>
      <c r="C10" s="257"/>
      <c r="D10" s="259"/>
      <c r="E10" s="69" t="s">
        <v>31</v>
      </c>
      <c r="F10" s="144"/>
      <c r="G10" s="144"/>
      <c r="H10" s="144"/>
      <c r="I10" s="144"/>
      <c r="J10" s="144"/>
      <c r="K10" s="144"/>
      <c r="L10" s="144"/>
      <c r="M10" s="144"/>
      <c r="N10" s="144"/>
      <c r="O10" s="144"/>
      <c r="P10" s="144"/>
      <c r="Q10" s="144"/>
      <c r="R10" s="144"/>
      <c r="S10" s="144"/>
      <c r="T10" s="144"/>
      <c r="U10" s="144"/>
      <c r="V10" s="144"/>
      <c r="W10" s="144"/>
      <c r="X10" s="144"/>
      <c r="Y10" s="144"/>
      <c r="Z10" s="144"/>
      <c r="AA10" s="144"/>
      <c r="AB10" s="144"/>
      <c r="AC10" s="144"/>
      <c r="AD10" s="144"/>
      <c r="AE10" s="144"/>
      <c r="AF10" s="144"/>
      <c r="AG10" s="144"/>
      <c r="AH10" s="144"/>
      <c r="AI10" s="144"/>
      <c r="AJ10" s="144"/>
      <c r="AK10" s="261"/>
      <c r="AL10" s="261"/>
      <c r="AM10" s="263"/>
      <c r="AN10" s="265"/>
      <c r="AO10" s="267"/>
      <c r="AP10" s="265"/>
      <c r="AQ10" s="265"/>
      <c r="AR10" s="265"/>
      <c r="AS10" s="269"/>
      <c r="AT10" s="200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67" customFormat="1" ht="18" customHeight="1">
      <c r="A11" s="254">
        <f>A7+1</f>
        <v>2</v>
      </c>
      <c r="B11" s="254" t="s">
        <v>177</v>
      </c>
      <c r="C11" s="256" t="str">
        <f>VLOOKUP(B11,DS,2,0)</f>
        <v>Nguyễn Thị Thu Sương</v>
      </c>
      <c r="D11" s="258" t="str">
        <f>VLOOKUP(B11,DS,3,0)</f>
        <v>Kinh Doanh</v>
      </c>
      <c r="E11" s="68" t="s">
        <v>32</v>
      </c>
      <c r="F11" s="143">
        <v>8</v>
      </c>
      <c r="G11" s="143">
        <v>8</v>
      </c>
      <c r="H11" s="143">
        <v>8</v>
      </c>
      <c r="I11" s="143">
        <v>8</v>
      </c>
      <c r="J11" s="143">
        <v>8</v>
      </c>
      <c r="K11" s="143">
        <v>8</v>
      </c>
      <c r="L11" s="143"/>
      <c r="M11" s="143">
        <v>8</v>
      </c>
      <c r="N11" s="143">
        <v>8</v>
      </c>
      <c r="O11" s="143">
        <v>8</v>
      </c>
      <c r="P11" s="143">
        <v>8</v>
      </c>
      <c r="Q11" s="143">
        <v>8</v>
      </c>
      <c r="R11" s="143">
        <v>8</v>
      </c>
      <c r="S11" s="143"/>
      <c r="T11" s="143">
        <v>8</v>
      </c>
      <c r="U11" s="143">
        <v>8</v>
      </c>
      <c r="V11" s="143">
        <v>8</v>
      </c>
      <c r="W11" s="143">
        <v>8</v>
      </c>
      <c r="X11" s="143">
        <v>8</v>
      </c>
      <c r="Y11" s="143">
        <v>8</v>
      </c>
      <c r="Z11" s="143"/>
      <c r="AA11" s="143">
        <v>8</v>
      </c>
      <c r="AB11" s="143">
        <v>8</v>
      </c>
      <c r="AC11" s="143">
        <v>8</v>
      </c>
      <c r="AD11" s="143">
        <v>8</v>
      </c>
      <c r="AE11" s="143">
        <v>8</v>
      </c>
      <c r="AF11" s="143">
        <v>8</v>
      </c>
      <c r="AG11" s="143"/>
      <c r="AH11" s="143">
        <v>8</v>
      </c>
      <c r="AI11" s="143">
        <v>8</v>
      </c>
      <c r="AJ11" s="143">
        <v>8</v>
      </c>
      <c r="AK11" s="260">
        <f t="shared" ref="AK11" si="2">((SUM(F11:AJ11))/8)-(SUMIF($F$6:$AJ$6,"C.Nhật",F11:AJ11)/8)</f>
        <v>27</v>
      </c>
      <c r="AL11" s="260">
        <f t="shared" ref="AL11" si="3">SUM(F12:AJ12)/8*1.5</f>
        <v>0</v>
      </c>
      <c r="AM11" s="262">
        <f t="shared" ref="AM11" si="4">SUMIF($F$6:$AJ$6,"C.Nhật",$F11:$AJ12)/8*2</f>
        <v>0</v>
      </c>
      <c r="AN11" s="264">
        <f t="shared" ref="AN11" si="5">SUM(AK11:AM12)</f>
        <v>27</v>
      </c>
      <c r="AO11" s="266">
        <v>0</v>
      </c>
      <c r="AP11" s="264"/>
      <c r="AQ11" s="264"/>
      <c r="AR11" s="264"/>
      <c r="AS11" s="268"/>
      <c r="AT11" s="200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67" customFormat="1" ht="18" customHeight="1">
      <c r="A12" s="255"/>
      <c r="B12" s="255"/>
      <c r="C12" s="257"/>
      <c r="D12" s="259"/>
      <c r="E12" s="69" t="s">
        <v>31</v>
      </c>
      <c r="F12" s="144"/>
      <c r="G12" s="144"/>
      <c r="H12" s="144"/>
      <c r="I12" s="144"/>
      <c r="J12" s="144"/>
      <c r="K12" s="144"/>
      <c r="L12" s="144"/>
      <c r="M12" s="144"/>
      <c r="N12" s="144"/>
      <c r="O12" s="144"/>
      <c r="P12" s="144"/>
      <c r="Q12" s="144"/>
      <c r="R12" s="144"/>
      <c r="S12" s="144"/>
      <c r="T12" s="144"/>
      <c r="U12" s="144"/>
      <c r="V12" s="144"/>
      <c r="W12" s="144"/>
      <c r="X12" s="144"/>
      <c r="Y12" s="144"/>
      <c r="Z12" s="144"/>
      <c r="AA12" s="144"/>
      <c r="AB12" s="144"/>
      <c r="AC12" s="144"/>
      <c r="AD12" s="144"/>
      <c r="AE12" s="144"/>
      <c r="AF12" s="144"/>
      <c r="AG12" s="144"/>
      <c r="AH12" s="144"/>
      <c r="AI12" s="144"/>
      <c r="AJ12" s="144"/>
      <c r="AK12" s="261"/>
      <c r="AL12" s="261"/>
      <c r="AM12" s="263"/>
      <c r="AN12" s="265"/>
      <c r="AO12" s="267"/>
      <c r="AP12" s="265"/>
      <c r="AQ12" s="265"/>
      <c r="AR12" s="265"/>
      <c r="AS12" s="269"/>
      <c r="AT12" s="200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180" customFormat="1" ht="21" customHeight="1">
      <c r="A13" s="178" t="s">
        <v>156</v>
      </c>
      <c r="B13" s="181" t="s">
        <v>160</v>
      </c>
      <c r="C13" s="182"/>
      <c r="D13" s="182"/>
      <c r="E13" s="182"/>
      <c r="F13" s="182"/>
      <c r="G13" s="182"/>
      <c r="H13" s="182"/>
      <c r="I13" s="182"/>
      <c r="J13" s="182"/>
      <c r="K13" s="182"/>
      <c r="L13" s="182"/>
      <c r="M13" s="182"/>
      <c r="N13" s="182"/>
      <c r="O13" s="182"/>
      <c r="P13" s="182"/>
      <c r="Q13" s="182"/>
      <c r="R13" s="182"/>
      <c r="S13" s="182"/>
      <c r="T13" s="182"/>
      <c r="U13" s="182"/>
      <c r="V13" s="182"/>
      <c r="W13" s="182"/>
      <c r="X13" s="182"/>
      <c r="Y13" s="182"/>
      <c r="Z13" s="182"/>
      <c r="AA13" s="182"/>
      <c r="AB13" s="182"/>
      <c r="AC13" s="182"/>
      <c r="AD13" s="182"/>
      <c r="AE13" s="182"/>
      <c r="AF13" s="182"/>
      <c r="AG13" s="182"/>
      <c r="AH13" s="182"/>
      <c r="AI13" s="182"/>
      <c r="AJ13" s="182"/>
      <c r="AK13" s="182"/>
      <c r="AL13" s="182"/>
      <c r="AM13" s="182"/>
      <c r="AN13" s="182"/>
      <c r="AO13" s="182"/>
      <c r="AP13" s="182"/>
      <c r="AQ13" s="182"/>
      <c r="AR13" s="182"/>
      <c r="AS13" s="183"/>
      <c r="AT13" s="179"/>
    </row>
    <row r="14" spans="1:91" s="67" customFormat="1" ht="18" customHeight="1">
      <c r="A14" s="254">
        <v>1</v>
      </c>
      <c r="B14" s="254" t="s">
        <v>163</v>
      </c>
      <c r="C14" s="256" t="str">
        <f>VLOOKUP(B14,DS,2,0)</f>
        <v>Nguyễn Trường Giang</v>
      </c>
      <c r="D14" s="258" t="str">
        <f>VLOOKUP(B14,DS,3,0)</f>
        <v>Thợ in</v>
      </c>
      <c r="E14" s="68" t="s">
        <v>32</v>
      </c>
      <c r="F14" s="143">
        <v>8</v>
      </c>
      <c r="G14" s="143">
        <v>8</v>
      </c>
      <c r="H14" s="143">
        <v>8</v>
      </c>
      <c r="I14" s="143">
        <v>8</v>
      </c>
      <c r="J14" s="143">
        <v>8</v>
      </c>
      <c r="K14" s="143">
        <v>8</v>
      </c>
      <c r="L14" s="143"/>
      <c r="M14" s="143">
        <v>8</v>
      </c>
      <c r="N14" s="143">
        <v>8</v>
      </c>
      <c r="O14" s="143">
        <v>8</v>
      </c>
      <c r="P14" s="143">
        <v>8</v>
      </c>
      <c r="Q14" s="143">
        <v>8</v>
      </c>
      <c r="R14" s="143">
        <v>8</v>
      </c>
      <c r="S14" s="143"/>
      <c r="T14" s="143">
        <v>8</v>
      </c>
      <c r="U14" s="143">
        <v>8</v>
      </c>
      <c r="V14" s="143">
        <v>8</v>
      </c>
      <c r="W14" s="143">
        <v>8</v>
      </c>
      <c r="X14" s="143">
        <v>8</v>
      </c>
      <c r="Y14" s="143">
        <v>8</v>
      </c>
      <c r="Z14" s="143"/>
      <c r="AA14" s="143">
        <v>8</v>
      </c>
      <c r="AB14" s="143">
        <v>8</v>
      </c>
      <c r="AC14" s="143">
        <v>8</v>
      </c>
      <c r="AD14" s="143">
        <v>8</v>
      </c>
      <c r="AE14" s="143">
        <v>8</v>
      </c>
      <c r="AF14" s="143">
        <v>8</v>
      </c>
      <c r="AG14" s="143"/>
      <c r="AH14" s="143">
        <v>8</v>
      </c>
      <c r="AI14" s="143">
        <v>8</v>
      </c>
      <c r="AJ14" s="143">
        <v>8</v>
      </c>
      <c r="AK14" s="260">
        <f t="shared" ref="AK14" si="6">((SUM(F14:AJ14))/8)-(SUMIF($F$6:$AJ$6,"C.Nhật",F14:AJ14)/8)</f>
        <v>27</v>
      </c>
      <c r="AL14" s="260">
        <f t="shared" ref="AL14" si="7">SUM(F15:AJ15)/8*1.5</f>
        <v>0</v>
      </c>
      <c r="AM14" s="262">
        <f>SUMIF($F$6:$AJ$6,"C.Nhật",$F14:$AJ15)/8*2</f>
        <v>0</v>
      </c>
      <c r="AN14" s="264">
        <f>SUM(AK14:AM15)</f>
        <v>27</v>
      </c>
      <c r="AO14" s="266">
        <v>0</v>
      </c>
      <c r="AP14" s="264"/>
      <c r="AQ14" s="264"/>
      <c r="AR14" s="264"/>
      <c r="AS14" s="268"/>
      <c r="AT14" s="221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</row>
    <row r="15" spans="1:91" s="67" customFormat="1" ht="18" customHeight="1">
      <c r="A15" s="255"/>
      <c r="B15" s="255"/>
      <c r="C15" s="257"/>
      <c r="D15" s="259"/>
      <c r="E15" s="69" t="s">
        <v>31</v>
      </c>
      <c r="F15" s="144"/>
      <c r="G15" s="144"/>
      <c r="H15" s="144"/>
      <c r="I15" s="144"/>
      <c r="J15" s="144"/>
      <c r="K15" s="144"/>
      <c r="L15" s="144"/>
      <c r="M15" s="144"/>
      <c r="N15" s="144"/>
      <c r="O15" s="144"/>
      <c r="P15" s="144"/>
      <c r="Q15" s="144"/>
      <c r="R15" s="144"/>
      <c r="S15" s="144"/>
      <c r="T15" s="144"/>
      <c r="U15" s="144"/>
      <c r="V15" s="144"/>
      <c r="W15" s="144"/>
      <c r="X15" s="144"/>
      <c r="Y15" s="144"/>
      <c r="Z15" s="144"/>
      <c r="AA15" s="144"/>
      <c r="AB15" s="144"/>
      <c r="AC15" s="144"/>
      <c r="AD15" s="144"/>
      <c r="AE15" s="144"/>
      <c r="AF15" s="144"/>
      <c r="AG15" s="144"/>
      <c r="AH15" s="144"/>
      <c r="AI15" s="144"/>
      <c r="AJ15" s="144"/>
      <c r="AK15" s="261"/>
      <c r="AL15" s="261"/>
      <c r="AM15" s="263"/>
      <c r="AN15" s="265"/>
      <c r="AO15" s="267"/>
      <c r="AP15" s="265"/>
      <c r="AQ15" s="265"/>
      <c r="AR15" s="265"/>
      <c r="AS15" s="269"/>
      <c r="AT15" s="221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</row>
    <row r="16" spans="1:91" s="67" customFormat="1" ht="18" customHeight="1">
      <c r="A16" s="254">
        <v>2</v>
      </c>
      <c r="B16" s="254" t="s">
        <v>164</v>
      </c>
      <c r="C16" s="256" t="str">
        <f>VLOOKUP(B16,DS,2,0)</f>
        <v>Đoàn Hồng Phong</v>
      </c>
      <c r="D16" s="258" t="str">
        <f>VLOOKUP(B16,DS,3,0)</f>
        <v>Thợ đóng - xả</v>
      </c>
      <c r="E16" s="68" t="s">
        <v>32</v>
      </c>
      <c r="F16" s="143">
        <v>8</v>
      </c>
      <c r="G16" s="143">
        <v>8</v>
      </c>
      <c r="H16" s="143">
        <v>8</v>
      </c>
      <c r="I16" s="143">
        <v>8</v>
      </c>
      <c r="J16" s="143">
        <v>8</v>
      </c>
      <c r="K16" s="143">
        <v>8</v>
      </c>
      <c r="L16" s="143"/>
      <c r="M16" s="143">
        <v>8</v>
      </c>
      <c r="N16" s="143">
        <v>8</v>
      </c>
      <c r="O16" s="143">
        <v>8</v>
      </c>
      <c r="P16" s="143">
        <v>8</v>
      </c>
      <c r="Q16" s="143">
        <v>8</v>
      </c>
      <c r="R16" s="143">
        <v>8</v>
      </c>
      <c r="S16" s="143"/>
      <c r="T16" s="143">
        <v>8</v>
      </c>
      <c r="U16" s="143">
        <v>8</v>
      </c>
      <c r="V16" s="143">
        <v>8</v>
      </c>
      <c r="W16" s="143">
        <v>8</v>
      </c>
      <c r="X16" s="143">
        <v>8</v>
      </c>
      <c r="Y16" s="143">
        <v>8</v>
      </c>
      <c r="Z16" s="143"/>
      <c r="AA16" s="143">
        <v>8</v>
      </c>
      <c r="AB16" s="143">
        <v>8</v>
      </c>
      <c r="AC16" s="143">
        <v>8</v>
      </c>
      <c r="AD16" s="143">
        <v>8</v>
      </c>
      <c r="AE16" s="143">
        <v>8</v>
      </c>
      <c r="AF16" s="143">
        <v>8</v>
      </c>
      <c r="AG16" s="143"/>
      <c r="AH16" s="143">
        <v>8</v>
      </c>
      <c r="AI16" s="143">
        <v>8</v>
      </c>
      <c r="AJ16" s="143">
        <v>8</v>
      </c>
      <c r="AK16" s="260">
        <f t="shared" ref="AK16" si="8">((SUM(F16:AJ16))/8)-(SUMIF($F$6:$AJ$6,"C.Nhật",F16:AJ16)/8)</f>
        <v>27</v>
      </c>
      <c r="AL16" s="260">
        <f t="shared" ref="AL16" si="9">SUM(F17:AJ17)/8*1.5</f>
        <v>0</v>
      </c>
      <c r="AM16" s="262">
        <f>SUMIF($F$6:$AJ$6,"C.Nhật",$F16:$AJ17)/8*2</f>
        <v>0</v>
      </c>
      <c r="AN16" s="264">
        <f t="shared" ref="AN16" si="10">SUM(AK16:AM17)</f>
        <v>27</v>
      </c>
      <c r="AO16" s="266">
        <v>0</v>
      </c>
      <c r="AP16" s="264"/>
      <c r="AQ16" s="264"/>
      <c r="AR16" s="264"/>
      <c r="AS16" s="268"/>
      <c r="AT16" s="221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0" s="67" customFormat="1" ht="18" customHeight="1">
      <c r="A17" s="255"/>
      <c r="B17" s="255"/>
      <c r="C17" s="257"/>
      <c r="D17" s="259"/>
      <c r="E17" s="69" t="s">
        <v>31</v>
      </c>
      <c r="F17" s="144"/>
      <c r="G17" s="144"/>
      <c r="H17" s="144"/>
      <c r="I17" s="144"/>
      <c r="J17" s="144"/>
      <c r="K17" s="144"/>
      <c r="L17" s="144"/>
      <c r="M17" s="144"/>
      <c r="N17" s="144"/>
      <c r="O17" s="144"/>
      <c r="P17" s="144"/>
      <c r="Q17" s="144"/>
      <c r="R17" s="144"/>
      <c r="S17" s="144"/>
      <c r="T17" s="144"/>
      <c r="U17" s="144"/>
      <c r="V17" s="144"/>
      <c r="W17" s="144"/>
      <c r="X17" s="144"/>
      <c r="Y17" s="144"/>
      <c r="Z17" s="144"/>
      <c r="AA17" s="144"/>
      <c r="AB17" s="144"/>
      <c r="AC17" s="144"/>
      <c r="AD17" s="144"/>
      <c r="AE17" s="144"/>
      <c r="AF17" s="144"/>
      <c r="AG17" s="144"/>
      <c r="AH17" s="144"/>
      <c r="AI17" s="144"/>
      <c r="AJ17" s="144"/>
      <c r="AK17" s="261"/>
      <c r="AL17" s="261"/>
      <c r="AM17" s="263"/>
      <c r="AN17" s="265"/>
      <c r="AO17" s="267"/>
      <c r="AP17" s="265"/>
      <c r="AQ17" s="265"/>
      <c r="AR17" s="265"/>
      <c r="AS17" s="269"/>
      <c r="AT17" s="221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s="67" customFormat="1" ht="18" customHeight="1">
      <c r="A18" s="254">
        <v>3</v>
      </c>
      <c r="B18" s="254" t="s">
        <v>165</v>
      </c>
      <c r="C18" s="256" t="str">
        <f>VLOOKUP(B18,DS,2,0)</f>
        <v>Trần Hữu Tình</v>
      </c>
      <c r="D18" s="258" t="str">
        <f>VLOOKUP(B18,DS,3,0)</f>
        <v>Công nhân</v>
      </c>
      <c r="E18" s="68" t="s">
        <v>32</v>
      </c>
      <c r="F18" s="143">
        <v>8</v>
      </c>
      <c r="G18" s="143">
        <v>8</v>
      </c>
      <c r="H18" s="143">
        <v>8</v>
      </c>
      <c r="I18" s="143">
        <v>8</v>
      </c>
      <c r="J18" s="143">
        <v>8</v>
      </c>
      <c r="K18" s="143">
        <v>8</v>
      </c>
      <c r="L18" s="143"/>
      <c r="M18" s="143">
        <v>8</v>
      </c>
      <c r="N18" s="143">
        <v>8</v>
      </c>
      <c r="O18" s="143">
        <v>8</v>
      </c>
      <c r="P18" s="143">
        <v>8</v>
      </c>
      <c r="Q18" s="143">
        <v>8</v>
      </c>
      <c r="R18" s="143">
        <v>8</v>
      </c>
      <c r="S18" s="143"/>
      <c r="T18" s="143">
        <v>8</v>
      </c>
      <c r="U18" s="143">
        <v>8</v>
      </c>
      <c r="V18" s="143">
        <v>8</v>
      </c>
      <c r="W18" s="143">
        <v>8</v>
      </c>
      <c r="X18" s="143">
        <v>8</v>
      </c>
      <c r="Y18" s="143">
        <v>8</v>
      </c>
      <c r="Z18" s="143"/>
      <c r="AA18" s="143">
        <v>8</v>
      </c>
      <c r="AB18" s="143">
        <v>8</v>
      </c>
      <c r="AC18" s="143">
        <v>8</v>
      </c>
      <c r="AD18" s="143">
        <v>8</v>
      </c>
      <c r="AE18" s="143">
        <v>8</v>
      </c>
      <c r="AF18" s="143">
        <v>8</v>
      </c>
      <c r="AG18" s="143"/>
      <c r="AH18" s="143">
        <v>8</v>
      </c>
      <c r="AI18" s="143">
        <v>8</v>
      </c>
      <c r="AJ18" s="143">
        <v>8</v>
      </c>
      <c r="AK18" s="260">
        <f t="shared" ref="AK18" si="11">((SUM(F18:AJ18))/8)-(SUMIF($F$6:$AJ$6,"C.Nhật",F18:AJ18)/8)</f>
        <v>27</v>
      </c>
      <c r="AL18" s="260">
        <f t="shared" ref="AL18" si="12">SUM(F19:AJ19)/8*1.5</f>
        <v>0</v>
      </c>
      <c r="AM18" s="262">
        <f>SUMIF($F$6:$AJ$6,"C.Nhật",$F18:$AJ19)/8*2</f>
        <v>0</v>
      </c>
      <c r="AN18" s="264">
        <f t="shared" ref="AN18" si="13">SUM(AK18:AM19)</f>
        <v>27</v>
      </c>
      <c r="AO18" s="266">
        <v>0</v>
      </c>
      <c r="AP18" s="264"/>
      <c r="AQ18" s="264"/>
      <c r="AR18" s="264"/>
      <c r="AS18" s="268"/>
      <c r="AT18" s="221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0" s="67" customFormat="1" ht="18" customHeight="1">
      <c r="A19" s="255"/>
      <c r="B19" s="255"/>
      <c r="C19" s="257"/>
      <c r="D19" s="259"/>
      <c r="E19" s="69" t="s">
        <v>31</v>
      </c>
      <c r="F19" s="144"/>
      <c r="G19" s="144"/>
      <c r="H19" s="144"/>
      <c r="I19" s="144"/>
      <c r="J19" s="144"/>
      <c r="K19" s="144"/>
      <c r="L19" s="144"/>
      <c r="M19" s="144"/>
      <c r="N19" s="144"/>
      <c r="O19" s="144"/>
      <c r="P19" s="144"/>
      <c r="Q19" s="144"/>
      <c r="R19" s="144"/>
      <c r="S19" s="144"/>
      <c r="T19" s="144"/>
      <c r="U19" s="144"/>
      <c r="V19" s="144"/>
      <c r="W19" s="144"/>
      <c r="X19" s="144"/>
      <c r="Y19" s="144"/>
      <c r="Z19" s="144"/>
      <c r="AA19" s="144"/>
      <c r="AB19" s="144"/>
      <c r="AC19" s="144"/>
      <c r="AD19" s="144"/>
      <c r="AE19" s="144"/>
      <c r="AF19" s="144"/>
      <c r="AG19" s="144"/>
      <c r="AH19" s="144"/>
      <c r="AI19" s="144"/>
      <c r="AJ19" s="144"/>
      <c r="AK19" s="261"/>
      <c r="AL19" s="261"/>
      <c r="AM19" s="263"/>
      <c r="AN19" s="265"/>
      <c r="AO19" s="267"/>
      <c r="AP19" s="265"/>
      <c r="AQ19" s="265"/>
      <c r="AR19" s="265"/>
      <c r="AS19" s="269"/>
      <c r="AT19" s="221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0" s="70" customFormat="1" ht="12.75">
      <c r="A20" s="14"/>
      <c r="B20" s="71"/>
      <c r="C20" s="4"/>
      <c r="D20" s="113"/>
      <c r="E20" s="4"/>
      <c r="F20" s="75"/>
      <c r="G20" s="75"/>
      <c r="H20" s="72"/>
      <c r="I20" s="72"/>
      <c r="J20" s="120"/>
      <c r="K20" s="75"/>
      <c r="L20" s="72"/>
      <c r="M20" s="75"/>
      <c r="N20" s="75"/>
      <c r="O20" s="75"/>
      <c r="P20" s="75"/>
      <c r="Q20" s="72"/>
      <c r="R20" s="75"/>
      <c r="S20" s="75"/>
      <c r="T20" s="120"/>
      <c r="U20" s="75"/>
      <c r="V20" s="75"/>
      <c r="W20" s="75"/>
      <c r="X20" s="71"/>
      <c r="Y20" s="75"/>
      <c r="Z20" s="75"/>
      <c r="AA20" s="75"/>
      <c r="AB20" s="75"/>
      <c r="AC20" s="75"/>
      <c r="AD20" s="72"/>
      <c r="AE20" s="75"/>
      <c r="AF20" s="75"/>
      <c r="AG20" s="75"/>
      <c r="AH20" s="75"/>
      <c r="AI20" s="75"/>
      <c r="AJ20" s="75"/>
      <c r="AK20" s="4"/>
      <c r="AL20" s="4"/>
      <c r="AM20" s="98"/>
      <c r="AN20" s="74"/>
      <c r="AO20" s="74"/>
      <c r="AP20" s="74"/>
      <c r="AQ20" s="74"/>
      <c r="AR20" s="74"/>
      <c r="AS20" s="4"/>
      <c r="AT20" s="104"/>
    </row>
    <row r="21" spans="1:90" s="70" customFormat="1" ht="12.75">
      <c r="A21" s="14"/>
      <c r="B21" s="71"/>
      <c r="C21" s="14" t="s">
        <v>14</v>
      </c>
      <c r="D21" s="113"/>
      <c r="E21" s="4"/>
      <c r="F21" s="75"/>
      <c r="G21" s="75"/>
      <c r="H21" s="72"/>
      <c r="I21" s="72"/>
      <c r="J21" s="120"/>
      <c r="K21" s="75"/>
      <c r="L21" s="72"/>
      <c r="M21" s="75"/>
      <c r="N21" s="75"/>
      <c r="O21" s="75"/>
      <c r="P21" s="75"/>
      <c r="Q21" s="72"/>
      <c r="R21" s="75"/>
      <c r="S21" s="75"/>
      <c r="T21" s="120"/>
      <c r="U21" s="75"/>
      <c r="V21" s="75"/>
      <c r="W21" s="75"/>
      <c r="X21" s="71"/>
      <c r="Y21" s="75"/>
      <c r="Z21" s="75"/>
      <c r="AA21" s="75"/>
      <c r="AB21" s="75"/>
      <c r="AC21" s="75"/>
      <c r="AD21" s="72"/>
      <c r="AE21" s="75"/>
      <c r="AF21" s="75"/>
      <c r="AG21" s="75"/>
      <c r="AH21" s="75"/>
      <c r="AI21" s="75"/>
      <c r="AJ21" s="75"/>
      <c r="AK21" s="4"/>
      <c r="AL21" s="4"/>
      <c r="AM21" s="98"/>
      <c r="AN21" s="74"/>
      <c r="AO21" s="74"/>
      <c r="AP21" s="74"/>
      <c r="AQ21" s="74"/>
      <c r="AR21" s="74"/>
      <c r="AS21" s="4"/>
      <c r="AT21" s="104"/>
    </row>
    <row r="22" spans="1:90" s="70" customFormat="1" ht="12.75">
      <c r="A22" s="12"/>
      <c r="B22" s="12"/>
      <c r="C22" s="4"/>
      <c r="D22" s="113"/>
      <c r="E22" s="4"/>
      <c r="F22" s="75"/>
      <c r="G22" s="75"/>
      <c r="H22" s="121"/>
      <c r="I22" s="121"/>
      <c r="J22" s="121"/>
      <c r="K22" s="75"/>
      <c r="L22" s="121"/>
      <c r="M22" s="75"/>
      <c r="N22" s="75"/>
      <c r="O22" s="75"/>
      <c r="P22" s="75"/>
      <c r="Q22" s="75"/>
      <c r="R22" s="75"/>
      <c r="S22" s="75"/>
      <c r="T22" s="75"/>
      <c r="U22" s="75"/>
      <c r="V22" s="75"/>
      <c r="W22" s="75"/>
      <c r="X22" s="75"/>
      <c r="Y22" s="75"/>
      <c r="Z22" s="75"/>
      <c r="AA22" s="75"/>
      <c r="AB22" s="75"/>
      <c r="AC22" s="75"/>
      <c r="AD22" s="121"/>
      <c r="AE22" s="75"/>
      <c r="AF22" s="75"/>
      <c r="AG22" s="75"/>
      <c r="AH22" s="75"/>
      <c r="AI22" s="75"/>
      <c r="AJ22" s="75"/>
      <c r="AK22" s="4"/>
      <c r="AL22" s="4"/>
      <c r="AM22" s="98"/>
      <c r="AN22" s="76"/>
      <c r="AO22" s="76"/>
      <c r="AP22" s="76"/>
      <c r="AQ22" s="76"/>
      <c r="AR22" s="76"/>
      <c r="AS22" s="4"/>
      <c r="AT22" s="104"/>
    </row>
    <row r="23" spans="1:90" s="73" customFormat="1" ht="15" customHeight="1">
      <c r="A23" s="12"/>
      <c r="B23" s="12"/>
      <c r="C23" s="4"/>
      <c r="D23" s="113"/>
      <c r="E23" s="4"/>
      <c r="F23" s="75"/>
      <c r="G23" s="75"/>
      <c r="H23" s="121"/>
      <c r="I23" s="121"/>
      <c r="J23" s="121"/>
      <c r="K23" s="75"/>
      <c r="L23" s="121"/>
      <c r="M23" s="75"/>
      <c r="N23" s="75"/>
      <c r="O23" s="75"/>
      <c r="P23" s="75"/>
      <c r="Q23" s="75"/>
      <c r="R23" s="75"/>
      <c r="S23" s="75"/>
      <c r="T23" s="75"/>
      <c r="U23" s="75"/>
      <c r="V23" s="75"/>
      <c r="W23" s="75"/>
      <c r="X23" s="75"/>
      <c r="Y23" s="75"/>
      <c r="Z23" s="75"/>
      <c r="AA23" s="75"/>
      <c r="AB23" s="75"/>
      <c r="AC23" s="75"/>
      <c r="AD23" s="121"/>
      <c r="AE23" s="75"/>
      <c r="AF23" s="75"/>
      <c r="AG23" s="75"/>
      <c r="AH23" s="75"/>
      <c r="AI23" s="75"/>
      <c r="AJ23" s="75"/>
      <c r="AK23" s="4"/>
      <c r="AL23" s="4"/>
      <c r="AM23" s="98"/>
      <c r="AN23" s="76"/>
      <c r="AO23" s="76"/>
      <c r="AP23" s="76"/>
      <c r="AQ23" s="76"/>
      <c r="AR23" s="76"/>
      <c r="AS23" s="4"/>
      <c r="AT23" s="4"/>
    </row>
    <row r="24" spans="1:90" s="73" customFormat="1" ht="11.25">
      <c r="A24" s="12"/>
      <c r="B24" s="12"/>
      <c r="C24" s="4"/>
      <c r="D24" s="113"/>
      <c r="E24" s="4"/>
      <c r="F24" s="75"/>
      <c r="G24" s="75"/>
      <c r="H24" s="121"/>
      <c r="I24" s="121"/>
      <c r="J24" s="121"/>
      <c r="K24" s="75"/>
      <c r="L24" s="121"/>
      <c r="M24" s="75"/>
      <c r="N24" s="75"/>
      <c r="O24" s="75"/>
      <c r="P24" s="75"/>
      <c r="Q24" s="75"/>
      <c r="R24" s="75"/>
      <c r="S24" s="75"/>
      <c r="T24" s="75"/>
      <c r="U24" s="75"/>
      <c r="V24" s="75"/>
      <c r="W24" s="75"/>
      <c r="X24" s="75"/>
      <c r="Y24" s="75"/>
      <c r="Z24" s="75"/>
      <c r="AA24" s="75"/>
      <c r="AB24" s="75"/>
      <c r="AC24" s="75"/>
      <c r="AD24" s="121"/>
      <c r="AE24" s="75"/>
      <c r="AF24" s="75"/>
      <c r="AG24" s="75"/>
      <c r="AH24" s="75"/>
      <c r="AI24" s="75"/>
      <c r="AJ24" s="75"/>
      <c r="AK24" s="4"/>
      <c r="AL24" s="4"/>
      <c r="AM24" s="98"/>
      <c r="AN24" s="76"/>
      <c r="AO24" s="76"/>
      <c r="AP24" s="76"/>
      <c r="AQ24" s="76"/>
      <c r="AR24" s="76"/>
      <c r="AS24" s="4"/>
      <c r="AT24" s="4"/>
    </row>
    <row r="25" spans="1:90" s="73" customFormat="1" ht="11.25">
      <c r="A25" s="12"/>
      <c r="B25" s="12"/>
      <c r="C25" s="4"/>
      <c r="D25" s="113"/>
      <c r="E25" s="4"/>
      <c r="F25" s="75"/>
      <c r="G25" s="75"/>
      <c r="H25" s="121"/>
      <c r="I25" s="121"/>
      <c r="J25" s="121"/>
      <c r="K25" s="75"/>
      <c r="L25" s="121"/>
      <c r="M25" s="75"/>
      <c r="N25" s="75"/>
      <c r="O25" s="75"/>
      <c r="P25" s="75"/>
      <c r="Q25" s="75"/>
      <c r="R25" s="75"/>
      <c r="S25" s="75"/>
      <c r="T25" s="75"/>
      <c r="U25" s="75"/>
      <c r="V25" s="75"/>
      <c r="W25" s="75"/>
      <c r="X25" s="75"/>
      <c r="Y25" s="75"/>
      <c r="Z25" s="75"/>
      <c r="AA25" s="75"/>
      <c r="AB25" s="75"/>
      <c r="AC25" s="75"/>
      <c r="AD25" s="121"/>
      <c r="AE25" s="75"/>
      <c r="AF25" s="75"/>
      <c r="AG25" s="75"/>
      <c r="AH25" s="75"/>
      <c r="AI25" s="75"/>
      <c r="AJ25" s="75"/>
      <c r="AK25" s="4"/>
      <c r="AL25" s="4"/>
      <c r="AM25" s="98"/>
      <c r="AN25" s="76"/>
      <c r="AO25" s="76"/>
      <c r="AP25" s="76"/>
      <c r="AQ25" s="76"/>
      <c r="AR25" s="76"/>
      <c r="AS25" s="4"/>
      <c r="AT25" s="4"/>
    </row>
    <row r="26" spans="1:90" s="73" customFormat="1" ht="11.25">
      <c r="A26" s="10"/>
      <c r="B26" s="10"/>
      <c r="C26" s="14"/>
      <c r="D26" s="114"/>
      <c r="E26" s="77"/>
      <c r="F26" s="120"/>
      <c r="G26" s="122"/>
      <c r="H26" s="72"/>
      <c r="I26" s="72"/>
      <c r="J26" s="72"/>
      <c r="K26" s="122"/>
      <c r="L26" s="72"/>
      <c r="M26" s="122"/>
      <c r="N26" s="122"/>
      <c r="O26" s="122"/>
      <c r="P26" s="122"/>
      <c r="Q26" s="72"/>
      <c r="R26" s="120"/>
      <c r="S26" s="122"/>
      <c r="T26" s="122"/>
      <c r="U26" s="72"/>
      <c r="V26" s="122"/>
      <c r="W26" s="122"/>
      <c r="X26" s="72"/>
      <c r="Y26" s="122"/>
      <c r="Z26" s="122"/>
      <c r="AA26" s="122"/>
      <c r="AB26" s="122"/>
      <c r="AC26" s="122"/>
      <c r="AD26" s="72"/>
      <c r="AE26" s="122"/>
      <c r="AF26" s="122"/>
      <c r="AG26" s="122"/>
      <c r="AH26" s="122"/>
      <c r="AI26" s="122"/>
      <c r="AJ26" s="122"/>
      <c r="AK26" s="77"/>
      <c r="AM26" s="99"/>
      <c r="AN26" s="10"/>
      <c r="AO26" s="10"/>
      <c r="AP26" s="10"/>
      <c r="AQ26" s="10"/>
      <c r="AR26" s="10"/>
      <c r="AS26" s="14"/>
      <c r="AT26" s="4"/>
    </row>
    <row r="27" spans="1:90" s="73" customFormat="1" ht="12.75">
      <c r="A27" s="2"/>
      <c r="B27" s="2" t="s">
        <v>0</v>
      </c>
      <c r="C27" s="2"/>
      <c r="D27" s="198"/>
      <c r="E27" s="2"/>
      <c r="F27" s="123"/>
      <c r="G27" s="123"/>
      <c r="H27" s="123"/>
      <c r="I27" s="123"/>
      <c r="J27" s="123"/>
      <c r="K27" s="123"/>
      <c r="L27" s="123"/>
      <c r="M27" s="123"/>
      <c r="N27" s="123"/>
      <c r="O27" s="123"/>
      <c r="P27" s="123"/>
      <c r="Q27" s="123"/>
      <c r="R27" s="123"/>
      <c r="S27" s="123"/>
      <c r="T27" s="123"/>
      <c r="U27" s="123"/>
      <c r="V27" s="123"/>
      <c r="W27" s="123"/>
      <c r="X27" s="123"/>
      <c r="Y27" s="123"/>
      <c r="Z27" s="123"/>
      <c r="AA27" s="123"/>
      <c r="AB27" s="123"/>
      <c r="AC27" s="123"/>
      <c r="AD27" s="123"/>
      <c r="AE27" s="123"/>
      <c r="AF27" s="123"/>
      <c r="AG27" s="123"/>
      <c r="AH27" s="124"/>
      <c r="AI27" s="124"/>
      <c r="AJ27" s="124"/>
      <c r="AK27" s="2"/>
      <c r="AL27" s="2"/>
      <c r="AM27" s="100"/>
      <c r="AN27" s="2"/>
      <c r="AO27" s="2"/>
      <c r="AP27" s="2"/>
      <c r="AQ27" s="2"/>
      <c r="AR27" s="2"/>
      <c r="AS27" s="2"/>
      <c r="AT27" s="4"/>
    </row>
    <row r="28" spans="1:90" s="73" customFormat="1" ht="12.75">
      <c r="A28" s="2"/>
      <c r="B28" s="2"/>
      <c r="C28" s="2" t="s">
        <v>46</v>
      </c>
      <c r="D28" s="198"/>
      <c r="E28" s="2"/>
      <c r="F28" s="123"/>
      <c r="G28" s="123"/>
      <c r="H28" s="123"/>
      <c r="I28" s="123"/>
      <c r="J28" s="123"/>
      <c r="K28" s="123"/>
      <c r="L28" s="123"/>
      <c r="M28" s="123"/>
      <c r="N28" s="123"/>
      <c r="O28" s="123"/>
      <c r="P28" s="123"/>
      <c r="Q28" s="123"/>
      <c r="R28" s="123"/>
      <c r="S28" s="123"/>
      <c r="T28" s="123"/>
      <c r="U28" s="123"/>
      <c r="V28" s="123"/>
      <c r="W28" s="123"/>
      <c r="X28" s="123"/>
      <c r="Y28" s="123"/>
      <c r="Z28" s="123"/>
      <c r="AA28" s="123"/>
      <c r="AB28" s="123"/>
      <c r="AC28" s="123"/>
      <c r="AD28" s="123"/>
      <c r="AE28" s="123"/>
      <c r="AF28" s="123"/>
      <c r="AG28" s="123"/>
      <c r="AH28" s="124"/>
      <c r="AI28" s="124"/>
      <c r="AJ28" s="124"/>
      <c r="AK28" s="2"/>
      <c r="AL28" s="2"/>
      <c r="AM28" s="100"/>
      <c r="AN28" s="2"/>
      <c r="AO28" s="2"/>
      <c r="AP28" s="2"/>
      <c r="AQ28" s="2"/>
      <c r="AR28" s="2"/>
      <c r="AS28" s="2"/>
      <c r="AT28" s="14"/>
    </row>
    <row r="29" spans="1:90" ht="15" customHeight="1">
      <c r="C29" s="2" t="s">
        <v>47</v>
      </c>
    </row>
    <row r="30" spans="1:90" ht="15" customHeight="1">
      <c r="C30" s="2" t="s">
        <v>48</v>
      </c>
    </row>
    <row r="31" spans="1:90" ht="15" customHeight="1">
      <c r="C31" s="2" t="s">
        <v>49</v>
      </c>
    </row>
    <row r="32" spans="1:90" ht="15" customHeight="1">
      <c r="C32" s="2" t="s">
        <v>50</v>
      </c>
    </row>
    <row r="33" spans="3:3" ht="15" customHeight="1">
      <c r="C33" s="2" t="s">
        <v>51</v>
      </c>
    </row>
    <row r="34" spans="3:3" ht="15" customHeight="1">
      <c r="C34" s="2" t="s">
        <v>52</v>
      </c>
    </row>
    <row r="35" spans="3:3" ht="15" customHeight="1">
      <c r="C35" s="2" t="s">
        <v>53</v>
      </c>
    </row>
    <row r="36" spans="3:3" ht="15" customHeight="1">
      <c r="C36" s="2" t="s">
        <v>54</v>
      </c>
    </row>
  </sheetData>
  <protectedRanges>
    <protectedRange password="CC78" sqref="A1:A3" name="Range1_2_1"/>
    <protectedRange password="CC78" sqref="A9:A12" name="Range1_1"/>
    <protectedRange password="CC78" sqref="A9:A12 C9:E12" name="Range1_6"/>
    <protectedRange password="CC78" sqref="B9:B12" name="Range1_4"/>
    <protectedRange password="CC78" sqref="J22:J25 Q20:Q21" name="Range1_1_1_1"/>
    <protectedRange password="CC78" sqref="J26" name="Range1_3_1_1"/>
    <protectedRange password="CC78" sqref="A14:A19" name="Range1_1_2"/>
    <protectedRange password="CC78" sqref="A14:A19 C14:E19" name="Range1_6_2"/>
    <protectedRange password="CC78" sqref="B14:B19" name="Range1_4_2"/>
  </protectedRanges>
  <mergeCells count="79">
    <mergeCell ref="AO16:AO17"/>
    <mergeCell ref="AP16:AP17"/>
    <mergeCell ref="A16:A17"/>
    <mergeCell ref="B16:B17"/>
    <mergeCell ref="C16:C17"/>
    <mergeCell ref="AQ16:AQ17"/>
    <mergeCell ref="AR16:AR17"/>
    <mergeCell ref="AS16:AS17"/>
    <mergeCell ref="A18:A19"/>
    <mergeCell ref="B18:B19"/>
    <mergeCell ref="C18:C19"/>
    <mergeCell ref="D18:D19"/>
    <mergeCell ref="AK18:AK19"/>
    <mergeCell ref="AL18:AL19"/>
    <mergeCell ref="AM18:AM19"/>
    <mergeCell ref="AN18:AN19"/>
    <mergeCell ref="AO18:AO19"/>
    <mergeCell ref="AP18:AP19"/>
    <mergeCell ref="AQ18:AQ19"/>
    <mergeCell ref="AR18:AR19"/>
    <mergeCell ref="AS18:AS19"/>
    <mergeCell ref="AO14:AO15"/>
    <mergeCell ref="AP14:AP15"/>
    <mergeCell ref="AQ14:AQ15"/>
    <mergeCell ref="AR14:AR15"/>
    <mergeCell ref="AS14:AS15"/>
    <mergeCell ref="AL14:AL15"/>
    <mergeCell ref="AM14:AM15"/>
    <mergeCell ref="AN14:AN15"/>
    <mergeCell ref="D16:D17"/>
    <mergeCell ref="AK16:AK17"/>
    <mergeCell ref="AL16:AL17"/>
    <mergeCell ref="AM16:AM17"/>
    <mergeCell ref="AN16:AN17"/>
    <mergeCell ref="A14:A15"/>
    <mergeCell ref="B14:B15"/>
    <mergeCell ref="C14:C15"/>
    <mergeCell ref="D14:D15"/>
    <mergeCell ref="AK14:AK15"/>
    <mergeCell ref="AP11:AP12"/>
    <mergeCell ref="AQ11:AQ12"/>
    <mergeCell ref="AR11:AR12"/>
    <mergeCell ref="AS11:AS12"/>
    <mergeCell ref="AL11:AL12"/>
    <mergeCell ref="AM11:AM12"/>
    <mergeCell ref="AN11:AN12"/>
    <mergeCell ref="AO11:AO12"/>
    <mergeCell ref="AT5:AT6"/>
    <mergeCell ref="A9:A10"/>
    <mergeCell ref="B9:B10"/>
    <mergeCell ref="C9:C10"/>
    <mergeCell ref="D9:D10"/>
    <mergeCell ref="AK9:AK10"/>
    <mergeCell ref="AL9:AL10"/>
    <mergeCell ref="AS9:AS10"/>
    <mergeCell ref="AP9:AP10"/>
    <mergeCell ref="AQ9:AQ10"/>
    <mergeCell ref="AR9:AR10"/>
    <mergeCell ref="AM9:AM10"/>
    <mergeCell ref="AN9:AN10"/>
    <mergeCell ref="AO9:AO10"/>
    <mergeCell ref="A11:A12"/>
    <mergeCell ref="B11:B12"/>
    <mergeCell ref="C11:C12"/>
    <mergeCell ref="D11:D12"/>
    <mergeCell ref="AK11:AK12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</mergeCells>
  <conditionalFormatting sqref="F5:AJ6 F9:AJ12">
    <cfRule type="expression" dxfId="32" priority="28" stopIfTrue="1">
      <formula>IF(WEEKDAY(F$5)=1,TRUE,FALSE)</formula>
    </cfRule>
  </conditionalFormatting>
  <conditionalFormatting sqref="F9:AJ12">
    <cfRule type="expression" dxfId="31" priority="27" stopIfTrue="1">
      <formula>IF(WEEKDAY(F$5)=1,TRUE,FALSE)</formula>
    </cfRule>
  </conditionalFormatting>
  <conditionalFormatting sqref="F14:AJ19">
    <cfRule type="expression" dxfId="30" priority="2" stopIfTrue="1">
      <formula>IF(WEEKDAY(F$5)=1,TRUE,FALSE)</formula>
    </cfRule>
  </conditionalFormatting>
  <conditionalFormatting sqref="F14:AJ19">
    <cfRule type="expression" dxfId="29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E30"/>
  <sheetViews>
    <sheetView zoomScaleNormal="70" workbookViewId="0">
      <pane xSplit="3" ySplit="8" topLeftCell="D9" activePane="bottomRight" state="frozen"/>
      <selection activeCell="F16" sqref="F16:AJ21"/>
      <selection pane="topRight" activeCell="F16" sqref="F16:AJ21"/>
      <selection pane="bottomLeft" activeCell="F16" sqref="F16:AJ21"/>
      <selection pane="bottomRight" activeCell="G18" sqref="G18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91" customWidth="1"/>
    <col min="11" max="12" width="12" style="6" customWidth="1"/>
    <col min="13" max="13" width="11.85546875" style="6" customWidth="1"/>
    <col min="14" max="14" width="8.5703125" style="6" customWidth="1"/>
    <col min="15" max="16" width="8.7109375" style="6" customWidth="1"/>
    <col min="17" max="17" width="11" style="6" customWidth="1"/>
    <col min="18" max="18" width="6.28515625" style="6" customWidth="1"/>
    <col min="19" max="19" width="10.85546875" style="6" customWidth="1"/>
    <col min="20" max="20" width="12.28515625" style="7" customWidth="1"/>
    <col min="21" max="21" width="9.5703125" style="6" customWidth="1"/>
    <col min="22" max="22" width="15.42578125" style="7" customWidth="1"/>
    <col min="23" max="23" width="7.42578125" style="7" customWidth="1"/>
    <col min="24" max="24" width="7" style="7" customWidth="1"/>
    <col min="25" max="25" width="9.140625" style="7"/>
    <col min="26" max="26" width="11.140625" style="7" bestFit="1" customWidth="1"/>
    <col min="27" max="28" width="10.85546875" style="6" bestFit="1" customWidth="1"/>
    <col min="29" max="16384" width="9.140625" style="6"/>
  </cols>
  <sheetData>
    <row r="1" spans="1:31" s="4" customFormat="1" ht="41.25" customHeight="1">
      <c r="A1" s="139"/>
      <c r="B1" s="202"/>
      <c r="C1" s="202"/>
      <c r="D1" s="270" t="str">
        <f>"BẢNG THANH TOÁN LƯƠNG THÁNG"&amp;" "&amp;TEXT($E$4,"mm")&amp;" / "&amp;TEXT($E$4,"yyyy")</f>
        <v>BẢNG THANH TOÁN LƯƠNG THÁNG 07 / 2013</v>
      </c>
      <c r="E1" s="270"/>
      <c r="F1" s="270"/>
      <c r="G1" s="270"/>
      <c r="H1" s="270"/>
      <c r="I1" s="270"/>
      <c r="J1" s="270"/>
      <c r="K1" s="270"/>
      <c r="L1" s="270"/>
      <c r="M1" s="270"/>
      <c r="N1" s="270"/>
      <c r="O1" s="270"/>
      <c r="P1" s="270"/>
      <c r="Q1" s="271"/>
      <c r="R1" s="272" t="s">
        <v>179</v>
      </c>
      <c r="S1" s="273"/>
      <c r="T1" s="274"/>
      <c r="U1" s="130" t="s">
        <v>58</v>
      </c>
      <c r="V1" s="110" t="s">
        <v>37</v>
      </c>
      <c r="W1" s="83"/>
      <c r="X1" s="83"/>
      <c r="Y1" s="5"/>
      <c r="Z1" s="5"/>
    </row>
    <row r="2" spans="1:31" s="4" customFormat="1" ht="15" customHeight="1">
      <c r="A2" s="139"/>
      <c r="B2" s="202"/>
      <c r="C2" s="202"/>
      <c r="D2" s="202"/>
      <c r="E2" s="81"/>
      <c r="F2" s="202"/>
      <c r="G2" s="202"/>
      <c r="H2" s="202"/>
      <c r="I2" s="202"/>
      <c r="J2" s="82"/>
      <c r="K2" s="202"/>
      <c r="L2" s="202"/>
      <c r="M2" s="202"/>
      <c r="N2" s="202"/>
      <c r="O2" s="202"/>
      <c r="P2" s="202"/>
      <c r="Q2" s="202"/>
      <c r="R2" s="202"/>
      <c r="S2" s="202"/>
      <c r="T2" s="59"/>
      <c r="U2" s="80">
        <f>MAX(F10:F19)</f>
        <v>27</v>
      </c>
      <c r="V2" s="111">
        <v>31</v>
      </c>
      <c r="W2" s="83"/>
      <c r="X2" s="83"/>
      <c r="Y2" s="5"/>
      <c r="Z2" s="5"/>
    </row>
    <row r="3" spans="1:31" s="4" customFormat="1" ht="15" customHeight="1">
      <c r="A3" s="139"/>
      <c r="B3" s="202"/>
      <c r="C3" s="202"/>
      <c r="D3" s="202"/>
      <c r="E3" s="81"/>
      <c r="F3" s="202"/>
      <c r="G3" s="202"/>
      <c r="H3" s="202"/>
      <c r="I3" s="202"/>
      <c r="J3" s="82"/>
      <c r="K3" s="202"/>
      <c r="L3" s="202"/>
      <c r="M3" s="202"/>
      <c r="N3" s="202"/>
      <c r="O3" s="202"/>
      <c r="P3" s="202"/>
      <c r="Q3" s="202"/>
      <c r="R3" s="202"/>
      <c r="S3" s="202"/>
      <c r="T3" s="59"/>
      <c r="U3" s="131"/>
      <c r="V3" s="132"/>
      <c r="W3" s="83"/>
      <c r="X3" s="83"/>
      <c r="Y3" s="5"/>
      <c r="Z3" s="5"/>
    </row>
    <row r="4" spans="1:31" s="105" customFormat="1" ht="14.25" customHeight="1">
      <c r="A4" s="103"/>
      <c r="B4" s="104"/>
      <c r="C4" s="104"/>
      <c r="D4" s="104"/>
      <c r="E4" s="189">
        <f>'CC -7'!$E$4</f>
        <v>41456</v>
      </c>
      <c r="F4" s="104"/>
      <c r="G4" s="104"/>
      <c r="H4" s="104"/>
      <c r="I4" s="104"/>
      <c r="J4" s="104"/>
      <c r="K4" s="104"/>
      <c r="L4" s="104"/>
      <c r="M4" s="104"/>
      <c r="N4" s="162">
        <v>0.08</v>
      </c>
      <c r="O4" s="162">
        <v>1.4999999999999999E-2</v>
      </c>
      <c r="P4" s="162">
        <v>0.01</v>
      </c>
      <c r="Q4" s="104"/>
      <c r="R4" s="104"/>
      <c r="S4" s="104"/>
      <c r="T4" s="104"/>
      <c r="U4" s="104"/>
      <c r="V4" s="106"/>
      <c r="W4" s="106"/>
      <c r="X4" s="106"/>
      <c r="Y4" s="106"/>
      <c r="Z4" s="106"/>
    </row>
    <row r="5" spans="1:31" s="27" customFormat="1" ht="24" customHeight="1">
      <c r="A5" s="275" t="s">
        <v>19</v>
      </c>
      <c r="B5" s="275" t="s">
        <v>20</v>
      </c>
      <c r="C5" s="238" t="s">
        <v>1</v>
      </c>
      <c r="D5" s="238" t="s">
        <v>2</v>
      </c>
      <c r="E5" s="241" t="s">
        <v>56</v>
      </c>
      <c r="F5" s="278" t="s">
        <v>26</v>
      </c>
      <c r="G5" s="279"/>
      <c r="H5" s="279"/>
      <c r="I5" s="279"/>
      <c r="J5" s="279"/>
      <c r="K5" s="280"/>
      <c r="L5" s="277" t="s">
        <v>57</v>
      </c>
      <c r="M5" s="277" t="s">
        <v>5</v>
      </c>
      <c r="N5" s="238" t="s">
        <v>6</v>
      </c>
      <c r="O5" s="238"/>
      <c r="P5" s="238"/>
      <c r="Q5" s="277" t="s">
        <v>7</v>
      </c>
      <c r="R5" s="277" t="s">
        <v>8</v>
      </c>
      <c r="S5" s="277" t="s">
        <v>9</v>
      </c>
      <c r="T5" s="239" t="s">
        <v>10</v>
      </c>
      <c r="U5" s="104"/>
      <c r="V5" s="28"/>
      <c r="W5" s="28"/>
      <c r="X5" s="5"/>
      <c r="Y5" s="5"/>
      <c r="Z5" s="5"/>
      <c r="AA5" s="4"/>
      <c r="AB5" s="4"/>
      <c r="AC5" s="4"/>
      <c r="AD5" s="4"/>
      <c r="AE5" s="4"/>
    </row>
    <row r="6" spans="1:31" s="27" customFormat="1" ht="33.75" customHeight="1">
      <c r="A6" s="276"/>
      <c r="B6" s="276"/>
      <c r="C6" s="238"/>
      <c r="D6" s="238"/>
      <c r="E6" s="241"/>
      <c r="F6" s="278" t="s">
        <v>59</v>
      </c>
      <c r="G6" s="280"/>
      <c r="H6" s="278" t="s">
        <v>158</v>
      </c>
      <c r="I6" s="279"/>
      <c r="J6" s="284" t="s">
        <v>27</v>
      </c>
      <c r="K6" s="277" t="s">
        <v>4</v>
      </c>
      <c r="L6" s="281"/>
      <c r="M6" s="281"/>
      <c r="N6" s="286" t="s">
        <v>12</v>
      </c>
      <c r="O6" s="277" t="s">
        <v>13</v>
      </c>
      <c r="P6" s="277" t="s">
        <v>34</v>
      </c>
      <c r="Q6" s="281"/>
      <c r="R6" s="281"/>
      <c r="S6" s="281"/>
      <c r="T6" s="240"/>
      <c r="U6" s="104"/>
      <c r="V6" s="28"/>
      <c r="W6" s="28"/>
      <c r="X6" s="5"/>
      <c r="Y6" s="5"/>
      <c r="Z6" s="5"/>
      <c r="AA6" s="4"/>
      <c r="AB6" s="4"/>
      <c r="AC6" s="4"/>
      <c r="AD6" s="4"/>
      <c r="AE6" s="4"/>
    </row>
    <row r="7" spans="1:31" s="27" customFormat="1" ht="35.25" customHeight="1">
      <c r="A7" s="276"/>
      <c r="B7" s="276"/>
      <c r="C7" s="277"/>
      <c r="D7" s="277"/>
      <c r="E7" s="241"/>
      <c r="F7" s="201" t="s">
        <v>40</v>
      </c>
      <c r="G7" s="199" t="s">
        <v>18</v>
      </c>
      <c r="H7" s="201" t="s">
        <v>40</v>
      </c>
      <c r="I7" s="128" t="s">
        <v>18</v>
      </c>
      <c r="J7" s="285"/>
      <c r="K7" s="281"/>
      <c r="L7" s="282"/>
      <c r="M7" s="282"/>
      <c r="N7" s="287"/>
      <c r="O7" s="281"/>
      <c r="P7" s="281"/>
      <c r="Q7" s="281"/>
      <c r="R7" s="281"/>
      <c r="S7" s="281"/>
      <c r="T7" s="240"/>
      <c r="U7" s="104"/>
      <c r="V7" s="28"/>
      <c r="W7" s="28"/>
      <c r="X7" s="5"/>
      <c r="Y7" s="5"/>
      <c r="Z7" s="5"/>
      <c r="AA7" s="4"/>
      <c r="AB7" s="4"/>
      <c r="AC7" s="4"/>
      <c r="AD7" s="4"/>
      <c r="AE7" s="4"/>
    </row>
    <row r="8" spans="1:31" s="85" customFormat="1" ht="12.75" customHeight="1">
      <c r="A8" s="84">
        <v>1</v>
      </c>
      <c r="B8" s="84">
        <v>2</v>
      </c>
      <c r="C8" s="84">
        <v>3</v>
      </c>
      <c r="D8" s="84">
        <v>4</v>
      </c>
      <c r="E8" s="84">
        <v>5</v>
      </c>
      <c r="F8" s="84">
        <v>7</v>
      </c>
      <c r="G8" s="84">
        <v>8</v>
      </c>
      <c r="H8" s="84">
        <v>9</v>
      </c>
      <c r="I8" s="84">
        <v>10</v>
      </c>
      <c r="J8" s="84">
        <v>13</v>
      </c>
      <c r="K8" s="84">
        <v>14</v>
      </c>
      <c r="L8" s="84">
        <v>16</v>
      </c>
      <c r="M8" s="84">
        <v>17</v>
      </c>
      <c r="N8" s="84">
        <v>18</v>
      </c>
      <c r="O8" s="84">
        <v>19</v>
      </c>
      <c r="P8" s="84">
        <v>20</v>
      </c>
      <c r="Q8" s="84">
        <v>21</v>
      </c>
      <c r="R8" s="84">
        <v>22</v>
      </c>
      <c r="S8" s="84">
        <v>23</v>
      </c>
      <c r="T8" s="84">
        <v>24</v>
      </c>
      <c r="U8" s="104"/>
      <c r="V8" s="86"/>
      <c r="W8" s="86"/>
      <c r="X8" s="87"/>
      <c r="Y8" s="87"/>
      <c r="Z8" s="87"/>
      <c r="AA8" s="88"/>
      <c r="AB8" s="88"/>
      <c r="AC8" s="88"/>
      <c r="AD8" s="88"/>
      <c r="AE8" s="88"/>
    </row>
    <row r="9" spans="1:31" s="85" customFormat="1" ht="24" customHeight="1">
      <c r="A9" s="188" t="s">
        <v>155</v>
      </c>
      <c r="B9" s="187" t="s">
        <v>180</v>
      </c>
      <c r="C9" s="186"/>
      <c r="D9" s="186"/>
      <c r="E9" s="186"/>
      <c r="F9" s="186"/>
      <c r="G9" s="186"/>
      <c r="H9" s="186"/>
      <c r="I9" s="186"/>
      <c r="J9" s="186"/>
      <c r="K9" s="186"/>
      <c r="L9" s="186"/>
      <c r="M9" s="186"/>
      <c r="N9" s="186"/>
      <c r="O9" s="186"/>
      <c r="P9" s="186"/>
      <c r="Q9" s="186"/>
      <c r="R9" s="186"/>
      <c r="S9" s="186"/>
      <c r="T9" s="186"/>
      <c r="U9" s="104"/>
      <c r="V9" s="86"/>
      <c r="W9" s="86"/>
      <c r="X9" s="87"/>
      <c r="Y9" s="87"/>
      <c r="Z9" s="87"/>
      <c r="AA9" s="88"/>
      <c r="AB9" s="88"/>
      <c r="AC9" s="88"/>
      <c r="AD9" s="88"/>
      <c r="AE9" s="88"/>
    </row>
    <row r="10" spans="1:31" s="36" customFormat="1" ht="24" customHeight="1">
      <c r="A10" s="38">
        <v>1</v>
      </c>
      <c r="B10" s="141" t="s">
        <v>162</v>
      </c>
      <c r="C10" s="89" t="str">
        <f t="shared" ref="C10:C11" si="0">VLOOKUP(B10,DS,2,0)</f>
        <v>Phan Văn Hiền</v>
      </c>
      <c r="D10" s="116" t="str">
        <f t="shared" ref="D10:D11" si="1">VLOOKUP(B10,DS,3,0)</f>
        <v>Quản Đốc</v>
      </c>
      <c r="E10" s="90">
        <f t="shared" ref="E10:E11" si="2">VLOOKUP(B10,DS,4,0)</f>
        <v>2700000</v>
      </c>
      <c r="F10" s="92">
        <f>VLOOKUP(B10,'CC -7'!$B$8:$AS$19,36,0)</f>
        <v>27</v>
      </c>
      <c r="G10" s="145">
        <f t="shared" ref="G10:G11" si="3">ROUND(E10/$U$2*F10,0)</f>
        <v>2700000</v>
      </c>
      <c r="H10" s="92">
        <f>(VLOOKUP(B10,'CC -7'!$B$8:$AS$19,37,0)+VLOOKUP(B10,'CC -7'!$B$8:$AS$19,38,0))</f>
        <v>0</v>
      </c>
      <c r="I10" s="145">
        <f t="shared" ref="I10:I11" si="4">ROUND(E10/$U$2*H10,0)</f>
        <v>0</v>
      </c>
      <c r="J10" s="93">
        <f t="shared" ref="J10:K11" si="5">F10+H10</f>
        <v>27</v>
      </c>
      <c r="K10" s="39">
        <f>G10+I10</f>
        <v>2700000</v>
      </c>
      <c r="L10" s="90">
        <f t="shared" ref="L10:L11" si="6">+F10*15000</f>
        <v>405000</v>
      </c>
      <c r="M10" s="40">
        <f t="shared" ref="M10:M11" si="7">K10+L10</f>
        <v>3105000</v>
      </c>
      <c r="N10" s="40">
        <f>IF(VLOOKUP(B10,DS,9,0)="x",E10*$N$4,0)</f>
        <v>0</v>
      </c>
      <c r="O10" s="40">
        <f>IF(VLOOKUP(B10,DS,9,0)="x",E10*$O$4,0)</f>
        <v>0</v>
      </c>
      <c r="P10" s="40">
        <f>IF(VLOOKUP(B10,DS,9,0)="x",E10*$P$4,0)</f>
        <v>0</v>
      </c>
      <c r="Q10" s="39">
        <f t="shared" ref="Q10:Q11" si="8">M10-SUM(N10:P10)</f>
        <v>3105000</v>
      </c>
      <c r="R10" s="39">
        <f>VLOOKUP(B10,DS,23,0)</f>
        <v>0</v>
      </c>
      <c r="S10" s="45">
        <f t="shared" ref="S10:S11" si="9">Q10-R10</f>
        <v>3105000</v>
      </c>
      <c r="T10" s="39"/>
      <c r="U10" s="104"/>
      <c r="V10" s="37"/>
      <c r="W10" s="28"/>
      <c r="X10" s="5"/>
      <c r="Y10" s="5"/>
      <c r="Z10" s="5"/>
      <c r="AA10" s="4"/>
      <c r="AB10" s="4"/>
      <c r="AC10" s="4"/>
      <c r="AD10" s="4"/>
      <c r="AE10" s="4"/>
    </row>
    <row r="11" spans="1:31" s="36" customFormat="1" ht="24" customHeight="1">
      <c r="A11" s="38">
        <v>2</v>
      </c>
      <c r="B11" s="141" t="s">
        <v>177</v>
      </c>
      <c r="C11" s="89" t="str">
        <f t="shared" si="0"/>
        <v>Nguyễn Thị Thu Sương</v>
      </c>
      <c r="D11" s="116" t="str">
        <f t="shared" si="1"/>
        <v>Kinh Doanh</v>
      </c>
      <c r="E11" s="90">
        <f t="shared" si="2"/>
        <v>2400000</v>
      </c>
      <c r="F11" s="92">
        <f>VLOOKUP(B11,'CC -7'!$B$8:$AS$19,36,0)</f>
        <v>27</v>
      </c>
      <c r="G11" s="145">
        <f t="shared" si="3"/>
        <v>2400000</v>
      </c>
      <c r="H11" s="92">
        <f>(VLOOKUP(B11,'CC -7'!$B$8:$AS$19,37,0)+VLOOKUP(B11,'CC -7'!$B$8:$AS$19,38,0))</f>
        <v>0</v>
      </c>
      <c r="I11" s="145">
        <f t="shared" si="4"/>
        <v>0</v>
      </c>
      <c r="J11" s="93">
        <f t="shared" si="5"/>
        <v>27</v>
      </c>
      <c r="K11" s="39">
        <f t="shared" si="5"/>
        <v>2400000</v>
      </c>
      <c r="L11" s="90">
        <f t="shared" si="6"/>
        <v>405000</v>
      </c>
      <c r="M11" s="40">
        <f t="shared" si="7"/>
        <v>2805000</v>
      </c>
      <c r="N11" s="40">
        <f>IF(VLOOKUP(B11,DS,9,0)="x",E11*$N$4,0)</f>
        <v>0</v>
      </c>
      <c r="O11" s="40">
        <f>IF(VLOOKUP(B11,DS,9,0)="x",E11*$O$4,0)</f>
        <v>0</v>
      </c>
      <c r="P11" s="40">
        <f>IF(VLOOKUP(B11,DS,9,0)="x",E11*$P$4,0)</f>
        <v>0</v>
      </c>
      <c r="Q11" s="39">
        <f t="shared" si="8"/>
        <v>2805000</v>
      </c>
      <c r="R11" s="39">
        <f>VLOOKUP(B11,DS,23,0)</f>
        <v>0</v>
      </c>
      <c r="S11" s="45">
        <f t="shared" si="9"/>
        <v>2805000</v>
      </c>
      <c r="T11" s="39"/>
      <c r="U11" s="104"/>
      <c r="V11" s="37"/>
      <c r="W11" s="28"/>
      <c r="X11" s="5"/>
      <c r="Y11" s="5"/>
      <c r="Z11" s="5"/>
      <c r="AA11" s="4"/>
      <c r="AB11" s="4"/>
      <c r="AC11" s="4"/>
      <c r="AD11" s="4"/>
      <c r="AE11" s="4"/>
    </row>
    <row r="12" spans="1:31" s="36" customFormat="1" ht="24" customHeight="1">
      <c r="A12" s="203"/>
      <c r="B12" s="204"/>
      <c r="C12" s="205"/>
      <c r="D12" s="206"/>
      <c r="E12" s="207"/>
      <c r="F12" s="208"/>
      <c r="G12" s="209"/>
      <c r="H12" s="208"/>
      <c r="I12" s="209"/>
      <c r="J12" s="210"/>
      <c r="K12" s="211"/>
      <c r="L12" s="207"/>
      <c r="M12" s="212"/>
      <c r="N12" s="212"/>
      <c r="O12" s="212"/>
      <c r="P12" s="212"/>
      <c r="Q12" s="211"/>
      <c r="R12" s="211"/>
      <c r="S12" s="213"/>
      <c r="T12" s="211"/>
      <c r="U12" s="104"/>
      <c r="V12" s="37"/>
      <c r="W12" s="28"/>
      <c r="X12" s="5"/>
      <c r="Y12" s="5"/>
      <c r="Z12" s="5"/>
      <c r="AA12" s="4"/>
      <c r="AB12" s="4"/>
      <c r="AC12" s="4"/>
      <c r="AD12" s="4"/>
      <c r="AE12" s="4"/>
    </row>
    <row r="13" spans="1:31" s="32" customFormat="1" ht="21" customHeight="1">
      <c r="A13" s="283" t="s">
        <v>25</v>
      </c>
      <c r="B13" s="283"/>
      <c r="C13" s="283"/>
      <c r="D13" s="283"/>
      <c r="E13" s="140">
        <f>SUM(E9:E11)</f>
        <v>5100000</v>
      </c>
      <c r="F13" s="140"/>
      <c r="G13" s="140">
        <f>SUM(G9:G11)</f>
        <v>5100000</v>
      </c>
      <c r="H13" s="140"/>
      <c r="I13" s="140">
        <f>SUM(I9:I11)</f>
        <v>0</v>
      </c>
      <c r="J13" s="140"/>
      <c r="K13" s="140">
        <f t="shared" ref="K13:S13" si="10">SUM(K9:K11)</f>
        <v>5100000</v>
      </c>
      <c r="L13" s="140">
        <f t="shared" si="10"/>
        <v>810000</v>
      </c>
      <c r="M13" s="140">
        <f t="shared" si="10"/>
        <v>5910000</v>
      </c>
      <c r="N13" s="140">
        <f t="shared" si="10"/>
        <v>0</v>
      </c>
      <c r="O13" s="140">
        <f t="shared" si="10"/>
        <v>0</v>
      </c>
      <c r="P13" s="140">
        <f t="shared" si="10"/>
        <v>0</v>
      </c>
      <c r="Q13" s="140">
        <f t="shared" si="10"/>
        <v>5910000</v>
      </c>
      <c r="R13" s="140">
        <f t="shared" si="10"/>
        <v>0</v>
      </c>
      <c r="S13" s="140">
        <f t="shared" si="10"/>
        <v>5910000</v>
      </c>
      <c r="T13" s="26"/>
      <c r="U13" s="104"/>
      <c r="V13" s="33"/>
      <c r="W13" s="33"/>
      <c r="X13" s="33"/>
      <c r="Y13" s="33"/>
      <c r="Z13" s="33"/>
    </row>
    <row r="14" spans="1:31" s="85" customFormat="1" ht="24" customHeight="1">
      <c r="A14" s="188" t="s">
        <v>156</v>
      </c>
      <c r="B14" s="187" t="s">
        <v>157</v>
      </c>
      <c r="C14" s="186"/>
      <c r="D14" s="186"/>
      <c r="E14" s="186"/>
      <c r="F14" s="186"/>
      <c r="G14" s="186"/>
      <c r="H14" s="186"/>
      <c r="I14" s="186"/>
      <c r="J14" s="186"/>
      <c r="K14" s="186"/>
      <c r="L14" s="186"/>
      <c r="M14" s="186"/>
      <c r="N14" s="186"/>
      <c r="O14" s="186"/>
      <c r="P14" s="186"/>
      <c r="Q14" s="186"/>
      <c r="R14" s="186"/>
      <c r="S14" s="186"/>
      <c r="T14" s="186"/>
      <c r="U14" s="104"/>
      <c r="V14" s="86"/>
      <c r="W14" s="86"/>
      <c r="X14" s="87"/>
      <c r="Y14" s="87"/>
      <c r="Z14" s="87"/>
      <c r="AA14" s="88"/>
      <c r="AB14" s="88"/>
      <c r="AC14" s="88"/>
      <c r="AD14" s="88"/>
      <c r="AE14" s="88"/>
    </row>
    <row r="15" spans="1:31" s="36" customFormat="1" ht="24" customHeight="1">
      <c r="A15" s="38">
        <v>1</v>
      </c>
      <c r="B15" s="141" t="s">
        <v>163</v>
      </c>
      <c r="C15" s="89" t="str">
        <f t="shared" ref="C15" si="11">VLOOKUP(B15,DS,2,0)</f>
        <v>Nguyễn Trường Giang</v>
      </c>
      <c r="D15" s="116" t="str">
        <f t="shared" ref="D15" si="12">VLOOKUP(B15,DS,3,0)</f>
        <v>Thợ in</v>
      </c>
      <c r="E15" s="90">
        <f t="shared" ref="E15" si="13">VLOOKUP(B15,DS,4,0)</f>
        <v>2200000</v>
      </c>
      <c r="F15" s="92">
        <f>VLOOKUP(B15,'CC -7'!$B$8:$AS$19,36,0)</f>
        <v>27</v>
      </c>
      <c r="G15" s="145">
        <f t="shared" ref="G15" si="14">ROUND(E15/$U$2*F15,0)</f>
        <v>2200000</v>
      </c>
      <c r="H15" s="92">
        <f>(VLOOKUP(B15,'CC -7'!$B$8:$AS$19,37,0)+VLOOKUP(B15,'CC -7'!$B$8:$AS$19,38,0))</f>
        <v>0</v>
      </c>
      <c r="I15" s="145">
        <f t="shared" ref="I15" si="15">ROUND(E15/$U$2*H15,0)</f>
        <v>0</v>
      </c>
      <c r="J15" s="146">
        <f t="shared" ref="J15:K15" si="16">F15+H15</f>
        <v>27</v>
      </c>
      <c r="K15" s="39">
        <f t="shared" si="16"/>
        <v>2200000</v>
      </c>
      <c r="L15" s="90">
        <f t="shared" ref="L15" si="17">+F15*15000</f>
        <v>405000</v>
      </c>
      <c r="M15" s="40">
        <f t="shared" ref="M15" si="18">K15+L15</f>
        <v>2605000</v>
      </c>
      <c r="N15" s="40">
        <f>IF(VLOOKUP(B15,DS,9,0)="x",'L - 7'!E15*$N$4,0)</f>
        <v>0</v>
      </c>
      <c r="O15" s="40">
        <f t="shared" ref="O15" si="19">IF(VLOOKUP(B15,DS,9,0)="x",E15*0.015,0)</f>
        <v>0</v>
      </c>
      <c r="P15" s="40">
        <f t="shared" ref="P15" si="20">IF(VLOOKUP(B15,DS,9,0)="x",E15*0.01,0)</f>
        <v>0</v>
      </c>
      <c r="Q15" s="39">
        <f>M15-SUM(N15:P15)</f>
        <v>2605000</v>
      </c>
      <c r="R15" s="39">
        <f t="shared" ref="R15" si="21">VLOOKUP(B15,DS,23,0)</f>
        <v>0</v>
      </c>
      <c r="S15" s="45">
        <f>Q15-R15</f>
        <v>2605000</v>
      </c>
      <c r="T15" s="39"/>
      <c r="U15" s="104"/>
      <c r="V15" s="37"/>
      <c r="W15" s="28"/>
      <c r="X15" s="5"/>
      <c r="Y15" s="5"/>
      <c r="Z15" s="5"/>
      <c r="AA15" s="4"/>
      <c r="AB15" s="4"/>
      <c r="AC15" s="4"/>
      <c r="AD15" s="4"/>
      <c r="AE15" s="4"/>
    </row>
    <row r="16" spans="1:31" s="36" customFormat="1" ht="24" customHeight="1">
      <c r="A16" s="38">
        <v>2</v>
      </c>
      <c r="B16" s="141" t="s">
        <v>164</v>
      </c>
      <c r="C16" s="89" t="str">
        <f t="shared" ref="C16:C17" si="22">VLOOKUP(B16,DS,2,0)</f>
        <v>Đoàn Hồng Phong</v>
      </c>
      <c r="D16" s="116" t="str">
        <f t="shared" ref="D16:D17" si="23">VLOOKUP(B16,DS,3,0)</f>
        <v>Thợ đóng - xả</v>
      </c>
      <c r="E16" s="90">
        <f t="shared" ref="E16:E17" si="24">VLOOKUP(B16,DS,4,0)</f>
        <v>2200000</v>
      </c>
      <c r="F16" s="92">
        <f>VLOOKUP(B16,'CC -7'!$B$8:$AS$19,36,0)</f>
        <v>27</v>
      </c>
      <c r="G16" s="145">
        <f t="shared" ref="G16:G17" si="25">ROUND(E16/$U$2*F16,0)</f>
        <v>2200000</v>
      </c>
      <c r="H16" s="92">
        <f>(VLOOKUP(B16,'CC -7'!$B$8:$AS$19,37,0)+VLOOKUP(B16,'CC -7'!$B$8:$AS$19,38,0))</f>
        <v>0</v>
      </c>
      <c r="I16" s="145">
        <f t="shared" ref="I16:I17" si="26">ROUND(E16/$U$2*H16,0)</f>
        <v>0</v>
      </c>
      <c r="J16" s="146">
        <f t="shared" ref="J16:J17" si="27">F16+H16</f>
        <v>27</v>
      </c>
      <c r="K16" s="39">
        <f t="shared" ref="K16:K17" si="28">G16+I16</f>
        <v>2200000</v>
      </c>
      <c r="L16" s="90">
        <f t="shared" ref="L16:L17" si="29">+F16*15000</f>
        <v>405000</v>
      </c>
      <c r="M16" s="40">
        <f t="shared" ref="M16:M17" si="30">K16+L16</f>
        <v>2605000</v>
      </c>
      <c r="N16" s="40">
        <f>IF(VLOOKUP(B16,DS,9,0)="x",'L - 7'!E16*$N$4,0)</f>
        <v>0</v>
      </c>
      <c r="O16" s="40">
        <f t="shared" ref="O16:O17" si="31">IF(VLOOKUP(B16,DS,9,0)="x",E16*0.015,0)</f>
        <v>0</v>
      </c>
      <c r="P16" s="40">
        <f t="shared" ref="P16:P17" si="32">IF(VLOOKUP(B16,DS,9,0)="x",E16*0.01,0)</f>
        <v>0</v>
      </c>
      <c r="Q16" s="39">
        <f t="shared" ref="Q16:Q17" si="33">M16-SUM(N16:P16)</f>
        <v>2605000</v>
      </c>
      <c r="R16" s="39">
        <f t="shared" ref="R16:R17" si="34">VLOOKUP(B16,DS,23,0)</f>
        <v>0</v>
      </c>
      <c r="S16" s="45">
        <f t="shared" ref="S16:S17" si="35">Q16-R16</f>
        <v>2605000</v>
      </c>
      <c r="T16" s="39"/>
      <c r="U16" s="104"/>
      <c r="V16" s="37"/>
      <c r="W16" s="28"/>
      <c r="X16" s="5"/>
      <c r="Y16" s="5"/>
      <c r="Z16" s="5"/>
      <c r="AA16" s="4"/>
      <c r="AB16" s="4"/>
      <c r="AC16" s="4"/>
      <c r="AD16" s="4"/>
      <c r="AE16" s="4"/>
    </row>
    <row r="17" spans="1:31" s="36" customFormat="1" ht="24" customHeight="1">
      <c r="A17" s="38">
        <v>3</v>
      </c>
      <c r="B17" s="141" t="s">
        <v>165</v>
      </c>
      <c r="C17" s="89" t="str">
        <f t="shared" si="22"/>
        <v>Trần Hữu Tình</v>
      </c>
      <c r="D17" s="116" t="str">
        <f t="shared" si="23"/>
        <v>Công nhân</v>
      </c>
      <c r="E17" s="90">
        <f t="shared" si="24"/>
        <v>2000000</v>
      </c>
      <c r="F17" s="92">
        <f>VLOOKUP(B17,'CC -7'!$B$8:$AS$19,36,0)</f>
        <v>27</v>
      </c>
      <c r="G17" s="145">
        <f t="shared" si="25"/>
        <v>2000000</v>
      </c>
      <c r="H17" s="92">
        <f>(VLOOKUP(B17,'CC -7'!$B$8:$AS$19,37,0)+VLOOKUP(B17,'CC -7'!$B$8:$AS$19,38,0))</f>
        <v>0</v>
      </c>
      <c r="I17" s="145">
        <f t="shared" si="26"/>
        <v>0</v>
      </c>
      <c r="J17" s="146">
        <f t="shared" si="27"/>
        <v>27</v>
      </c>
      <c r="K17" s="39">
        <f t="shared" si="28"/>
        <v>2000000</v>
      </c>
      <c r="L17" s="90">
        <f t="shared" si="29"/>
        <v>405000</v>
      </c>
      <c r="M17" s="40">
        <f t="shared" si="30"/>
        <v>2405000</v>
      </c>
      <c r="N17" s="40">
        <f>IF(VLOOKUP(B17,DS,9,0)="x",'L - 7'!E17*$N$4,0)</f>
        <v>0</v>
      </c>
      <c r="O17" s="40">
        <f t="shared" si="31"/>
        <v>0</v>
      </c>
      <c r="P17" s="40">
        <f t="shared" si="32"/>
        <v>0</v>
      </c>
      <c r="Q17" s="39">
        <f t="shared" si="33"/>
        <v>2405000</v>
      </c>
      <c r="R17" s="39">
        <f t="shared" si="34"/>
        <v>0</v>
      </c>
      <c r="S17" s="45">
        <f t="shared" si="35"/>
        <v>2405000</v>
      </c>
      <c r="T17" s="39"/>
      <c r="U17" s="104"/>
      <c r="V17" s="37"/>
      <c r="W17" s="28"/>
      <c r="X17" s="5"/>
      <c r="Y17" s="5"/>
      <c r="Z17" s="5"/>
      <c r="AA17" s="4"/>
      <c r="AB17" s="4"/>
      <c r="AC17" s="4"/>
      <c r="AD17" s="4"/>
      <c r="AE17" s="4"/>
    </row>
    <row r="18" spans="1:31" s="36" customFormat="1" ht="22.5" customHeight="1">
      <c r="A18" s="41"/>
      <c r="B18" s="185"/>
      <c r="C18" s="42"/>
      <c r="D18" s="3"/>
      <c r="E18" s="43"/>
      <c r="F18" s="43"/>
      <c r="G18" s="43"/>
      <c r="H18" s="43"/>
      <c r="I18" s="43"/>
      <c r="J18" s="44"/>
      <c r="K18" s="43"/>
      <c r="L18" s="43"/>
      <c r="M18" s="184"/>
      <c r="N18" s="43"/>
      <c r="O18" s="43"/>
      <c r="P18" s="43"/>
      <c r="Q18" s="43"/>
      <c r="R18" s="43"/>
      <c r="S18" s="43"/>
      <c r="T18" s="39"/>
      <c r="U18" s="104"/>
      <c r="V18" s="37"/>
      <c r="W18" s="37"/>
      <c r="X18" s="37"/>
      <c r="Y18" s="37"/>
      <c r="Z18" s="37"/>
    </row>
    <row r="19" spans="1:31" s="32" customFormat="1" ht="21" customHeight="1">
      <c r="A19" s="283" t="s">
        <v>25</v>
      </c>
      <c r="B19" s="283"/>
      <c r="C19" s="283"/>
      <c r="D19" s="283"/>
      <c r="E19" s="140">
        <f>SUM(E14:E18)</f>
        <v>6400000</v>
      </c>
      <c r="F19" s="140"/>
      <c r="G19" s="140">
        <f>SUM(G14:G18)</f>
        <v>6400000</v>
      </c>
      <c r="H19" s="140"/>
      <c r="I19" s="140">
        <f>SUM(I14:I18)</f>
        <v>0</v>
      </c>
      <c r="J19" s="140"/>
      <c r="K19" s="140">
        <f t="shared" ref="K19:S19" si="36">SUM(K14:K18)</f>
        <v>6400000</v>
      </c>
      <c r="L19" s="140">
        <f t="shared" si="36"/>
        <v>1215000</v>
      </c>
      <c r="M19" s="140">
        <f t="shared" si="36"/>
        <v>7615000</v>
      </c>
      <c r="N19" s="140">
        <f t="shared" si="36"/>
        <v>0</v>
      </c>
      <c r="O19" s="140">
        <f t="shared" si="36"/>
        <v>0</v>
      </c>
      <c r="P19" s="140">
        <f t="shared" si="36"/>
        <v>0</v>
      </c>
      <c r="Q19" s="140">
        <f t="shared" si="36"/>
        <v>7615000</v>
      </c>
      <c r="R19" s="140">
        <f t="shared" si="36"/>
        <v>0</v>
      </c>
      <c r="S19" s="140">
        <f t="shared" si="36"/>
        <v>7615000</v>
      </c>
      <c r="T19" s="26"/>
      <c r="U19" s="104"/>
      <c r="V19" s="33"/>
      <c r="W19" s="33"/>
      <c r="X19" s="33"/>
      <c r="Y19" s="33"/>
      <c r="Z19" s="33"/>
    </row>
    <row r="20" spans="1:31" ht="11.25" customHeight="1">
      <c r="A20" s="8"/>
      <c r="B20" s="8"/>
      <c r="C20" s="9"/>
      <c r="D20" s="117"/>
      <c r="E20" s="94"/>
      <c r="F20" s="9"/>
      <c r="G20" s="9"/>
      <c r="H20" s="9"/>
      <c r="I20" s="9"/>
      <c r="K20" s="9"/>
      <c r="L20" s="9"/>
      <c r="M20" s="102"/>
      <c r="N20" s="9"/>
      <c r="O20" s="9"/>
      <c r="P20" s="9"/>
      <c r="Q20" s="9"/>
      <c r="R20" s="9"/>
      <c r="S20" s="9"/>
      <c r="T20" s="9"/>
      <c r="U20" s="104"/>
    </row>
    <row r="21" spans="1:31" s="36" customFormat="1" ht="11.25" customHeight="1">
      <c r="A21" s="78"/>
      <c r="B21" s="78"/>
      <c r="C21" s="78"/>
      <c r="D21" s="133"/>
      <c r="E21" s="134"/>
      <c r="F21" s="78"/>
      <c r="G21" s="78"/>
      <c r="H21" s="78"/>
      <c r="I21" s="78"/>
      <c r="J21" s="135"/>
      <c r="K21" s="134"/>
      <c r="L21" s="78"/>
      <c r="M21" s="78"/>
      <c r="N21" s="78"/>
      <c r="O21" s="78"/>
      <c r="P21" s="78"/>
      <c r="Q21" s="78"/>
      <c r="R21" s="78"/>
      <c r="S21" s="108" t="str">
        <f>"Long An, ngày  "&amp;$V$2&amp;"   tháng   "&amp;TEXT(E4,"mm")&amp;"   năm "&amp;TEXT(E4,"yyyy")</f>
        <v>Long An, ngày  31   tháng   07   năm 2013</v>
      </c>
      <c r="T21" s="78"/>
      <c r="U21" s="136"/>
      <c r="V21" s="37"/>
      <c r="W21" s="37"/>
      <c r="X21" s="37"/>
      <c r="Y21" s="37"/>
      <c r="Z21" s="37"/>
    </row>
    <row r="22" spans="1:31" s="36" customFormat="1" ht="12.75">
      <c r="A22" s="29"/>
      <c r="B22" s="29"/>
      <c r="C22" s="29" t="s">
        <v>60</v>
      </c>
      <c r="D22" s="137"/>
      <c r="E22" s="79"/>
      <c r="F22" s="136"/>
      <c r="G22" s="79"/>
      <c r="H22" s="79"/>
      <c r="I22" s="79"/>
      <c r="J22" s="138"/>
      <c r="K22" s="37"/>
      <c r="L22" s="29"/>
      <c r="M22" s="147"/>
      <c r="N22" s="20"/>
      <c r="O22" s="20"/>
      <c r="P22" s="20"/>
      <c r="Q22" s="20"/>
      <c r="S22" s="136" t="s">
        <v>22</v>
      </c>
      <c r="T22" s="136"/>
      <c r="U22" s="136"/>
      <c r="V22" s="37"/>
      <c r="W22" s="37"/>
      <c r="X22" s="37"/>
      <c r="Y22" s="37"/>
      <c r="Z22" s="37"/>
    </row>
    <row r="23" spans="1:31" ht="12">
      <c r="A23" s="8"/>
      <c r="B23" s="8"/>
      <c r="C23" s="15"/>
      <c r="E23" s="13"/>
      <c r="F23" s="12"/>
      <c r="G23" s="13"/>
      <c r="H23" s="13"/>
      <c r="I23" s="13"/>
      <c r="K23" s="7"/>
      <c r="L23" s="15"/>
      <c r="N23" s="11"/>
      <c r="O23" s="11"/>
      <c r="P23" s="11"/>
      <c r="Q23" s="11"/>
      <c r="S23" s="11"/>
      <c r="T23" s="12"/>
      <c r="U23" s="104"/>
    </row>
    <row r="24" spans="1:31" ht="12">
      <c r="C24" s="15"/>
      <c r="L24" s="15"/>
      <c r="T24" s="15"/>
      <c r="U24" s="104"/>
    </row>
    <row r="25" spans="1:31" ht="12">
      <c r="U25" s="104"/>
    </row>
    <row r="26" spans="1:31" ht="12">
      <c r="U26" s="104"/>
    </row>
    <row r="27" spans="1:31" ht="12">
      <c r="U27" s="104"/>
    </row>
    <row r="28" spans="1:31" ht="12">
      <c r="U28" s="104"/>
    </row>
    <row r="29" spans="1:31" ht="12">
      <c r="U29" s="104"/>
    </row>
    <row r="30" spans="1:31" ht="12">
      <c r="U30" s="104"/>
    </row>
  </sheetData>
  <protectedRanges>
    <protectedRange password="CC78" sqref="V18:IK19 C5:D7 B22:C22 V5:W9 A18:A23 B18:B21 B23 V14:W14 Q5:T7 AF12:IK12 E5:I6 D19 N5:P6 L5 L22 J6:K7 L7 A25:T58 U31:U58 N18:S18 V25:IK58 W12 J18:L18 A59:IK65326 AF14:IK14 V13:IK13 D13 Q12:S12 A12:B13 A10:B11 Q10:S11 W10:W11 AF5:IK11" name="Range1"/>
    <protectedRange password="CC78" sqref="F7:H7" name="Range1_4"/>
    <protectedRange password="CC78" sqref="V22:IK23 S22:T23 N22:Q23 E22:I23" name="Range1_1_1"/>
    <protectedRange password="CC78" sqref="U1 W1:IK3 V4:IK4 B4:T4 X12:AE12 R2:S3 B1:Q3 U18:U30 X14:AE14 U12:U14 U4:U11 X5:AE11" name="Range1_2"/>
    <protectedRange password="CC78" sqref="V10:V12" name="Range1_1"/>
    <protectedRange password="CC78" sqref="A1" name="Range1_2_1_1"/>
    <protectedRange password="CC78" sqref="V1:V3" name="Range1_2_1"/>
    <protectedRange password="CC78" sqref="I7" name="Range1_4_1"/>
    <protectedRange password="CC78" sqref="U3" name="Range1_2_2_1"/>
    <protectedRange password="CC78" sqref="W15:W17 Q15:S17 A15:B17 AF15:IK17" name="Range1_5"/>
    <protectedRange password="CC78" sqref="U15:U17 X15:AE17" name="Range1_2_3"/>
    <protectedRange password="CC78" sqref="V15:V17" name="Range1_1_3"/>
    <protectedRange password="CC78" sqref="K10:K12 K15:K17" name="Range1_6"/>
    <protectedRange password="CC78" sqref="A2:A3" name="Range1_2_1_3"/>
    <protectedRange password="CC78" sqref="E13:T13" name="Range1_3"/>
    <protectedRange password="CC78" sqref="E19:T19" name="Range1_7"/>
    <protectedRange password="CC78" sqref="U2" name="Range1_2_2_1_1"/>
  </protectedRanges>
  <autoFilter ref="A7:AE10"/>
  <mergeCells count="24">
    <mergeCell ref="A13:D13"/>
    <mergeCell ref="A19:D19"/>
    <mergeCell ref="N5:P5"/>
    <mergeCell ref="J6:J7"/>
    <mergeCell ref="K6:K7"/>
    <mergeCell ref="N6:N7"/>
    <mergeCell ref="O6:O7"/>
    <mergeCell ref="P6:P7"/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Q5:Q7"/>
    <mergeCell ref="R5:R7"/>
    <mergeCell ref="S5:S7"/>
    <mergeCell ref="T5:T7"/>
    <mergeCell ref="F6:G6"/>
    <mergeCell ref="H6:I6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6"/>
  <sheetViews>
    <sheetView zoomScaleNormal="115" workbookViewId="0">
      <pane xSplit="3" ySplit="6" topLeftCell="D7" activePane="bottomRight" state="frozen"/>
      <selection activeCell="AM1" sqref="AM1:AS1"/>
      <selection pane="topRight" activeCell="AM1" sqref="AM1:AS1"/>
      <selection pane="bottomLeft" activeCell="AM1" sqref="AM1:AS1"/>
      <selection pane="bottomRight" activeCell="K17" sqref="K17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198" customWidth="1"/>
    <col min="5" max="5" width="7.140625" style="2" customWidth="1"/>
    <col min="6" max="33" width="3.42578125" style="123" customWidth="1"/>
    <col min="34" max="36" width="3.42578125" style="124" customWidth="1"/>
    <col min="37" max="38" width="4.42578125" style="2" customWidth="1"/>
    <col min="39" max="39" width="5.5703125" style="100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39"/>
      <c r="B1" s="54"/>
      <c r="C1" s="54"/>
      <c r="D1" s="58"/>
      <c r="E1" s="54"/>
      <c r="F1" s="58"/>
      <c r="G1" s="58"/>
      <c r="H1" s="58"/>
      <c r="I1" s="58"/>
      <c r="J1" s="58"/>
      <c r="K1" s="119"/>
      <c r="L1" s="119"/>
      <c r="M1" s="119"/>
      <c r="N1" s="119"/>
      <c r="O1" s="119"/>
      <c r="P1" s="119"/>
      <c r="Q1" s="119"/>
      <c r="R1" s="119"/>
      <c r="S1" s="56" t="str">
        <f>CONCATENATE("BẢNG CHẤM CÔNG THÁNG ",TEXT($E$4,"mm")," NĂM ",TEXT($E$4,"yyyy"))</f>
        <v>BẢNG CHẤM CÔNG THÁNG 08 NĂM 2013</v>
      </c>
      <c r="T1" s="119"/>
      <c r="U1" s="119"/>
      <c r="V1" s="119"/>
      <c r="W1" s="119"/>
      <c r="X1" s="119"/>
      <c r="Y1" s="119"/>
      <c r="Z1" s="119"/>
      <c r="AA1" s="119"/>
      <c r="AB1" s="119"/>
      <c r="AC1" s="119"/>
      <c r="AD1" s="119"/>
      <c r="AE1" s="119"/>
      <c r="AF1" s="119"/>
      <c r="AG1" s="119"/>
      <c r="AH1" s="119"/>
      <c r="AI1" s="119"/>
      <c r="AJ1" s="119"/>
      <c r="AK1" s="55"/>
      <c r="AL1" s="55"/>
      <c r="AM1" s="242" t="s">
        <v>179</v>
      </c>
      <c r="AN1" s="243"/>
      <c r="AO1" s="243"/>
      <c r="AP1" s="243"/>
      <c r="AQ1" s="243"/>
      <c r="AR1" s="243"/>
      <c r="AS1" s="244"/>
      <c r="AT1" s="57"/>
    </row>
    <row r="2" spans="1:91" ht="20.25">
      <c r="A2" s="139"/>
      <c r="B2" s="58"/>
      <c r="C2" s="58"/>
      <c r="D2" s="58"/>
      <c r="E2" s="58"/>
      <c r="F2" s="58"/>
      <c r="G2" s="58"/>
      <c r="H2" s="58"/>
      <c r="I2" s="58"/>
      <c r="J2" s="58"/>
      <c r="K2" s="119"/>
      <c r="L2" s="119"/>
      <c r="M2" s="119"/>
      <c r="N2" s="119"/>
      <c r="O2" s="119"/>
      <c r="P2" s="119"/>
      <c r="Q2" s="119"/>
      <c r="R2" s="119"/>
      <c r="S2" s="119"/>
      <c r="T2" s="119"/>
      <c r="U2" s="119"/>
      <c r="V2" s="119"/>
      <c r="W2" s="119"/>
      <c r="X2" s="119"/>
      <c r="Y2" s="119"/>
      <c r="Z2" s="119"/>
      <c r="AA2" s="119"/>
      <c r="AB2" s="119"/>
      <c r="AC2" s="119"/>
      <c r="AD2" s="119"/>
      <c r="AE2" s="119"/>
      <c r="AF2" s="119"/>
      <c r="AG2" s="119"/>
      <c r="AH2" s="119"/>
      <c r="AI2" s="119"/>
      <c r="AJ2" s="119"/>
      <c r="AK2" s="55"/>
      <c r="AL2" s="55"/>
      <c r="AM2" s="96"/>
      <c r="AN2" s="59"/>
      <c r="AO2" s="59"/>
      <c r="AP2" s="59"/>
      <c r="AQ2" s="59"/>
      <c r="AR2" s="59"/>
      <c r="AS2" s="95"/>
      <c r="AT2" s="95"/>
    </row>
    <row r="3" spans="1:91" ht="21" customHeight="1">
      <c r="A3" s="139"/>
      <c r="B3" s="60"/>
      <c r="C3" s="60"/>
      <c r="D3" s="61"/>
      <c r="E3" s="61"/>
      <c r="F3" s="119"/>
      <c r="G3" s="119"/>
      <c r="H3" s="119"/>
      <c r="I3" s="119"/>
      <c r="J3" s="119"/>
      <c r="K3" s="119"/>
      <c r="L3" s="119"/>
      <c r="M3" s="119"/>
      <c r="N3" s="119"/>
      <c r="O3" s="119"/>
      <c r="P3" s="119"/>
      <c r="Q3" s="119"/>
      <c r="R3" s="119"/>
      <c r="S3" s="119"/>
      <c r="T3" s="119"/>
      <c r="U3" s="119"/>
      <c r="V3" s="119"/>
      <c r="W3" s="119"/>
      <c r="X3" s="119"/>
      <c r="Y3" s="119"/>
      <c r="Z3" s="119"/>
      <c r="AA3" s="119"/>
      <c r="AB3" s="119"/>
      <c r="AC3" s="119"/>
      <c r="AD3" s="119"/>
      <c r="AE3" s="119"/>
      <c r="AF3" s="119"/>
      <c r="AG3" s="119"/>
      <c r="AH3" s="119"/>
      <c r="AI3" s="119"/>
      <c r="AJ3" s="119"/>
      <c r="AK3" s="55"/>
      <c r="AL3" s="55"/>
      <c r="AM3" s="96"/>
      <c r="AN3" s="57"/>
      <c r="AO3" s="57"/>
      <c r="AP3" s="57"/>
      <c r="AQ3" s="57"/>
      <c r="AR3" s="57"/>
      <c r="AS3" s="62"/>
      <c r="AT3" s="62"/>
    </row>
    <row r="4" spans="1:91" ht="14.25" customHeight="1">
      <c r="A4" s="63"/>
      <c r="B4" s="63"/>
      <c r="C4" s="156"/>
      <c r="D4" s="155"/>
      <c r="E4" s="64">
        <v>41487</v>
      </c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6"/>
      <c r="AI4" s="66"/>
      <c r="AJ4" s="66"/>
      <c r="AK4" s="63"/>
      <c r="AL4" s="63"/>
      <c r="AM4" s="97"/>
      <c r="AN4" s="63"/>
      <c r="AO4" s="63"/>
      <c r="AP4" s="63"/>
      <c r="AQ4" s="63"/>
      <c r="AR4" s="63"/>
      <c r="AS4" s="63"/>
      <c r="AT4" s="101"/>
    </row>
    <row r="5" spans="1:91" s="67" customFormat="1" ht="18.75" customHeight="1">
      <c r="A5" s="245" t="s">
        <v>28</v>
      </c>
      <c r="B5" s="245" t="s">
        <v>3</v>
      </c>
      <c r="C5" s="245" t="s">
        <v>1</v>
      </c>
      <c r="D5" s="247" t="s">
        <v>29</v>
      </c>
      <c r="E5" s="245" t="s">
        <v>30</v>
      </c>
      <c r="F5" s="118">
        <f>+E4</f>
        <v>41487</v>
      </c>
      <c r="G5" s="118">
        <f t="shared" ref="G5:AJ5" si="0">F5+1</f>
        <v>41488</v>
      </c>
      <c r="H5" s="118">
        <f t="shared" si="0"/>
        <v>41489</v>
      </c>
      <c r="I5" s="118">
        <f t="shared" si="0"/>
        <v>41490</v>
      </c>
      <c r="J5" s="118">
        <f t="shared" si="0"/>
        <v>41491</v>
      </c>
      <c r="K5" s="118">
        <f t="shared" si="0"/>
        <v>41492</v>
      </c>
      <c r="L5" s="118">
        <f t="shared" si="0"/>
        <v>41493</v>
      </c>
      <c r="M5" s="118">
        <f t="shared" si="0"/>
        <v>41494</v>
      </c>
      <c r="N5" s="118">
        <f t="shared" si="0"/>
        <v>41495</v>
      </c>
      <c r="O5" s="118">
        <f t="shared" si="0"/>
        <v>41496</v>
      </c>
      <c r="P5" s="118">
        <f t="shared" si="0"/>
        <v>41497</v>
      </c>
      <c r="Q5" s="118">
        <f t="shared" si="0"/>
        <v>41498</v>
      </c>
      <c r="R5" s="118">
        <f t="shared" si="0"/>
        <v>41499</v>
      </c>
      <c r="S5" s="118">
        <f t="shared" si="0"/>
        <v>41500</v>
      </c>
      <c r="T5" s="118">
        <f t="shared" si="0"/>
        <v>41501</v>
      </c>
      <c r="U5" s="118">
        <f t="shared" si="0"/>
        <v>41502</v>
      </c>
      <c r="V5" s="118">
        <f t="shared" si="0"/>
        <v>41503</v>
      </c>
      <c r="W5" s="118">
        <f t="shared" si="0"/>
        <v>41504</v>
      </c>
      <c r="X5" s="118">
        <f t="shared" si="0"/>
        <v>41505</v>
      </c>
      <c r="Y5" s="118">
        <f t="shared" si="0"/>
        <v>41506</v>
      </c>
      <c r="Z5" s="118">
        <f t="shared" si="0"/>
        <v>41507</v>
      </c>
      <c r="AA5" s="118">
        <f t="shared" si="0"/>
        <v>41508</v>
      </c>
      <c r="AB5" s="118">
        <f t="shared" si="0"/>
        <v>41509</v>
      </c>
      <c r="AC5" s="118">
        <f t="shared" si="0"/>
        <v>41510</v>
      </c>
      <c r="AD5" s="118">
        <f t="shared" si="0"/>
        <v>41511</v>
      </c>
      <c r="AE5" s="118">
        <f t="shared" si="0"/>
        <v>41512</v>
      </c>
      <c r="AF5" s="118">
        <f t="shared" si="0"/>
        <v>41513</v>
      </c>
      <c r="AG5" s="118">
        <f t="shared" si="0"/>
        <v>41514</v>
      </c>
      <c r="AH5" s="118">
        <f>AG5+1</f>
        <v>41515</v>
      </c>
      <c r="AI5" s="118">
        <f t="shared" si="0"/>
        <v>41516</v>
      </c>
      <c r="AJ5" s="118">
        <f t="shared" si="0"/>
        <v>41517</v>
      </c>
      <c r="AK5" s="248" t="s">
        <v>15</v>
      </c>
      <c r="AL5" s="249"/>
      <c r="AM5" s="250"/>
      <c r="AN5" s="251" t="s">
        <v>45</v>
      </c>
      <c r="AO5" s="251" t="s">
        <v>41</v>
      </c>
      <c r="AP5" s="251" t="s">
        <v>42</v>
      </c>
      <c r="AQ5" s="251" t="s">
        <v>43</v>
      </c>
      <c r="AR5" s="251" t="s">
        <v>44</v>
      </c>
      <c r="AS5" s="247" t="s">
        <v>0</v>
      </c>
      <c r="AT5" s="253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67" customFormat="1" ht="39.75" customHeight="1">
      <c r="A6" s="246"/>
      <c r="B6" s="246"/>
      <c r="C6" s="246"/>
      <c r="D6" s="246"/>
      <c r="E6" s="246"/>
      <c r="F6" s="174" t="str">
        <f>CHOOSE(WEEKDAY(F5),"C.Nhật","T.Hai","T.Ba","T.Tư","T.Năm","T.Sáu","T.Bảy")</f>
        <v>T.Năm</v>
      </c>
      <c r="G6" s="174" t="str">
        <f t="shared" ref="G6:AJ6" si="1">CHOOSE(WEEKDAY(G5),"C.Nhật","T.Hai","T.Ba","T.Tư","T.Năm","T.Sáu","T.Bảy")</f>
        <v>T.Sáu</v>
      </c>
      <c r="H6" s="174" t="str">
        <f t="shared" si="1"/>
        <v>T.Bảy</v>
      </c>
      <c r="I6" s="174" t="str">
        <f t="shared" si="1"/>
        <v>C.Nhật</v>
      </c>
      <c r="J6" s="174" t="str">
        <f t="shared" si="1"/>
        <v>T.Hai</v>
      </c>
      <c r="K6" s="174" t="str">
        <f t="shared" si="1"/>
        <v>T.Ba</v>
      </c>
      <c r="L6" s="174" t="str">
        <f t="shared" si="1"/>
        <v>T.Tư</v>
      </c>
      <c r="M6" s="174" t="str">
        <f t="shared" si="1"/>
        <v>T.Năm</v>
      </c>
      <c r="N6" s="174" t="str">
        <f t="shared" si="1"/>
        <v>T.Sáu</v>
      </c>
      <c r="O6" s="174" t="str">
        <f t="shared" si="1"/>
        <v>T.Bảy</v>
      </c>
      <c r="P6" s="174" t="str">
        <f t="shared" si="1"/>
        <v>C.Nhật</v>
      </c>
      <c r="Q6" s="174" t="str">
        <f t="shared" si="1"/>
        <v>T.Hai</v>
      </c>
      <c r="R6" s="174" t="str">
        <f t="shared" si="1"/>
        <v>T.Ba</v>
      </c>
      <c r="S6" s="174" t="str">
        <f t="shared" si="1"/>
        <v>T.Tư</v>
      </c>
      <c r="T6" s="174" t="str">
        <f t="shared" si="1"/>
        <v>T.Năm</v>
      </c>
      <c r="U6" s="174" t="str">
        <f t="shared" si="1"/>
        <v>T.Sáu</v>
      </c>
      <c r="V6" s="174" t="str">
        <f t="shared" si="1"/>
        <v>T.Bảy</v>
      </c>
      <c r="W6" s="174" t="str">
        <f t="shared" si="1"/>
        <v>C.Nhật</v>
      </c>
      <c r="X6" s="174" t="str">
        <f t="shared" si="1"/>
        <v>T.Hai</v>
      </c>
      <c r="Y6" s="174" t="str">
        <f t="shared" si="1"/>
        <v>T.Ba</v>
      </c>
      <c r="Z6" s="174" t="str">
        <f t="shared" si="1"/>
        <v>T.Tư</v>
      </c>
      <c r="AA6" s="174" t="str">
        <f t="shared" si="1"/>
        <v>T.Năm</v>
      </c>
      <c r="AB6" s="174" t="str">
        <f t="shared" si="1"/>
        <v>T.Sáu</v>
      </c>
      <c r="AC6" s="174" t="str">
        <f t="shared" si="1"/>
        <v>T.Bảy</v>
      </c>
      <c r="AD6" s="174" t="str">
        <f t="shared" si="1"/>
        <v>C.Nhật</v>
      </c>
      <c r="AE6" s="174" t="str">
        <f t="shared" si="1"/>
        <v>T.Hai</v>
      </c>
      <c r="AF6" s="174" t="str">
        <f t="shared" si="1"/>
        <v>T.Ba</v>
      </c>
      <c r="AG6" s="174" t="str">
        <f t="shared" si="1"/>
        <v>T.Tư</v>
      </c>
      <c r="AH6" s="174" t="str">
        <f t="shared" si="1"/>
        <v>T.Năm</v>
      </c>
      <c r="AI6" s="174" t="str">
        <f t="shared" si="1"/>
        <v>T.Sáu</v>
      </c>
      <c r="AJ6" s="174" t="str">
        <f t="shared" si="1"/>
        <v>T.Bảy</v>
      </c>
      <c r="AK6" s="175" t="s">
        <v>16</v>
      </c>
      <c r="AL6" s="175" t="s">
        <v>31</v>
      </c>
      <c r="AM6" s="176" t="s">
        <v>17</v>
      </c>
      <c r="AN6" s="252"/>
      <c r="AO6" s="252"/>
      <c r="AP6" s="252"/>
      <c r="AQ6" s="252"/>
      <c r="AR6" s="252"/>
      <c r="AS6" s="246"/>
      <c r="AT6" s="253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67" customFormat="1" ht="12.75" customHeight="1">
      <c r="A7" s="177">
        <v>1</v>
      </c>
      <c r="B7" s="177">
        <v>1</v>
      </c>
      <c r="C7" s="177">
        <v>2</v>
      </c>
      <c r="D7" s="177">
        <v>3</v>
      </c>
      <c r="E7" s="177">
        <v>4</v>
      </c>
      <c r="F7" s="177">
        <v>5</v>
      </c>
      <c r="G7" s="177">
        <v>6</v>
      </c>
      <c r="H7" s="177">
        <v>7</v>
      </c>
      <c r="I7" s="177">
        <v>8</v>
      </c>
      <c r="J7" s="177">
        <v>9</v>
      </c>
      <c r="K7" s="177">
        <v>10</v>
      </c>
      <c r="L7" s="177">
        <v>11</v>
      </c>
      <c r="M7" s="177">
        <v>12</v>
      </c>
      <c r="N7" s="177">
        <v>13</v>
      </c>
      <c r="O7" s="177">
        <v>14</v>
      </c>
      <c r="P7" s="177">
        <v>15</v>
      </c>
      <c r="Q7" s="177">
        <v>16</v>
      </c>
      <c r="R7" s="177">
        <v>17</v>
      </c>
      <c r="S7" s="177">
        <v>18</v>
      </c>
      <c r="T7" s="177">
        <v>19</v>
      </c>
      <c r="U7" s="177">
        <v>20</v>
      </c>
      <c r="V7" s="177">
        <v>21</v>
      </c>
      <c r="W7" s="177">
        <v>22</v>
      </c>
      <c r="X7" s="177">
        <v>23</v>
      </c>
      <c r="Y7" s="177">
        <v>24</v>
      </c>
      <c r="Z7" s="177">
        <v>25</v>
      </c>
      <c r="AA7" s="177">
        <v>26</v>
      </c>
      <c r="AB7" s="177">
        <v>27</v>
      </c>
      <c r="AC7" s="177">
        <v>28</v>
      </c>
      <c r="AD7" s="177">
        <v>29</v>
      </c>
      <c r="AE7" s="177">
        <v>30</v>
      </c>
      <c r="AF7" s="177">
        <v>31</v>
      </c>
      <c r="AG7" s="177">
        <v>32</v>
      </c>
      <c r="AH7" s="177">
        <v>33</v>
      </c>
      <c r="AI7" s="177">
        <v>34</v>
      </c>
      <c r="AJ7" s="177">
        <v>35</v>
      </c>
      <c r="AK7" s="177">
        <v>36</v>
      </c>
      <c r="AL7" s="177">
        <v>37</v>
      </c>
      <c r="AM7" s="177">
        <v>38</v>
      </c>
      <c r="AN7" s="177">
        <v>39</v>
      </c>
      <c r="AO7" s="177">
        <v>40</v>
      </c>
      <c r="AP7" s="177">
        <v>41</v>
      </c>
      <c r="AQ7" s="177">
        <v>42</v>
      </c>
      <c r="AR7" s="177">
        <v>43</v>
      </c>
      <c r="AS7" s="177">
        <v>44</v>
      </c>
      <c r="AT7" s="200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180" customFormat="1" ht="21" customHeight="1">
      <c r="A8" s="178" t="s">
        <v>155</v>
      </c>
      <c r="B8" s="181" t="s">
        <v>180</v>
      </c>
      <c r="C8" s="182"/>
      <c r="D8" s="182"/>
      <c r="E8" s="182"/>
      <c r="F8" s="182"/>
      <c r="G8" s="182"/>
      <c r="H8" s="182"/>
      <c r="I8" s="182"/>
      <c r="J8" s="182"/>
      <c r="K8" s="182"/>
      <c r="L8" s="182"/>
      <c r="M8" s="182"/>
      <c r="N8" s="182"/>
      <c r="O8" s="182"/>
      <c r="P8" s="182"/>
      <c r="Q8" s="182"/>
      <c r="R8" s="182"/>
      <c r="S8" s="182"/>
      <c r="T8" s="182"/>
      <c r="U8" s="182"/>
      <c r="V8" s="182"/>
      <c r="W8" s="182"/>
      <c r="X8" s="182"/>
      <c r="Y8" s="182"/>
      <c r="Z8" s="182"/>
      <c r="AA8" s="182"/>
      <c r="AB8" s="182"/>
      <c r="AC8" s="182"/>
      <c r="AD8" s="182"/>
      <c r="AE8" s="182"/>
      <c r="AF8" s="182"/>
      <c r="AG8" s="182"/>
      <c r="AH8" s="182"/>
      <c r="AI8" s="182"/>
      <c r="AJ8" s="182"/>
      <c r="AK8" s="182"/>
      <c r="AL8" s="182"/>
      <c r="AM8" s="182"/>
      <c r="AN8" s="182"/>
      <c r="AO8" s="182"/>
      <c r="AP8" s="182"/>
      <c r="AQ8" s="182"/>
      <c r="AR8" s="182"/>
      <c r="AS8" s="183"/>
      <c r="AT8" s="179"/>
    </row>
    <row r="9" spans="1:91" s="67" customFormat="1" ht="18" customHeight="1">
      <c r="A9" s="254">
        <v>1</v>
      </c>
      <c r="B9" s="254" t="s">
        <v>162</v>
      </c>
      <c r="C9" s="256" t="str">
        <f>VLOOKUP(B9,DS,2,0)</f>
        <v>Phan Văn Hiền</v>
      </c>
      <c r="D9" s="258" t="str">
        <f>VLOOKUP(B9,DS,3,0)</f>
        <v>Quản Đốc</v>
      </c>
      <c r="E9" s="68" t="s">
        <v>32</v>
      </c>
      <c r="F9" s="143">
        <v>8</v>
      </c>
      <c r="G9" s="143">
        <v>8</v>
      </c>
      <c r="H9" s="143">
        <v>8</v>
      </c>
      <c r="I9" s="143"/>
      <c r="J9" s="143">
        <v>8</v>
      </c>
      <c r="K9" s="143">
        <v>8</v>
      </c>
      <c r="L9" s="143">
        <v>8</v>
      </c>
      <c r="M9" s="143">
        <v>8</v>
      </c>
      <c r="N9" s="143">
        <v>8</v>
      </c>
      <c r="O9" s="143">
        <v>8</v>
      </c>
      <c r="P9" s="143"/>
      <c r="Q9" s="143">
        <v>8</v>
      </c>
      <c r="R9" s="143">
        <v>8</v>
      </c>
      <c r="S9" s="143">
        <v>8</v>
      </c>
      <c r="T9" s="143">
        <v>8</v>
      </c>
      <c r="U9" s="143">
        <v>8</v>
      </c>
      <c r="V9" s="143">
        <v>8</v>
      </c>
      <c r="W9" s="143"/>
      <c r="X9" s="143">
        <v>8</v>
      </c>
      <c r="Y9" s="143">
        <v>8</v>
      </c>
      <c r="Z9" s="143">
        <v>8</v>
      </c>
      <c r="AA9" s="143">
        <v>8</v>
      </c>
      <c r="AB9" s="143">
        <v>8</v>
      </c>
      <c r="AC9" s="143">
        <v>8</v>
      </c>
      <c r="AD9" s="143"/>
      <c r="AE9" s="143">
        <v>8</v>
      </c>
      <c r="AF9" s="143">
        <v>8</v>
      </c>
      <c r="AG9" s="143">
        <v>8</v>
      </c>
      <c r="AH9" s="143">
        <v>8</v>
      </c>
      <c r="AI9" s="143">
        <v>8</v>
      </c>
      <c r="AJ9" s="143">
        <v>8</v>
      </c>
      <c r="AK9" s="260">
        <f>((SUM(F9:AJ9))/8)-(SUMIF($F$6:$AJ$6,"C.Nhật",F9:AJ9)/8)</f>
        <v>27</v>
      </c>
      <c r="AL9" s="260">
        <f>SUM(F10:AJ10)/8*1.5</f>
        <v>0</v>
      </c>
      <c r="AM9" s="262">
        <f>SUMIF($F$6:$AJ$6,"C.Nhật",$F9:$AJ10)/8*2</f>
        <v>0</v>
      </c>
      <c r="AN9" s="264">
        <f>SUM(AK9:AM10)</f>
        <v>27</v>
      </c>
      <c r="AO9" s="266">
        <v>0</v>
      </c>
      <c r="AP9" s="264"/>
      <c r="AQ9" s="264"/>
      <c r="AR9" s="264"/>
      <c r="AS9" s="268"/>
      <c r="AT9" s="200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67" customFormat="1" ht="18" customHeight="1">
      <c r="A10" s="255"/>
      <c r="B10" s="255"/>
      <c r="C10" s="257"/>
      <c r="D10" s="259"/>
      <c r="E10" s="69" t="s">
        <v>31</v>
      </c>
      <c r="F10" s="144"/>
      <c r="G10" s="144"/>
      <c r="H10" s="144"/>
      <c r="I10" s="144"/>
      <c r="J10" s="144"/>
      <c r="K10" s="144"/>
      <c r="L10" s="144"/>
      <c r="M10" s="144"/>
      <c r="N10" s="144"/>
      <c r="O10" s="144"/>
      <c r="P10" s="144"/>
      <c r="Q10" s="144"/>
      <c r="R10" s="144"/>
      <c r="S10" s="144"/>
      <c r="T10" s="144"/>
      <c r="U10" s="144"/>
      <c r="V10" s="144"/>
      <c r="W10" s="144"/>
      <c r="X10" s="144"/>
      <c r="Y10" s="144"/>
      <c r="Z10" s="144"/>
      <c r="AA10" s="144"/>
      <c r="AB10" s="144"/>
      <c r="AC10" s="144"/>
      <c r="AD10" s="144"/>
      <c r="AE10" s="144"/>
      <c r="AF10" s="144"/>
      <c r="AG10" s="144"/>
      <c r="AH10" s="144"/>
      <c r="AI10" s="144"/>
      <c r="AJ10" s="144"/>
      <c r="AK10" s="261"/>
      <c r="AL10" s="261"/>
      <c r="AM10" s="263"/>
      <c r="AN10" s="265"/>
      <c r="AO10" s="267"/>
      <c r="AP10" s="265"/>
      <c r="AQ10" s="265"/>
      <c r="AR10" s="265"/>
      <c r="AS10" s="269"/>
      <c r="AT10" s="200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67" customFormat="1" ht="18" customHeight="1">
      <c r="A11" s="254">
        <f>A7+1</f>
        <v>2</v>
      </c>
      <c r="B11" s="254" t="s">
        <v>177</v>
      </c>
      <c r="C11" s="256" t="str">
        <f>VLOOKUP(B11,DS,2,0)</f>
        <v>Nguyễn Thị Thu Sương</v>
      </c>
      <c r="D11" s="258" t="str">
        <f>VLOOKUP(B11,DS,3,0)</f>
        <v>Kinh Doanh</v>
      </c>
      <c r="E11" s="68" t="s">
        <v>32</v>
      </c>
      <c r="F11" s="143">
        <v>8</v>
      </c>
      <c r="G11" s="143">
        <v>8</v>
      </c>
      <c r="H11" s="143">
        <v>8</v>
      </c>
      <c r="I11" s="143"/>
      <c r="J11" s="143">
        <v>8</v>
      </c>
      <c r="K11" s="143">
        <v>8</v>
      </c>
      <c r="L11" s="143">
        <v>8</v>
      </c>
      <c r="M11" s="143">
        <v>8</v>
      </c>
      <c r="N11" s="143">
        <v>8</v>
      </c>
      <c r="O11" s="143">
        <v>8</v>
      </c>
      <c r="P11" s="143"/>
      <c r="Q11" s="143">
        <v>8</v>
      </c>
      <c r="R11" s="143">
        <v>8</v>
      </c>
      <c r="S11" s="143">
        <v>8</v>
      </c>
      <c r="T11" s="143">
        <v>8</v>
      </c>
      <c r="U11" s="143">
        <v>8</v>
      </c>
      <c r="V11" s="143">
        <v>8</v>
      </c>
      <c r="W11" s="143"/>
      <c r="X11" s="143">
        <v>8</v>
      </c>
      <c r="Y11" s="143">
        <v>8</v>
      </c>
      <c r="Z11" s="143">
        <v>8</v>
      </c>
      <c r="AA11" s="143">
        <v>8</v>
      </c>
      <c r="AB11" s="143">
        <v>8</v>
      </c>
      <c r="AC11" s="143">
        <v>8</v>
      </c>
      <c r="AD11" s="143"/>
      <c r="AE11" s="143">
        <v>8</v>
      </c>
      <c r="AF11" s="143">
        <v>8</v>
      </c>
      <c r="AG11" s="143">
        <v>8</v>
      </c>
      <c r="AH11" s="143">
        <v>8</v>
      </c>
      <c r="AI11" s="143">
        <v>8</v>
      </c>
      <c r="AJ11" s="143">
        <v>8</v>
      </c>
      <c r="AK11" s="260">
        <f t="shared" ref="AK11" si="2">((SUM(F11:AJ11))/8)-(SUMIF($F$6:$AJ$6,"C.Nhật",F11:AJ11)/8)</f>
        <v>27</v>
      </c>
      <c r="AL11" s="260">
        <f t="shared" ref="AL11" si="3">SUM(F12:AJ12)/8*1.5</f>
        <v>0</v>
      </c>
      <c r="AM11" s="262">
        <f t="shared" ref="AM11" si="4">SUMIF($F$6:$AJ$6,"C.Nhật",$F11:$AJ12)/8*2</f>
        <v>0</v>
      </c>
      <c r="AN11" s="264">
        <f t="shared" ref="AN11" si="5">SUM(AK11:AM12)</f>
        <v>27</v>
      </c>
      <c r="AO11" s="266">
        <v>0</v>
      </c>
      <c r="AP11" s="264"/>
      <c r="AQ11" s="264"/>
      <c r="AR11" s="264"/>
      <c r="AS11" s="268"/>
      <c r="AT11" s="200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67" customFormat="1" ht="18" customHeight="1">
      <c r="A12" s="255"/>
      <c r="B12" s="255"/>
      <c r="C12" s="257"/>
      <c r="D12" s="259"/>
      <c r="E12" s="69" t="s">
        <v>31</v>
      </c>
      <c r="F12" s="144"/>
      <c r="G12" s="144"/>
      <c r="H12" s="144"/>
      <c r="I12" s="144"/>
      <c r="J12" s="144"/>
      <c r="K12" s="144"/>
      <c r="L12" s="144"/>
      <c r="M12" s="144"/>
      <c r="N12" s="144"/>
      <c r="O12" s="144"/>
      <c r="P12" s="144"/>
      <c r="Q12" s="144"/>
      <c r="R12" s="144"/>
      <c r="S12" s="144"/>
      <c r="T12" s="144"/>
      <c r="U12" s="144"/>
      <c r="V12" s="144"/>
      <c r="W12" s="144"/>
      <c r="X12" s="144"/>
      <c r="Y12" s="144"/>
      <c r="Z12" s="144"/>
      <c r="AA12" s="144"/>
      <c r="AB12" s="144"/>
      <c r="AC12" s="144"/>
      <c r="AD12" s="144"/>
      <c r="AE12" s="144"/>
      <c r="AF12" s="144"/>
      <c r="AG12" s="144"/>
      <c r="AH12" s="144"/>
      <c r="AI12" s="144"/>
      <c r="AJ12" s="144"/>
      <c r="AK12" s="261"/>
      <c r="AL12" s="261"/>
      <c r="AM12" s="263"/>
      <c r="AN12" s="265"/>
      <c r="AO12" s="267"/>
      <c r="AP12" s="265"/>
      <c r="AQ12" s="265"/>
      <c r="AR12" s="265"/>
      <c r="AS12" s="269"/>
      <c r="AT12" s="200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180" customFormat="1" ht="21" customHeight="1">
      <c r="A13" s="178" t="s">
        <v>156</v>
      </c>
      <c r="B13" s="181" t="s">
        <v>160</v>
      </c>
      <c r="C13" s="182"/>
      <c r="D13" s="182"/>
      <c r="E13" s="182"/>
      <c r="F13" s="182"/>
      <c r="G13" s="182"/>
      <c r="H13" s="182"/>
      <c r="I13" s="182"/>
      <c r="J13" s="182"/>
      <c r="K13" s="182"/>
      <c r="L13" s="182"/>
      <c r="M13" s="182"/>
      <c r="N13" s="182"/>
      <c r="O13" s="182"/>
      <c r="P13" s="182"/>
      <c r="Q13" s="182"/>
      <c r="R13" s="182"/>
      <c r="S13" s="182"/>
      <c r="T13" s="182"/>
      <c r="U13" s="182"/>
      <c r="V13" s="182"/>
      <c r="W13" s="182"/>
      <c r="X13" s="182"/>
      <c r="Y13" s="182"/>
      <c r="Z13" s="182"/>
      <c r="AA13" s="182"/>
      <c r="AB13" s="182"/>
      <c r="AC13" s="182"/>
      <c r="AD13" s="182"/>
      <c r="AE13" s="182"/>
      <c r="AF13" s="182"/>
      <c r="AG13" s="182"/>
      <c r="AH13" s="182"/>
      <c r="AI13" s="182"/>
      <c r="AJ13" s="182"/>
      <c r="AK13" s="182"/>
      <c r="AL13" s="182"/>
      <c r="AM13" s="182"/>
      <c r="AN13" s="182"/>
      <c r="AO13" s="182"/>
      <c r="AP13" s="182"/>
      <c r="AQ13" s="182"/>
      <c r="AR13" s="182"/>
      <c r="AS13" s="183"/>
      <c r="AT13" s="179"/>
    </row>
    <row r="14" spans="1:91" s="67" customFormat="1" ht="18" customHeight="1">
      <c r="A14" s="254">
        <v>1</v>
      </c>
      <c r="B14" s="254" t="s">
        <v>163</v>
      </c>
      <c r="C14" s="256" t="str">
        <f>VLOOKUP(B14,DS,2,0)</f>
        <v>Nguyễn Trường Giang</v>
      </c>
      <c r="D14" s="258" t="str">
        <f>VLOOKUP(B14,DS,3,0)</f>
        <v>Thợ in</v>
      </c>
      <c r="E14" s="68" t="s">
        <v>32</v>
      </c>
      <c r="F14" s="143">
        <v>8</v>
      </c>
      <c r="G14" s="143">
        <v>8</v>
      </c>
      <c r="H14" s="143">
        <v>8</v>
      </c>
      <c r="I14" s="143"/>
      <c r="J14" s="143">
        <v>8</v>
      </c>
      <c r="K14" s="143">
        <v>8</v>
      </c>
      <c r="L14" s="143">
        <v>8</v>
      </c>
      <c r="M14" s="143">
        <v>8</v>
      </c>
      <c r="N14" s="143">
        <v>8</v>
      </c>
      <c r="O14" s="143">
        <v>8</v>
      </c>
      <c r="P14" s="143"/>
      <c r="Q14" s="143">
        <v>8</v>
      </c>
      <c r="R14" s="143">
        <v>8</v>
      </c>
      <c r="S14" s="143">
        <v>8</v>
      </c>
      <c r="T14" s="143">
        <v>8</v>
      </c>
      <c r="U14" s="143">
        <v>8</v>
      </c>
      <c r="V14" s="143">
        <v>8</v>
      </c>
      <c r="W14" s="143"/>
      <c r="X14" s="143">
        <v>8</v>
      </c>
      <c r="Y14" s="143">
        <v>8</v>
      </c>
      <c r="Z14" s="143">
        <v>8</v>
      </c>
      <c r="AA14" s="143">
        <v>8</v>
      </c>
      <c r="AB14" s="143">
        <v>8</v>
      </c>
      <c r="AC14" s="143">
        <v>8</v>
      </c>
      <c r="AD14" s="143"/>
      <c r="AE14" s="143">
        <v>8</v>
      </c>
      <c r="AF14" s="143">
        <v>8</v>
      </c>
      <c r="AG14" s="143">
        <v>8</v>
      </c>
      <c r="AH14" s="143">
        <v>8</v>
      </c>
      <c r="AI14" s="143">
        <v>8</v>
      </c>
      <c r="AJ14" s="143">
        <v>8</v>
      </c>
      <c r="AK14" s="260">
        <f t="shared" ref="AK14" si="6">((SUM(F14:AJ14))/8)-(SUMIF($F$6:$AJ$6,"C.Nhật",F14:AJ14)/8)</f>
        <v>27</v>
      </c>
      <c r="AL14" s="260">
        <f t="shared" ref="AL14" si="7">SUM(F15:AJ15)/8*1.5</f>
        <v>0</v>
      </c>
      <c r="AM14" s="262">
        <f>SUMIF($F$6:$AJ$6,"C.Nhật",$F14:$AJ15)/8*2</f>
        <v>0</v>
      </c>
      <c r="AN14" s="264">
        <f>SUM(AK14:AM15)</f>
        <v>27</v>
      </c>
      <c r="AO14" s="266">
        <v>0</v>
      </c>
      <c r="AP14" s="264"/>
      <c r="AQ14" s="264"/>
      <c r="AR14" s="264"/>
      <c r="AS14" s="268"/>
      <c r="AT14" s="221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</row>
    <row r="15" spans="1:91" s="67" customFormat="1" ht="18" customHeight="1">
      <c r="A15" s="255"/>
      <c r="B15" s="255"/>
      <c r="C15" s="257"/>
      <c r="D15" s="259"/>
      <c r="E15" s="69" t="s">
        <v>31</v>
      </c>
      <c r="F15" s="144"/>
      <c r="G15" s="144"/>
      <c r="H15" s="144"/>
      <c r="I15" s="144"/>
      <c r="J15" s="144"/>
      <c r="K15" s="144"/>
      <c r="L15" s="144"/>
      <c r="M15" s="144"/>
      <c r="N15" s="144"/>
      <c r="O15" s="144"/>
      <c r="P15" s="144"/>
      <c r="Q15" s="144"/>
      <c r="R15" s="144"/>
      <c r="S15" s="144"/>
      <c r="T15" s="144"/>
      <c r="U15" s="144"/>
      <c r="V15" s="144"/>
      <c r="W15" s="144"/>
      <c r="X15" s="144"/>
      <c r="Y15" s="144"/>
      <c r="Z15" s="144"/>
      <c r="AA15" s="144"/>
      <c r="AB15" s="144"/>
      <c r="AC15" s="144"/>
      <c r="AD15" s="144"/>
      <c r="AE15" s="144"/>
      <c r="AF15" s="144"/>
      <c r="AG15" s="144"/>
      <c r="AH15" s="144"/>
      <c r="AI15" s="144"/>
      <c r="AJ15" s="144"/>
      <c r="AK15" s="261"/>
      <c r="AL15" s="261"/>
      <c r="AM15" s="263"/>
      <c r="AN15" s="265"/>
      <c r="AO15" s="267"/>
      <c r="AP15" s="265"/>
      <c r="AQ15" s="265"/>
      <c r="AR15" s="265"/>
      <c r="AS15" s="269"/>
      <c r="AT15" s="221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</row>
    <row r="16" spans="1:91" s="67" customFormat="1" ht="18" customHeight="1">
      <c r="A16" s="254">
        <v>2</v>
      </c>
      <c r="B16" s="254" t="s">
        <v>164</v>
      </c>
      <c r="C16" s="256" t="str">
        <f>VLOOKUP(B16,DS,2,0)</f>
        <v>Đoàn Hồng Phong</v>
      </c>
      <c r="D16" s="258" t="str">
        <f>VLOOKUP(B16,DS,3,0)</f>
        <v>Thợ đóng - xả</v>
      </c>
      <c r="E16" s="68" t="s">
        <v>32</v>
      </c>
      <c r="F16" s="143">
        <v>8</v>
      </c>
      <c r="G16" s="143">
        <v>8</v>
      </c>
      <c r="H16" s="143">
        <v>8</v>
      </c>
      <c r="I16" s="143"/>
      <c r="J16" s="143">
        <v>8</v>
      </c>
      <c r="K16" s="143">
        <v>8</v>
      </c>
      <c r="L16" s="143">
        <v>8</v>
      </c>
      <c r="M16" s="143">
        <v>8</v>
      </c>
      <c r="N16" s="143">
        <v>8</v>
      </c>
      <c r="O16" s="143">
        <v>8</v>
      </c>
      <c r="P16" s="143"/>
      <c r="Q16" s="143">
        <v>8</v>
      </c>
      <c r="R16" s="143">
        <v>8</v>
      </c>
      <c r="S16" s="143">
        <v>8</v>
      </c>
      <c r="T16" s="143">
        <v>8</v>
      </c>
      <c r="U16" s="143">
        <v>8</v>
      </c>
      <c r="V16" s="143">
        <v>8</v>
      </c>
      <c r="W16" s="143"/>
      <c r="X16" s="143">
        <v>8</v>
      </c>
      <c r="Y16" s="143">
        <v>8</v>
      </c>
      <c r="Z16" s="143">
        <v>8</v>
      </c>
      <c r="AA16" s="143">
        <v>8</v>
      </c>
      <c r="AB16" s="143">
        <v>8</v>
      </c>
      <c r="AC16" s="143">
        <v>8</v>
      </c>
      <c r="AD16" s="143"/>
      <c r="AE16" s="143">
        <v>8</v>
      </c>
      <c r="AF16" s="143">
        <v>8</v>
      </c>
      <c r="AG16" s="143">
        <v>8</v>
      </c>
      <c r="AH16" s="143">
        <v>8</v>
      </c>
      <c r="AI16" s="143">
        <v>8</v>
      </c>
      <c r="AJ16" s="143">
        <v>8</v>
      </c>
      <c r="AK16" s="260">
        <f t="shared" ref="AK16" si="8">((SUM(F16:AJ16))/8)-(SUMIF($F$6:$AJ$6,"C.Nhật",F16:AJ16)/8)</f>
        <v>27</v>
      </c>
      <c r="AL16" s="260">
        <f t="shared" ref="AL16" si="9">SUM(F17:AJ17)/8*1.5</f>
        <v>0</v>
      </c>
      <c r="AM16" s="262">
        <f>SUMIF($F$6:$AJ$6,"C.Nhật",$F16:$AJ17)/8*2</f>
        <v>0</v>
      </c>
      <c r="AN16" s="264">
        <f t="shared" ref="AN16" si="10">SUM(AK16:AM17)</f>
        <v>27</v>
      </c>
      <c r="AO16" s="266">
        <v>0</v>
      </c>
      <c r="AP16" s="264"/>
      <c r="AQ16" s="264"/>
      <c r="AR16" s="264"/>
      <c r="AS16" s="268"/>
      <c r="AT16" s="221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0" s="67" customFormat="1" ht="18" customHeight="1">
      <c r="A17" s="255"/>
      <c r="B17" s="255"/>
      <c r="C17" s="257"/>
      <c r="D17" s="259"/>
      <c r="E17" s="69" t="s">
        <v>31</v>
      </c>
      <c r="F17" s="144"/>
      <c r="G17" s="144"/>
      <c r="H17" s="144"/>
      <c r="I17" s="144"/>
      <c r="J17" s="144"/>
      <c r="K17" s="144"/>
      <c r="L17" s="144"/>
      <c r="M17" s="144"/>
      <c r="N17" s="144"/>
      <c r="O17" s="144"/>
      <c r="P17" s="144"/>
      <c r="Q17" s="144"/>
      <c r="R17" s="144"/>
      <c r="S17" s="144"/>
      <c r="T17" s="144"/>
      <c r="U17" s="144"/>
      <c r="V17" s="144"/>
      <c r="W17" s="144"/>
      <c r="X17" s="144"/>
      <c r="Y17" s="144"/>
      <c r="Z17" s="144"/>
      <c r="AA17" s="144"/>
      <c r="AB17" s="144"/>
      <c r="AC17" s="144"/>
      <c r="AD17" s="144"/>
      <c r="AE17" s="144"/>
      <c r="AF17" s="144"/>
      <c r="AG17" s="144"/>
      <c r="AH17" s="144"/>
      <c r="AI17" s="144"/>
      <c r="AJ17" s="144"/>
      <c r="AK17" s="261"/>
      <c r="AL17" s="261"/>
      <c r="AM17" s="263"/>
      <c r="AN17" s="265"/>
      <c r="AO17" s="267"/>
      <c r="AP17" s="265"/>
      <c r="AQ17" s="265"/>
      <c r="AR17" s="265"/>
      <c r="AS17" s="269"/>
      <c r="AT17" s="221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s="67" customFormat="1" ht="18" customHeight="1">
      <c r="A18" s="254">
        <v>3</v>
      </c>
      <c r="B18" s="254" t="s">
        <v>165</v>
      </c>
      <c r="C18" s="256" t="str">
        <f>VLOOKUP(B18,DS,2,0)</f>
        <v>Trần Hữu Tình</v>
      </c>
      <c r="D18" s="258" t="str">
        <f>VLOOKUP(B18,DS,3,0)</f>
        <v>Công nhân</v>
      </c>
      <c r="E18" s="68" t="s">
        <v>32</v>
      </c>
      <c r="F18" s="143">
        <v>8</v>
      </c>
      <c r="G18" s="143">
        <v>8</v>
      </c>
      <c r="H18" s="143">
        <v>8</v>
      </c>
      <c r="I18" s="143"/>
      <c r="J18" s="143">
        <v>8</v>
      </c>
      <c r="K18" s="143">
        <v>8</v>
      </c>
      <c r="L18" s="143">
        <v>8</v>
      </c>
      <c r="M18" s="143">
        <v>8</v>
      </c>
      <c r="N18" s="143">
        <v>8</v>
      </c>
      <c r="O18" s="143">
        <v>8</v>
      </c>
      <c r="P18" s="143"/>
      <c r="Q18" s="143">
        <v>8</v>
      </c>
      <c r="R18" s="143">
        <v>8</v>
      </c>
      <c r="S18" s="143">
        <v>8</v>
      </c>
      <c r="T18" s="143">
        <v>8</v>
      </c>
      <c r="U18" s="143">
        <v>8</v>
      </c>
      <c r="V18" s="143">
        <v>8</v>
      </c>
      <c r="W18" s="143"/>
      <c r="X18" s="143">
        <v>8</v>
      </c>
      <c r="Y18" s="143">
        <v>8</v>
      </c>
      <c r="Z18" s="143">
        <v>8</v>
      </c>
      <c r="AA18" s="143">
        <v>8</v>
      </c>
      <c r="AB18" s="143">
        <v>8</v>
      </c>
      <c r="AC18" s="143">
        <v>8</v>
      </c>
      <c r="AD18" s="143"/>
      <c r="AE18" s="143">
        <v>8</v>
      </c>
      <c r="AF18" s="143">
        <v>8</v>
      </c>
      <c r="AG18" s="143">
        <v>8</v>
      </c>
      <c r="AH18" s="143">
        <v>8</v>
      </c>
      <c r="AI18" s="143">
        <v>8</v>
      </c>
      <c r="AJ18" s="143">
        <v>8</v>
      </c>
      <c r="AK18" s="260">
        <f t="shared" ref="AK18" si="11">((SUM(F18:AJ18))/8)-(SUMIF($F$6:$AJ$6,"C.Nhật",F18:AJ18)/8)</f>
        <v>27</v>
      </c>
      <c r="AL18" s="260">
        <f t="shared" ref="AL18" si="12">SUM(F19:AJ19)/8*1.5</f>
        <v>0</v>
      </c>
      <c r="AM18" s="262">
        <f>SUMIF($F$6:$AJ$6,"C.Nhật",$F18:$AJ19)/8*2</f>
        <v>0</v>
      </c>
      <c r="AN18" s="264">
        <f t="shared" ref="AN18" si="13">SUM(AK18:AM19)</f>
        <v>27</v>
      </c>
      <c r="AO18" s="266">
        <v>0</v>
      </c>
      <c r="AP18" s="264"/>
      <c r="AQ18" s="264"/>
      <c r="AR18" s="264"/>
      <c r="AS18" s="268"/>
      <c r="AT18" s="221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0" s="67" customFormat="1" ht="18" customHeight="1">
      <c r="A19" s="255"/>
      <c r="B19" s="255"/>
      <c r="C19" s="257"/>
      <c r="D19" s="259"/>
      <c r="E19" s="69" t="s">
        <v>31</v>
      </c>
      <c r="F19" s="144"/>
      <c r="G19" s="144"/>
      <c r="H19" s="144"/>
      <c r="I19" s="144"/>
      <c r="J19" s="144"/>
      <c r="K19" s="144"/>
      <c r="L19" s="144"/>
      <c r="M19" s="144"/>
      <c r="N19" s="144"/>
      <c r="O19" s="144"/>
      <c r="P19" s="144"/>
      <c r="Q19" s="144"/>
      <c r="R19" s="144"/>
      <c r="S19" s="144"/>
      <c r="T19" s="144"/>
      <c r="U19" s="144"/>
      <c r="V19" s="144"/>
      <c r="W19" s="144"/>
      <c r="X19" s="144"/>
      <c r="Y19" s="144"/>
      <c r="Z19" s="144"/>
      <c r="AA19" s="144"/>
      <c r="AB19" s="144"/>
      <c r="AC19" s="144"/>
      <c r="AD19" s="144"/>
      <c r="AE19" s="144"/>
      <c r="AF19" s="144"/>
      <c r="AG19" s="144"/>
      <c r="AH19" s="144"/>
      <c r="AI19" s="144"/>
      <c r="AJ19" s="144"/>
      <c r="AK19" s="261"/>
      <c r="AL19" s="261"/>
      <c r="AM19" s="263"/>
      <c r="AN19" s="265"/>
      <c r="AO19" s="267"/>
      <c r="AP19" s="265"/>
      <c r="AQ19" s="265"/>
      <c r="AR19" s="265"/>
      <c r="AS19" s="269"/>
      <c r="AT19" s="221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0" s="70" customFormat="1" ht="12.75">
      <c r="A20" s="14"/>
      <c r="B20" s="71"/>
      <c r="C20" s="4"/>
      <c r="D20" s="113"/>
      <c r="E20" s="4"/>
      <c r="F20" s="75"/>
      <c r="G20" s="75"/>
      <c r="H20" s="72"/>
      <c r="I20" s="72"/>
      <c r="J20" s="120"/>
      <c r="K20" s="75"/>
      <c r="L20" s="72"/>
      <c r="M20" s="75"/>
      <c r="N20" s="75"/>
      <c r="O20" s="75"/>
      <c r="P20" s="75"/>
      <c r="Q20" s="72"/>
      <c r="R20" s="75"/>
      <c r="S20" s="75"/>
      <c r="T20" s="120"/>
      <c r="U20" s="75"/>
      <c r="V20" s="75"/>
      <c r="W20" s="75"/>
      <c r="X20" s="71"/>
      <c r="Y20" s="75"/>
      <c r="Z20" s="75"/>
      <c r="AA20" s="75"/>
      <c r="AB20" s="75"/>
      <c r="AC20" s="75"/>
      <c r="AD20" s="72"/>
      <c r="AE20" s="75"/>
      <c r="AF20" s="75"/>
      <c r="AG20" s="75"/>
      <c r="AH20" s="75"/>
      <c r="AI20" s="75"/>
      <c r="AJ20" s="75"/>
      <c r="AK20" s="4"/>
      <c r="AL20" s="4"/>
      <c r="AM20" s="98"/>
      <c r="AN20" s="74"/>
      <c r="AO20" s="74"/>
      <c r="AP20" s="74"/>
      <c r="AQ20" s="74"/>
      <c r="AR20" s="74"/>
      <c r="AS20" s="4"/>
      <c r="AT20" s="104"/>
    </row>
    <row r="21" spans="1:90" s="70" customFormat="1" ht="12.75">
      <c r="A21" s="14"/>
      <c r="B21" s="71"/>
      <c r="C21" s="14" t="s">
        <v>14</v>
      </c>
      <c r="D21" s="113"/>
      <c r="E21" s="4"/>
      <c r="F21" s="75"/>
      <c r="G21" s="75"/>
      <c r="H21" s="72"/>
      <c r="I21" s="72"/>
      <c r="J21" s="120"/>
      <c r="K21" s="75"/>
      <c r="L21" s="72"/>
      <c r="M21" s="75"/>
      <c r="N21" s="75"/>
      <c r="O21" s="75"/>
      <c r="P21" s="75"/>
      <c r="Q21" s="72"/>
      <c r="R21" s="75"/>
      <c r="S21" s="75"/>
      <c r="T21" s="120"/>
      <c r="U21" s="75"/>
      <c r="V21" s="75"/>
      <c r="W21" s="75"/>
      <c r="X21" s="71"/>
      <c r="Y21" s="75"/>
      <c r="Z21" s="75"/>
      <c r="AA21" s="75"/>
      <c r="AB21" s="75"/>
      <c r="AC21" s="75"/>
      <c r="AD21" s="72"/>
      <c r="AE21" s="75"/>
      <c r="AF21" s="75"/>
      <c r="AG21" s="75"/>
      <c r="AH21" s="75"/>
      <c r="AI21" s="75"/>
      <c r="AJ21" s="75"/>
      <c r="AK21" s="4"/>
      <c r="AL21" s="4"/>
      <c r="AM21" s="98"/>
      <c r="AN21" s="74"/>
      <c r="AO21" s="74"/>
      <c r="AP21" s="74"/>
      <c r="AQ21" s="74"/>
      <c r="AR21" s="74"/>
      <c r="AS21" s="4"/>
      <c r="AT21" s="104"/>
    </row>
    <row r="22" spans="1:90" s="70" customFormat="1" ht="12.75">
      <c r="A22" s="12"/>
      <c r="B22" s="12"/>
      <c r="C22" s="4"/>
      <c r="D22" s="113"/>
      <c r="E22" s="4"/>
      <c r="F22" s="75"/>
      <c r="G22" s="75"/>
      <c r="H22" s="121"/>
      <c r="I22" s="121"/>
      <c r="J22" s="121"/>
      <c r="K22" s="75"/>
      <c r="L22" s="121"/>
      <c r="M22" s="75"/>
      <c r="N22" s="75"/>
      <c r="O22" s="75"/>
      <c r="P22" s="75"/>
      <c r="Q22" s="75"/>
      <c r="R22" s="75"/>
      <c r="S22" s="75"/>
      <c r="T22" s="75"/>
      <c r="U22" s="75"/>
      <c r="V22" s="75"/>
      <c r="W22" s="75"/>
      <c r="X22" s="75"/>
      <c r="Y22" s="75"/>
      <c r="Z22" s="75"/>
      <c r="AA22" s="75"/>
      <c r="AB22" s="75"/>
      <c r="AC22" s="75"/>
      <c r="AD22" s="121"/>
      <c r="AE22" s="75"/>
      <c r="AF22" s="75"/>
      <c r="AG22" s="75"/>
      <c r="AH22" s="75"/>
      <c r="AI22" s="75"/>
      <c r="AJ22" s="75"/>
      <c r="AK22" s="4"/>
      <c r="AL22" s="4"/>
      <c r="AM22" s="98"/>
      <c r="AN22" s="76"/>
      <c r="AO22" s="76"/>
      <c r="AP22" s="76"/>
      <c r="AQ22" s="76"/>
      <c r="AR22" s="76"/>
      <c r="AS22" s="4"/>
      <c r="AT22" s="104"/>
    </row>
    <row r="23" spans="1:90" s="73" customFormat="1" ht="15" customHeight="1">
      <c r="A23" s="12"/>
      <c r="B23" s="12"/>
      <c r="C23" s="4"/>
      <c r="D23" s="113"/>
      <c r="E23" s="4"/>
      <c r="F23" s="75"/>
      <c r="G23" s="75"/>
      <c r="H23" s="121"/>
      <c r="I23" s="121"/>
      <c r="J23" s="121"/>
      <c r="K23" s="75"/>
      <c r="L23" s="121"/>
      <c r="M23" s="75"/>
      <c r="N23" s="75"/>
      <c r="O23" s="75"/>
      <c r="P23" s="75"/>
      <c r="Q23" s="75"/>
      <c r="R23" s="75"/>
      <c r="S23" s="75"/>
      <c r="T23" s="75"/>
      <c r="U23" s="75"/>
      <c r="V23" s="75"/>
      <c r="W23" s="75"/>
      <c r="X23" s="75"/>
      <c r="Y23" s="75"/>
      <c r="Z23" s="75"/>
      <c r="AA23" s="75"/>
      <c r="AB23" s="75"/>
      <c r="AC23" s="75"/>
      <c r="AD23" s="121"/>
      <c r="AE23" s="75"/>
      <c r="AF23" s="75"/>
      <c r="AG23" s="75"/>
      <c r="AH23" s="75"/>
      <c r="AI23" s="75"/>
      <c r="AJ23" s="75"/>
      <c r="AK23" s="4"/>
      <c r="AL23" s="4"/>
      <c r="AM23" s="98"/>
      <c r="AN23" s="76"/>
      <c r="AO23" s="76"/>
      <c r="AP23" s="76"/>
      <c r="AQ23" s="76"/>
      <c r="AR23" s="76"/>
      <c r="AS23" s="4"/>
      <c r="AT23" s="4"/>
    </row>
    <row r="24" spans="1:90" s="73" customFormat="1" ht="11.25">
      <c r="A24" s="12"/>
      <c r="B24" s="12"/>
      <c r="C24" s="4"/>
      <c r="D24" s="113"/>
      <c r="E24" s="4"/>
      <c r="F24" s="75"/>
      <c r="G24" s="75"/>
      <c r="H24" s="121"/>
      <c r="I24" s="121"/>
      <c r="J24" s="121"/>
      <c r="K24" s="75"/>
      <c r="L24" s="121"/>
      <c r="M24" s="75"/>
      <c r="N24" s="75"/>
      <c r="O24" s="75"/>
      <c r="P24" s="75"/>
      <c r="Q24" s="75"/>
      <c r="R24" s="75"/>
      <c r="S24" s="75"/>
      <c r="T24" s="75"/>
      <c r="U24" s="75"/>
      <c r="V24" s="75"/>
      <c r="W24" s="75"/>
      <c r="X24" s="75"/>
      <c r="Y24" s="75"/>
      <c r="Z24" s="75"/>
      <c r="AA24" s="75"/>
      <c r="AB24" s="75"/>
      <c r="AC24" s="75"/>
      <c r="AD24" s="121"/>
      <c r="AE24" s="75"/>
      <c r="AF24" s="75"/>
      <c r="AG24" s="75"/>
      <c r="AH24" s="75"/>
      <c r="AI24" s="75"/>
      <c r="AJ24" s="75"/>
      <c r="AK24" s="4"/>
      <c r="AL24" s="4"/>
      <c r="AM24" s="98"/>
      <c r="AN24" s="76"/>
      <c r="AO24" s="76"/>
      <c r="AP24" s="76"/>
      <c r="AQ24" s="76"/>
      <c r="AR24" s="76"/>
      <c r="AS24" s="4"/>
      <c r="AT24" s="4"/>
    </row>
    <row r="25" spans="1:90" s="73" customFormat="1" ht="11.25">
      <c r="A25" s="12"/>
      <c r="B25" s="12"/>
      <c r="C25" s="4"/>
      <c r="D25" s="113"/>
      <c r="E25" s="4"/>
      <c r="F25" s="75"/>
      <c r="G25" s="75"/>
      <c r="H25" s="121"/>
      <c r="I25" s="121"/>
      <c r="J25" s="121"/>
      <c r="K25" s="75"/>
      <c r="L25" s="121"/>
      <c r="M25" s="75"/>
      <c r="N25" s="75"/>
      <c r="O25" s="75"/>
      <c r="P25" s="75"/>
      <c r="Q25" s="75"/>
      <c r="R25" s="75"/>
      <c r="S25" s="75"/>
      <c r="T25" s="75"/>
      <c r="U25" s="75"/>
      <c r="V25" s="75"/>
      <c r="W25" s="75"/>
      <c r="X25" s="75"/>
      <c r="Y25" s="75"/>
      <c r="Z25" s="75"/>
      <c r="AA25" s="75"/>
      <c r="AB25" s="75"/>
      <c r="AC25" s="75"/>
      <c r="AD25" s="121"/>
      <c r="AE25" s="75"/>
      <c r="AF25" s="75"/>
      <c r="AG25" s="75"/>
      <c r="AH25" s="75"/>
      <c r="AI25" s="75"/>
      <c r="AJ25" s="75"/>
      <c r="AK25" s="4"/>
      <c r="AL25" s="4"/>
      <c r="AM25" s="98"/>
      <c r="AN25" s="76"/>
      <c r="AO25" s="76"/>
      <c r="AP25" s="76"/>
      <c r="AQ25" s="76"/>
      <c r="AR25" s="76"/>
      <c r="AS25" s="4"/>
      <c r="AT25" s="4"/>
    </row>
    <row r="26" spans="1:90" s="73" customFormat="1" ht="11.25">
      <c r="A26" s="10"/>
      <c r="B26" s="10"/>
      <c r="C26" s="14"/>
      <c r="D26" s="114"/>
      <c r="E26" s="77"/>
      <c r="F26" s="120"/>
      <c r="G26" s="122"/>
      <c r="H26" s="72"/>
      <c r="I26" s="72"/>
      <c r="J26" s="72"/>
      <c r="K26" s="122"/>
      <c r="L26" s="72"/>
      <c r="M26" s="122"/>
      <c r="N26" s="122"/>
      <c r="O26" s="122"/>
      <c r="P26" s="122"/>
      <c r="Q26" s="72"/>
      <c r="R26" s="120"/>
      <c r="S26" s="122"/>
      <c r="T26" s="122"/>
      <c r="U26" s="72"/>
      <c r="V26" s="122"/>
      <c r="W26" s="122"/>
      <c r="X26" s="72"/>
      <c r="Y26" s="122"/>
      <c r="Z26" s="122"/>
      <c r="AA26" s="122"/>
      <c r="AB26" s="122"/>
      <c r="AC26" s="122"/>
      <c r="AD26" s="72"/>
      <c r="AE26" s="122"/>
      <c r="AF26" s="122"/>
      <c r="AG26" s="122"/>
      <c r="AH26" s="122"/>
      <c r="AI26" s="122"/>
      <c r="AJ26" s="122"/>
      <c r="AK26" s="77"/>
      <c r="AM26" s="99"/>
      <c r="AN26" s="10"/>
      <c r="AO26" s="10"/>
      <c r="AP26" s="10"/>
      <c r="AQ26" s="10"/>
      <c r="AR26" s="10"/>
      <c r="AS26" s="14"/>
      <c r="AT26" s="4"/>
    </row>
    <row r="27" spans="1:90" s="73" customFormat="1" ht="12.75">
      <c r="A27" s="2"/>
      <c r="B27" s="2" t="s">
        <v>0</v>
      </c>
      <c r="C27" s="2"/>
      <c r="D27" s="198"/>
      <c r="E27" s="2"/>
      <c r="F27" s="123"/>
      <c r="G27" s="123"/>
      <c r="H27" s="123"/>
      <c r="I27" s="123"/>
      <c r="J27" s="123"/>
      <c r="K27" s="123"/>
      <c r="L27" s="123"/>
      <c r="M27" s="123"/>
      <c r="N27" s="123"/>
      <c r="O27" s="123"/>
      <c r="P27" s="123"/>
      <c r="Q27" s="123"/>
      <c r="R27" s="123"/>
      <c r="S27" s="123"/>
      <c r="T27" s="123"/>
      <c r="U27" s="123"/>
      <c r="V27" s="123"/>
      <c r="W27" s="123"/>
      <c r="X27" s="123"/>
      <c r="Y27" s="123"/>
      <c r="Z27" s="123"/>
      <c r="AA27" s="123"/>
      <c r="AB27" s="123"/>
      <c r="AC27" s="123"/>
      <c r="AD27" s="123"/>
      <c r="AE27" s="123"/>
      <c r="AF27" s="123"/>
      <c r="AG27" s="123"/>
      <c r="AH27" s="124"/>
      <c r="AI27" s="124"/>
      <c r="AJ27" s="124"/>
      <c r="AK27" s="2"/>
      <c r="AL27" s="2"/>
      <c r="AM27" s="100"/>
      <c r="AN27" s="2"/>
      <c r="AO27" s="2"/>
      <c r="AP27" s="2"/>
      <c r="AQ27" s="2"/>
      <c r="AR27" s="2"/>
      <c r="AS27" s="2"/>
      <c r="AT27" s="4"/>
    </row>
    <row r="28" spans="1:90" s="73" customFormat="1" ht="12.75">
      <c r="A28" s="2"/>
      <c r="B28" s="2"/>
      <c r="C28" s="2" t="s">
        <v>46</v>
      </c>
      <c r="D28" s="198"/>
      <c r="E28" s="2"/>
      <c r="F28" s="123"/>
      <c r="G28" s="123"/>
      <c r="H28" s="123"/>
      <c r="I28" s="123"/>
      <c r="J28" s="123"/>
      <c r="K28" s="123"/>
      <c r="L28" s="123"/>
      <c r="M28" s="123"/>
      <c r="N28" s="123"/>
      <c r="O28" s="123"/>
      <c r="P28" s="123"/>
      <c r="Q28" s="123"/>
      <c r="R28" s="123"/>
      <c r="S28" s="123"/>
      <c r="T28" s="123"/>
      <c r="U28" s="123"/>
      <c r="V28" s="123"/>
      <c r="W28" s="123"/>
      <c r="X28" s="123"/>
      <c r="Y28" s="123"/>
      <c r="Z28" s="123"/>
      <c r="AA28" s="123"/>
      <c r="AB28" s="123"/>
      <c r="AC28" s="123"/>
      <c r="AD28" s="123"/>
      <c r="AE28" s="123"/>
      <c r="AF28" s="123"/>
      <c r="AG28" s="123"/>
      <c r="AH28" s="124"/>
      <c r="AI28" s="124"/>
      <c r="AJ28" s="124"/>
      <c r="AK28" s="2"/>
      <c r="AL28" s="2"/>
      <c r="AM28" s="100"/>
      <c r="AN28" s="2"/>
      <c r="AO28" s="2"/>
      <c r="AP28" s="2"/>
      <c r="AQ28" s="2"/>
      <c r="AR28" s="2"/>
      <c r="AS28" s="2"/>
      <c r="AT28" s="14"/>
    </row>
    <row r="29" spans="1:90" ht="15" customHeight="1">
      <c r="C29" s="2" t="s">
        <v>47</v>
      </c>
    </row>
    <row r="30" spans="1:90" ht="15" customHeight="1">
      <c r="C30" s="2" t="s">
        <v>48</v>
      </c>
    </row>
    <row r="31" spans="1:90" ht="15" customHeight="1">
      <c r="C31" s="2" t="s">
        <v>49</v>
      </c>
    </row>
    <row r="32" spans="1:90" ht="15" customHeight="1">
      <c r="C32" s="2" t="s">
        <v>50</v>
      </c>
    </row>
    <row r="33" spans="3:3" ht="15" customHeight="1">
      <c r="C33" s="2" t="s">
        <v>51</v>
      </c>
    </row>
    <row r="34" spans="3:3" ht="15" customHeight="1">
      <c r="C34" s="2" t="s">
        <v>52</v>
      </c>
    </row>
    <row r="35" spans="3:3" ht="15" customHeight="1">
      <c r="C35" s="2" t="s">
        <v>53</v>
      </c>
    </row>
    <row r="36" spans="3:3" ht="15" customHeight="1">
      <c r="C36" s="2" t="s">
        <v>54</v>
      </c>
    </row>
  </sheetData>
  <protectedRanges>
    <protectedRange password="CC78" sqref="A1:A3" name="Range1_2_1"/>
    <protectedRange password="CC78" sqref="A9:A12" name="Range1_1"/>
    <protectedRange password="CC78" sqref="A9:A12 C9:E12" name="Range1_6"/>
    <protectedRange password="CC78" sqref="B9:B12" name="Range1_4"/>
    <protectedRange password="CC78" sqref="J22:J25 Q20:Q21" name="Range1_1_1_1"/>
    <protectedRange password="CC78" sqref="J26" name="Range1_3_1_1"/>
    <protectedRange password="CC78" sqref="A14:A19" name="Range1_1_2"/>
    <protectedRange password="CC78" sqref="A14:A19 C14:E19" name="Range1_6_2"/>
    <protectedRange password="CC78" sqref="B14:B19" name="Range1_4_2"/>
  </protectedRanges>
  <mergeCells count="79">
    <mergeCell ref="AL18:AL19"/>
    <mergeCell ref="AM18:AM19"/>
    <mergeCell ref="AN18:AN19"/>
    <mergeCell ref="AO18:AO19"/>
    <mergeCell ref="AP18:AP19"/>
    <mergeCell ref="AR14:AR15"/>
    <mergeCell ref="AS14:AS15"/>
    <mergeCell ref="AQ18:AQ19"/>
    <mergeCell ref="AQ16:AQ17"/>
    <mergeCell ref="AR16:AR17"/>
    <mergeCell ref="AS16:AS17"/>
    <mergeCell ref="AR18:AR19"/>
    <mergeCell ref="AS18:AS19"/>
    <mergeCell ref="AO14:AO15"/>
    <mergeCell ref="A18:A19"/>
    <mergeCell ref="B18:B19"/>
    <mergeCell ref="AP14:AP15"/>
    <mergeCell ref="AQ14:AQ15"/>
    <mergeCell ref="AL16:AL17"/>
    <mergeCell ref="AM16:AM17"/>
    <mergeCell ref="AN16:AN17"/>
    <mergeCell ref="AO16:AO17"/>
    <mergeCell ref="AP16:AP17"/>
    <mergeCell ref="A16:A17"/>
    <mergeCell ref="B16:B17"/>
    <mergeCell ref="C16:C17"/>
    <mergeCell ref="C18:C19"/>
    <mergeCell ref="D18:D19"/>
    <mergeCell ref="AK18:AK19"/>
    <mergeCell ref="AL14:AL15"/>
    <mergeCell ref="AM14:AM15"/>
    <mergeCell ref="AN14:AN15"/>
    <mergeCell ref="D16:D17"/>
    <mergeCell ref="AK16:AK17"/>
    <mergeCell ref="A14:A15"/>
    <mergeCell ref="B14:B15"/>
    <mergeCell ref="C14:C15"/>
    <mergeCell ref="D14:D15"/>
    <mergeCell ref="AK14:AK15"/>
    <mergeCell ref="AP11:AP12"/>
    <mergeCell ref="AQ11:AQ12"/>
    <mergeCell ref="AR11:AR12"/>
    <mergeCell ref="AS11:AS12"/>
    <mergeCell ref="AL11:AL12"/>
    <mergeCell ref="AM11:AM12"/>
    <mergeCell ref="AN11:AN12"/>
    <mergeCell ref="AO11:AO12"/>
    <mergeCell ref="AT5:AT6"/>
    <mergeCell ref="A9:A10"/>
    <mergeCell ref="B9:B10"/>
    <mergeCell ref="C9:C10"/>
    <mergeCell ref="D9:D10"/>
    <mergeCell ref="AK9:AK10"/>
    <mergeCell ref="AL9:AL10"/>
    <mergeCell ref="AS9:AS10"/>
    <mergeCell ref="AP9:AP10"/>
    <mergeCell ref="AQ9:AQ10"/>
    <mergeCell ref="AR9:AR10"/>
    <mergeCell ref="AM9:AM10"/>
    <mergeCell ref="AN9:AN10"/>
    <mergeCell ref="AO9:AO10"/>
    <mergeCell ref="A11:A12"/>
    <mergeCell ref="B11:B12"/>
    <mergeCell ref="C11:C12"/>
    <mergeCell ref="D11:D12"/>
    <mergeCell ref="AK11:AK12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</mergeCells>
  <conditionalFormatting sqref="F5:AJ6 F9:AJ12">
    <cfRule type="expression" dxfId="28" priority="28" stopIfTrue="1">
      <formula>IF(WEEKDAY(F$5)=1,TRUE,FALSE)</formula>
    </cfRule>
  </conditionalFormatting>
  <conditionalFormatting sqref="F9:AJ12">
    <cfRule type="expression" dxfId="27" priority="27" stopIfTrue="1">
      <formula>IF(WEEKDAY(F$5)=1,TRUE,FALSE)</formula>
    </cfRule>
  </conditionalFormatting>
  <conditionalFormatting sqref="F14:AJ19">
    <cfRule type="expression" dxfId="26" priority="2" stopIfTrue="1">
      <formula>IF(WEEKDAY(F$5)=1,TRUE,FALSE)</formula>
    </cfRule>
  </conditionalFormatting>
  <conditionalFormatting sqref="F14:AJ19">
    <cfRule type="expression" dxfId="25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E30"/>
  <sheetViews>
    <sheetView zoomScaleNormal="70" workbookViewId="0">
      <pane xSplit="3" ySplit="8" topLeftCell="D9" activePane="bottomRight" state="frozen"/>
      <selection activeCell="AM1" sqref="AM1:AS1"/>
      <selection pane="topRight" activeCell="AM1" sqref="AM1:AS1"/>
      <selection pane="bottomLeft" activeCell="AM1" sqref="AM1:AS1"/>
      <selection pane="bottomRight" activeCell="S19" activeCellId="1" sqref="S13 S19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91" customWidth="1"/>
    <col min="11" max="12" width="12" style="6" customWidth="1"/>
    <col min="13" max="13" width="11.85546875" style="6" customWidth="1"/>
    <col min="14" max="14" width="8.5703125" style="6" customWidth="1"/>
    <col min="15" max="16" width="8.7109375" style="6" customWidth="1"/>
    <col min="17" max="17" width="11" style="6" customWidth="1"/>
    <col min="18" max="18" width="6.28515625" style="6" customWidth="1"/>
    <col min="19" max="19" width="10.85546875" style="6" customWidth="1"/>
    <col min="20" max="20" width="12.28515625" style="7" customWidth="1"/>
    <col min="21" max="21" width="9.5703125" style="6" customWidth="1"/>
    <col min="22" max="22" width="15.42578125" style="7" customWidth="1"/>
    <col min="23" max="23" width="7.42578125" style="7" customWidth="1"/>
    <col min="24" max="24" width="7" style="7" customWidth="1"/>
    <col min="25" max="25" width="9.140625" style="7"/>
    <col min="26" max="26" width="11.140625" style="7" bestFit="1" customWidth="1"/>
    <col min="27" max="28" width="10.85546875" style="6" bestFit="1" customWidth="1"/>
    <col min="29" max="16384" width="9.140625" style="6"/>
  </cols>
  <sheetData>
    <row r="1" spans="1:31" s="4" customFormat="1" ht="41.25" customHeight="1">
      <c r="A1" s="139"/>
      <c r="B1" s="202"/>
      <c r="C1" s="202"/>
      <c r="D1" s="270" t="str">
        <f>"BẢNG THANH TOÁN LƯƠNG THÁNG"&amp;" "&amp;TEXT($E$4,"mm")&amp;" / "&amp;TEXT($E$4,"yyyy")</f>
        <v>BẢNG THANH TOÁN LƯƠNG THÁNG 08 / 2013</v>
      </c>
      <c r="E1" s="270"/>
      <c r="F1" s="270"/>
      <c r="G1" s="270"/>
      <c r="H1" s="270"/>
      <c r="I1" s="270"/>
      <c r="J1" s="270"/>
      <c r="K1" s="270"/>
      <c r="L1" s="270"/>
      <c r="M1" s="270"/>
      <c r="N1" s="270"/>
      <c r="O1" s="270"/>
      <c r="P1" s="270"/>
      <c r="Q1" s="271"/>
      <c r="R1" s="272" t="s">
        <v>179</v>
      </c>
      <c r="S1" s="273"/>
      <c r="T1" s="274"/>
      <c r="U1" s="130" t="s">
        <v>58</v>
      </c>
      <c r="V1" s="110" t="s">
        <v>37</v>
      </c>
      <c r="W1" s="83"/>
      <c r="X1" s="83"/>
      <c r="Y1" s="5"/>
      <c r="Z1" s="5"/>
    </row>
    <row r="2" spans="1:31" s="4" customFormat="1" ht="15" customHeight="1">
      <c r="A2" s="139"/>
      <c r="B2" s="202"/>
      <c r="C2" s="202"/>
      <c r="D2" s="202"/>
      <c r="E2" s="81"/>
      <c r="F2" s="202"/>
      <c r="G2" s="202"/>
      <c r="H2" s="202"/>
      <c r="I2" s="202"/>
      <c r="J2" s="82"/>
      <c r="K2" s="202"/>
      <c r="L2" s="202"/>
      <c r="M2" s="202"/>
      <c r="N2" s="202"/>
      <c r="O2" s="202"/>
      <c r="P2" s="202"/>
      <c r="Q2" s="202"/>
      <c r="R2" s="202"/>
      <c r="S2" s="202"/>
      <c r="T2" s="59"/>
      <c r="U2" s="80">
        <f>MAX(F10:F19)</f>
        <v>27</v>
      </c>
      <c r="V2" s="111">
        <v>31</v>
      </c>
      <c r="W2" s="83"/>
      <c r="X2" s="83"/>
      <c r="Y2" s="5"/>
      <c r="Z2" s="5"/>
    </row>
    <row r="3" spans="1:31" s="4" customFormat="1" ht="15" customHeight="1">
      <c r="A3" s="139"/>
      <c r="B3" s="202"/>
      <c r="C3" s="202"/>
      <c r="D3" s="202"/>
      <c r="E3" s="81"/>
      <c r="F3" s="202"/>
      <c r="G3" s="202"/>
      <c r="H3" s="202"/>
      <c r="I3" s="202"/>
      <c r="J3" s="82"/>
      <c r="K3" s="202"/>
      <c r="L3" s="202"/>
      <c r="M3" s="202"/>
      <c r="N3" s="202"/>
      <c r="O3" s="202"/>
      <c r="P3" s="202"/>
      <c r="Q3" s="202"/>
      <c r="R3" s="202"/>
      <c r="S3" s="202"/>
      <c r="T3" s="59"/>
      <c r="U3" s="131"/>
      <c r="V3" s="132"/>
      <c r="W3" s="83"/>
      <c r="X3" s="83"/>
      <c r="Y3" s="5"/>
      <c r="Z3" s="5"/>
    </row>
    <row r="4" spans="1:31" s="105" customFormat="1" ht="14.25" customHeight="1">
      <c r="A4" s="103"/>
      <c r="B4" s="104"/>
      <c r="C4" s="104"/>
      <c r="D4" s="104"/>
      <c r="E4" s="189">
        <f>'CC - 8'!$E$4</f>
        <v>41487</v>
      </c>
      <c r="F4" s="104"/>
      <c r="G4" s="104"/>
      <c r="H4" s="104"/>
      <c r="I4" s="104"/>
      <c r="J4" s="104"/>
      <c r="K4" s="104"/>
      <c r="L4" s="104"/>
      <c r="M4" s="104"/>
      <c r="N4" s="162">
        <v>0.08</v>
      </c>
      <c r="O4" s="162">
        <v>1.4999999999999999E-2</v>
      </c>
      <c r="P4" s="162">
        <v>0.01</v>
      </c>
      <c r="Q4" s="104"/>
      <c r="R4" s="104"/>
      <c r="S4" s="104"/>
      <c r="T4" s="104"/>
      <c r="U4" s="104"/>
      <c r="V4" s="106"/>
      <c r="W4" s="106"/>
      <c r="X4" s="106"/>
      <c r="Y4" s="106"/>
      <c r="Z4" s="106"/>
    </row>
    <row r="5" spans="1:31" s="27" customFormat="1" ht="24" customHeight="1">
      <c r="A5" s="275" t="s">
        <v>19</v>
      </c>
      <c r="B5" s="275" t="s">
        <v>20</v>
      </c>
      <c r="C5" s="238" t="s">
        <v>1</v>
      </c>
      <c r="D5" s="238" t="s">
        <v>2</v>
      </c>
      <c r="E5" s="241" t="s">
        <v>56</v>
      </c>
      <c r="F5" s="278" t="s">
        <v>26</v>
      </c>
      <c r="G5" s="279"/>
      <c r="H5" s="279"/>
      <c r="I5" s="279"/>
      <c r="J5" s="279"/>
      <c r="K5" s="280"/>
      <c r="L5" s="277" t="s">
        <v>57</v>
      </c>
      <c r="M5" s="277" t="s">
        <v>5</v>
      </c>
      <c r="N5" s="238" t="s">
        <v>6</v>
      </c>
      <c r="O5" s="238"/>
      <c r="P5" s="238"/>
      <c r="Q5" s="277" t="s">
        <v>7</v>
      </c>
      <c r="R5" s="277" t="s">
        <v>8</v>
      </c>
      <c r="S5" s="277" t="s">
        <v>9</v>
      </c>
      <c r="T5" s="239" t="s">
        <v>10</v>
      </c>
      <c r="U5" s="104"/>
      <c r="V5" s="28"/>
      <c r="W5" s="28"/>
      <c r="X5" s="5"/>
      <c r="Y5" s="5"/>
      <c r="Z5" s="5"/>
      <c r="AA5" s="4"/>
      <c r="AB5" s="4"/>
      <c r="AC5" s="4"/>
      <c r="AD5" s="4"/>
      <c r="AE5" s="4"/>
    </row>
    <row r="6" spans="1:31" s="27" customFormat="1" ht="33.75" customHeight="1">
      <c r="A6" s="276"/>
      <c r="B6" s="276"/>
      <c r="C6" s="238"/>
      <c r="D6" s="238"/>
      <c r="E6" s="241"/>
      <c r="F6" s="278" t="s">
        <v>59</v>
      </c>
      <c r="G6" s="280"/>
      <c r="H6" s="278" t="s">
        <v>158</v>
      </c>
      <c r="I6" s="279"/>
      <c r="J6" s="284" t="s">
        <v>27</v>
      </c>
      <c r="K6" s="277" t="s">
        <v>4</v>
      </c>
      <c r="L6" s="281"/>
      <c r="M6" s="281"/>
      <c r="N6" s="286" t="s">
        <v>12</v>
      </c>
      <c r="O6" s="277" t="s">
        <v>13</v>
      </c>
      <c r="P6" s="277" t="s">
        <v>34</v>
      </c>
      <c r="Q6" s="281"/>
      <c r="R6" s="281"/>
      <c r="S6" s="281"/>
      <c r="T6" s="240"/>
      <c r="U6" s="104"/>
      <c r="V6" s="28"/>
      <c r="W6" s="28"/>
      <c r="X6" s="5"/>
      <c r="Y6" s="5"/>
      <c r="Z6" s="5"/>
      <c r="AA6" s="4"/>
      <c r="AB6" s="4"/>
      <c r="AC6" s="4"/>
      <c r="AD6" s="4"/>
      <c r="AE6" s="4"/>
    </row>
    <row r="7" spans="1:31" s="27" customFormat="1" ht="35.25" customHeight="1">
      <c r="A7" s="276"/>
      <c r="B7" s="276"/>
      <c r="C7" s="277"/>
      <c r="D7" s="277"/>
      <c r="E7" s="241"/>
      <c r="F7" s="201" t="s">
        <v>40</v>
      </c>
      <c r="G7" s="199" t="s">
        <v>18</v>
      </c>
      <c r="H7" s="201" t="s">
        <v>40</v>
      </c>
      <c r="I7" s="128" t="s">
        <v>18</v>
      </c>
      <c r="J7" s="285"/>
      <c r="K7" s="281"/>
      <c r="L7" s="282"/>
      <c r="M7" s="282"/>
      <c r="N7" s="287"/>
      <c r="O7" s="281"/>
      <c r="P7" s="281"/>
      <c r="Q7" s="281"/>
      <c r="R7" s="281"/>
      <c r="S7" s="281"/>
      <c r="T7" s="240"/>
      <c r="U7" s="104"/>
      <c r="V7" s="28"/>
      <c r="W7" s="28"/>
      <c r="X7" s="5"/>
      <c r="Y7" s="5"/>
      <c r="Z7" s="5"/>
      <c r="AA7" s="4"/>
      <c r="AB7" s="4"/>
      <c r="AC7" s="4"/>
      <c r="AD7" s="4"/>
      <c r="AE7" s="4"/>
    </row>
    <row r="8" spans="1:31" s="85" customFormat="1" ht="12.75" customHeight="1">
      <c r="A8" s="84">
        <v>1</v>
      </c>
      <c r="B8" s="84">
        <v>2</v>
      </c>
      <c r="C8" s="84">
        <v>3</v>
      </c>
      <c r="D8" s="84">
        <v>4</v>
      </c>
      <c r="E8" s="84">
        <v>5</v>
      </c>
      <c r="F8" s="84">
        <v>7</v>
      </c>
      <c r="G8" s="84">
        <v>8</v>
      </c>
      <c r="H8" s="84">
        <v>9</v>
      </c>
      <c r="I8" s="84">
        <v>10</v>
      </c>
      <c r="J8" s="84">
        <v>13</v>
      </c>
      <c r="K8" s="84">
        <v>14</v>
      </c>
      <c r="L8" s="84">
        <v>16</v>
      </c>
      <c r="M8" s="84">
        <v>17</v>
      </c>
      <c r="N8" s="84">
        <v>18</v>
      </c>
      <c r="O8" s="84">
        <v>19</v>
      </c>
      <c r="P8" s="84">
        <v>20</v>
      </c>
      <c r="Q8" s="84">
        <v>21</v>
      </c>
      <c r="R8" s="84">
        <v>22</v>
      </c>
      <c r="S8" s="84">
        <v>23</v>
      </c>
      <c r="T8" s="84">
        <v>24</v>
      </c>
      <c r="U8" s="104"/>
      <c r="V8" s="86"/>
      <c r="W8" s="86"/>
      <c r="X8" s="87"/>
      <c r="Y8" s="87"/>
      <c r="Z8" s="87"/>
      <c r="AA8" s="88"/>
      <c r="AB8" s="88"/>
      <c r="AC8" s="88"/>
      <c r="AD8" s="88"/>
      <c r="AE8" s="88"/>
    </row>
    <row r="9" spans="1:31" s="85" customFormat="1" ht="24" customHeight="1">
      <c r="A9" s="188" t="s">
        <v>155</v>
      </c>
      <c r="B9" s="187" t="s">
        <v>180</v>
      </c>
      <c r="C9" s="186"/>
      <c r="D9" s="186"/>
      <c r="E9" s="186"/>
      <c r="F9" s="186"/>
      <c r="G9" s="186"/>
      <c r="H9" s="186"/>
      <c r="I9" s="186"/>
      <c r="J9" s="186"/>
      <c r="K9" s="186"/>
      <c r="L9" s="186"/>
      <c r="M9" s="186"/>
      <c r="N9" s="186"/>
      <c r="O9" s="186"/>
      <c r="P9" s="186"/>
      <c r="Q9" s="186"/>
      <c r="R9" s="186"/>
      <c r="S9" s="186"/>
      <c r="T9" s="186"/>
      <c r="U9" s="104"/>
      <c r="V9" s="86"/>
      <c r="W9" s="86"/>
      <c r="X9" s="87"/>
      <c r="Y9" s="87"/>
      <c r="Z9" s="87"/>
      <c r="AA9" s="88"/>
      <c r="AB9" s="88"/>
      <c r="AC9" s="88"/>
      <c r="AD9" s="88"/>
      <c r="AE9" s="88"/>
    </row>
    <row r="10" spans="1:31" s="36" customFormat="1" ht="24" customHeight="1">
      <c r="A10" s="38">
        <v>1</v>
      </c>
      <c r="B10" s="141" t="s">
        <v>162</v>
      </c>
      <c r="C10" s="89" t="str">
        <f t="shared" ref="C10:C11" si="0">VLOOKUP(B10,DS,2,0)</f>
        <v>Phan Văn Hiền</v>
      </c>
      <c r="D10" s="116" t="str">
        <f t="shared" ref="D10:D11" si="1">VLOOKUP(B10,DS,3,0)</f>
        <v>Quản Đốc</v>
      </c>
      <c r="E10" s="90">
        <f t="shared" ref="E10:E11" si="2">VLOOKUP(B10,DS,4,0)</f>
        <v>2700000</v>
      </c>
      <c r="F10" s="92">
        <f>VLOOKUP(B10,'CC - 8'!$B$8:$AS$19,36,0)</f>
        <v>27</v>
      </c>
      <c r="G10" s="145">
        <f t="shared" ref="G10:G11" si="3">ROUND(E10/$U$2*F10,0)</f>
        <v>2700000</v>
      </c>
      <c r="H10" s="92">
        <f>(VLOOKUP(B10,'CC - 8'!$B$8:$AS$19,37,0)+VLOOKUP(B10,'CC - 8'!$B$8:$AS$19,38,0))</f>
        <v>0</v>
      </c>
      <c r="I10" s="145">
        <f t="shared" ref="I10:I11" si="4">ROUND(E10/$U$2*H10,0)</f>
        <v>0</v>
      </c>
      <c r="J10" s="93">
        <f t="shared" ref="J10:K11" si="5">F10+H10</f>
        <v>27</v>
      </c>
      <c r="K10" s="39">
        <f>G10+I10</f>
        <v>2700000</v>
      </c>
      <c r="L10" s="90">
        <f t="shared" ref="L10:L11" si="6">+F10*15000</f>
        <v>405000</v>
      </c>
      <c r="M10" s="40">
        <f t="shared" ref="M10:M11" si="7">K10+L10</f>
        <v>3105000</v>
      </c>
      <c r="N10" s="40">
        <f>IF(VLOOKUP(B10,DS,9,0)="x",E10*$N$4,0)</f>
        <v>0</v>
      </c>
      <c r="O10" s="40">
        <f>IF(VLOOKUP(B10,DS,9,0)="x",E10*$O$4,0)</f>
        <v>0</v>
      </c>
      <c r="P10" s="40">
        <f>IF(VLOOKUP(B10,DS,9,0)="x",E10*$P$4,0)</f>
        <v>0</v>
      </c>
      <c r="Q10" s="39">
        <f t="shared" ref="Q10:Q11" si="8">M10-SUM(N10:P10)</f>
        <v>3105000</v>
      </c>
      <c r="R10" s="39">
        <f>VLOOKUP(B10,DS,23,0)</f>
        <v>0</v>
      </c>
      <c r="S10" s="45">
        <f t="shared" ref="S10:S11" si="9">Q10-R10</f>
        <v>3105000</v>
      </c>
      <c r="T10" s="39"/>
      <c r="U10" s="104"/>
      <c r="V10" s="37"/>
      <c r="W10" s="28"/>
      <c r="X10" s="5"/>
      <c r="Y10" s="5"/>
      <c r="Z10" s="5"/>
      <c r="AA10" s="4"/>
      <c r="AB10" s="4"/>
      <c r="AC10" s="4"/>
      <c r="AD10" s="4"/>
      <c r="AE10" s="4"/>
    </row>
    <row r="11" spans="1:31" s="36" customFormat="1" ht="24" customHeight="1">
      <c r="A11" s="38">
        <v>2</v>
      </c>
      <c r="B11" s="141" t="s">
        <v>177</v>
      </c>
      <c r="C11" s="89" t="str">
        <f t="shared" si="0"/>
        <v>Nguyễn Thị Thu Sương</v>
      </c>
      <c r="D11" s="116" t="str">
        <f t="shared" si="1"/>
        <v>Kinh Doanh</v>
      </c>
      <c r="E11" s="90">
        <f t="shared" si="2"/>
        <v>2400000</v>
      </c>
      <c r="F11" s="92">
        <f>VLOOKUP(B11,'CC - 8'!$B$8:$AS$19,36,0)</f>
        <v>27</v>
      </c>
      <c r="G11" s="145">
        <f t="shared" si="3"/>
        <v>2400000</v>
      </c>
      <c r="H11" s="92">
        <f>(VLOOKUP(B11,'CC - 8'!$B$8:$AS$19,37,0)+VLOOKUP(B11,'CC - 8'!$B$8:$AS$19,38,0))</f>
        <v>0</v>
      </c>
      <c r="I11" s="145">
        <f t="shared" si="4"/>
        <v>0</v>
      </c>
      <c r="J11" s="93">
        <f t="shared" si="5"/>
        <v>27</v>
      </c>
      <c r="K11" s="39">
        <f t="shared" si="5"/>
        <v>2400000</v>
      </c>
      <c r="L11" s="90">
        <f t="shared" si="6"/>
        <v>405000</v>
      </c>
      <c r="M11" s="40">
        <f t="shared" si="7"/>
        <v>2805000</v>
      </c>
      <c r="N11" s="40">
        <f>IF(VLOOKUP(B11,DS,9,0)="x",E11*$N$4,0)</f>
        <v>0</v>
      </c>
      <c r="O11" s="40">
        <f>IF(VLOOKUP(B11,DS,9,0)="x",E11*$O$4,0)</f>
        <v>0</v>
      </c>
      <c r="P11" s="40">
        <f>IF(VLOOKUP(B11,DS,9,0)="x",E11*$P$4,0)</f>
        <v>0</v>
      </c>
      <c r="Q11" s="39">
        <f t="shared" si="8"/>
        <v>2805000</v>
      </c>
      <c r="R11" s="39">
        <f>VLOOKUP(B11,DS,23,0)</f>
        <v>0</v>
      </c>
      <c r="S11" s="45">
        <f t="shared" si="9"/>
        <v>2805000</v>
      </c>
      <c r="T11" s="39"/>
      <c r="U11" s="104"/>
      <c r="V11" s="37"/>
      <c r="W11" s="28"/>
      <c r="X11" s="5"/>
      <c r="Y11" s="5"/>
      <c r="Z11" s="5"/>
      <c r="AA11" s="4"/>
      <c r="AB11" s="4"/>
      <c r="AC11" s="4"/>
      <c r="AD11" s="4"/>
      <c r="AE11" s="4"/>
    </row>
    <row r="12" spans="1:31" s="36" customFormat="1" ht="24" customHeight="1">
      <c r="A12" s="203"/>
      <c r="B12" s="204"/>
      <c r="C12" s="205"/>
      <c r="D12" s="206"/>
      <c r="E12" s="207"/>
      <c r="F12" s="208"/>
      <c r="G12" s="209"/>
      <c r="H12" s="208"/>
      <c r="I12" s="209"/>
      <c r="J12" s="210"/>
      <c r="K12" s="211"/>
      <c r="L12" s="207"/>
      <c r="M12" s="212"/>
      <c r="N12" s="212"/>
      <c r="O12" s="212"/>
      <c r="P12" s="212"/>
      <c r="Q12" s="211"/>
      <c r="R12" s="211"/>
      <c r="S12" s="213"/>
      <c r="T12" s="211"/>
      <c r="U12" s="104"/>
      <c r="V12" s="37"/>
      <c r="W12" s="28"/>
      <c r="X12" s="5"/>
      <c r="Y12" s="5"/>
      <c r="Z12" s="5"/>
      <c r="AA12" s="4"/>
      <c r="AB12" s="4"/>
      <c r="AC12" s="4"/>
      <c r="AD12" s="4"/>
      <c r="AE12" s="4"/>
    </row>
    <row r="13" spans="1:31" s="32" customFormat="1" ht="21" customHeight="1">
      <c r="A13" s="283" t="s">
        <v>25</v>
      </c>
      <c r="B13" s="283"/>
      <c r="C13" s="283"/>
      <c r="D13" s="283"/>
      <c r="E13" s="140">
        <f>SUM(E9:E11)</f>
        <v>5100000</v>
      </c>
      <c r="F13" s="140"/>
      <c r="G13" s="140">
        <f>SUM(G9:G11)</f>
        <v>5100000</v>
      </c>
      <c r="H13" s="140"/>
      <c r="I13" s="140">
        <f>SUM(I9:I11)</f>
        <v>0</v>
      </c>
      <c r="J13" s="140"/>
      <c r="K13" s="140">
        <f t="shared" ref="K13:S13" si="10">SUM(K9:K11)</f>
        <v>5100000</v>
      </c>
      <c r="L13" s="140">
        <f t="shared" si="10"/>
        <v>810000</v>
      </c>
      <c r="M13" s="140">
        <f t="shared" si="10"/>
        <v>5910000</v>
      </c>
      <c r="N13" s="140">
        <f t="shared" si="10"/>
        <v>0</v>
      </c>
      <c r="O13" s="140">
        <f t="shared" si="10"/>
        <v>0</v>
      </c>
      <c r="P13" s="140">
        <f t="shared" si="10"/>
        <v>0</v>
      </c>
      <c r="Q13" s="140">
        <f t="shared" si="10"/>
        <v>5910000</v>
      </c>
      <c r="R13" s="140">
        <f t="shared" si="10"/>
        <v>0</v>
      </c>
      <c r="S13" s="140">
        <f t="shared" si="10"/>
        <v>5910000</v>
      </c>
      <c r="T13" s="26"/>
      <c r="U13" s="104"/>
      <c r="V13" s="33"/>
      <c r="W13" s="33"/>
      <c r="X13" s="33"/>
      <c r="Y13" s="33"/>
      <c r="Z13" s="33"/>
    </row>
    <row r="14" spans="1:31" s="85" customFormat="1" ht="24" customHeight="1">
      <c r="A14" s="188" t="s">
        <v>156</v>
      </c>
      <c r="B14" s="187" t="s">
        <v>157</v>
      </c>
      <c r="C14" s="186"/>
      <c r="D14" s="186"/>
      <c r="E14" s="186"/>
      <c r="F14" s="186"/>
      <c r="G14" s="186"/>
      <c r="H14" s="186"/>
      <c r="I14" s="186"/>
      <c r="J14" s="186"/>
      <c r="K14" s="186"/>
      <c r="L14" s="186"/>
      <c r="M14" s="186"/>
      <c r="N14" s="186"/>
      <c r="O14" s="186"/>
      <c r="P14" s="186"/>
      <c r="Q14" s="186"/>
      <c r="R14" s="186"/>
      <c r="S14" s="186"/>
      <c r="T14" s="186"/>
      <c r="U14" s="104"/>
      <c r="V14" s="86"/>
      <c r="W14" s="86"/>
      <c r="X14" s="87"/>
      <c r="Y14" s="87"/>
      <c r="Z14" s="87"/>
      <c r="AA14" s="88"/>
      <c r="AB14" s="88"/>
      <c r="AC14" s="88"/>
      <c r="AD14" s="88"/>
      <c r="AE14" s="88"/>
    </row>
    <row r="15" spans="1:31" s="36" customFormat="1" ht="24" customHeight="1">
      <c r="A15" s="38">
        <v>1</v>
      </c>
      <c r="B15" s="141" t="s">
        <v>163</v>
      </c>
      <c r="C15" s="89" t="str">
        <f t="shared" ref="C15" si="11">VLOOKUP(B15,DS,2,0)</f>
        <v>Nguyễn Trường Giang</v>
      </c>
      <c r="D15" s="116" t="str">
        <f t="shared" ref="D15" si="12">VLOOKUP(B15,DS,3,0)</f>
        <v>Thợ in</v>
      </c>
      <c r="E15" s="90">
        <f t="shared" ref="E15" si="13">VLOOKUP(B15,DS,4,0)</f>
        <v>2200000</v>
      </c>
      <c r="F15" s="92">
        <f>VLOOKUP(B15,'CC - 8'!$B$8:$AS$19,36,0)</f>
        <v>27</v>
      </c>
      <c r="G15" s="145">
        <f t="shared" ref="G15" si="14">ROUND(E15/$U$2*F15,0)</f>
        <v>2200000</v>
      </c>
      <c r="H15" s="92">
        <f>(VLOOKUP(B15,'CC - 8'!$B$8:$AS$19,37,0)+VLOOKUP(B15,'CC - 8'!$B$8:$AS$19,38,0))</f>
        <v>0</v>
      </c>
      <c r="I15" s="145">
        <f t="shared" ref="I15" si="15">ROUND(E15/$U$2*H15,0)</f>
        <v>0</v>
      </c>
      <c r="J15" s="146">
        <f t="shared" ref="J15:K15" si="16">F15+H15</f>
        <v>27</v>
      </c>
      <c r="K15" s="39">
        <f t="shared" si="16"/>
        <v>2200000</v>
      </c>
      <c r="L15" s="90">
        <f t="shared" ref="L15" si="17">+F15*15000</f>
        <v>405000</v>
      </c>
      <c r="M15" s="40">
        <f t="shared" ref="M15" si="18">K15+L15</f>
        <v>2605000</v>
      </c>
      <c r="N15" s="40">
        <f>IF(VLOOKUP(B15,DS,9,0)="x",'L - 8'!E15*$N$4,0)</f>
        <v>0</v>
      </c>
      <c r="O15" s="40">
        <f t="shared" ref="O15" si="19">IF(VLOOKUP(B15,DS,9,0)="x",E15*0.015,0)</f>
        <v>0</v>
      </c>
      <c r="P15" s="40">
        <f t="shared" ref="P15" si="20">IF(VLOOKUP(B15,DS,9,0)="x",E15*0.01,0)</f>
        <v>0</v>
      </c>
      <c r="Q15" s="39">
        <f>M15-SUM(N15:P15)</f>
        <v>2605000</v>
      </c>
      <c r="R15" s="39">
        <f t="shared" ref="R15" si="21">VLOOKUP(B15,DS,23,0)</f>
        <v>0</v>
      </c>
      <c r="S15" s="45">
        <f>Q15-R15</f>
        <v>2605000</v>
      </c>
      <c r="T15" s="39"/>
      <c r="U15" s="104"/>
      <c r="V15" s="37"/>
      <c r="W15" s="28"/>
      <c r="X15" s="5"/>
      <c r="Y15" s="5"/>
      <c r="Z15" s="5"/>
      <c r="AA15" s="4"/>
      <c r="AB15" s="4"/>
      <c r="AC15" s="4"/>
      <c r="AD15" s="4"/>
      <c r="AE15" s="4"/>
    </row>
    <row r="16" spans="1:31" s="36" customFormat="1" ht="24" customHeight="1">
      <c r="A16" s="38">
        <v>2</v>
      </c>
      <c r="B16" s="141" t="s">
        <v>164</v>
      </c>
      <c r="C16" s="89" t="str">
        <f t="shared" ref="C16:C17" si="22">VLOOKUP(B16,DS,2,0)</f>
        <v>Đoàn Hồng Phong</v>
      </c>
      <c r="D16" s="116" t="str">
        <f t="shared" ref="D16:D17" si="23">VLOOKUP(B16,DS,3,0)</f>
        <v>Thợ đóng - xả</v>
      </c>
      <c r="E16" s="90">
        <f t="shared" ref="E16:E17" si="24">VLOOKUP(B16,DS,4,0)</f>
        <v>2200000</v>
      </c>
      <c r="F16" s="92">
        <f>VLOOKUP(B16,'CC - 8'!$B$8:$AS$19,36,0)</f>
        <v>27</v>
      </c>
      <c r="G16" s="145">
        <f t="shared" ref="G16:G17" si="25">ROUND(E16/$U$2*F16,0)</f>
        <v>2200000</v>
      </c>
      <c r="H16" s="92">
        <f>(VLOOKUP(B16,'CC - 8'!$B$8:$AS$19,37,0)+VLOOKUP(B16,'CC - 8'!$B$8:$AS$19,38,0))</f>
        <v>0</v>
      </c>
      <c r="I16" s="145">
        <f t="shared" ref="I16:I17" si="26">ROUND(E16/$U$2*H16,0)</f>
        <v>0</v>
      </c>
      <c r="J16" s="146">
        <f t="shared" ref="J16:J17" si="27">F16+H16</f>
        <v>27</v>
      </c>
      <c r="K16" s="39">
        <f t="shared" ref="K16:K17" si="28">G16+I16</f>
        <v>2200000</v>
      </c>
      <c r="L16" s="90">
        <f t="shared" ref="L16:L17" si="29">+F16*15000</f>
        <v>405000</v>
      </c>
      <c r="M16" s="40">
        <f t="shared" ref="M16:M17" si="30">K16+L16</f>
        <v>2605000</v>
      </c>
      <c r="N16" s="40">
        <f>IF(VLOOKUP(B16,DS,9,0)="x",'L - 8'!E16*$N$4,0)</f>
        <v>0</v>
      </c>
      <c r="O16" s="40">
        <f t="shared" ref="O16:O17" si="31">IF(VLOOKUP(B16,DS,9,0)="x",E16*0.015,0)</f>
        <v>0</v>
      </c>
      <c r="P16" s="40">
        <f t="shared" ref="P16:P17" si="32">IF(VLOOKUP(B16,DS,9,0)="x",E16*0.01,0)</f>
        <v>0</v>
      </c>
      <c r="Q16" s="39">
        <f t="shared" ref="Q16:Q17" si="33">M16-SUM(N16:P16)</f>
        <v>2605000</v>
      </c>
      <c r="R16" s="39">
        <f t="shared" ref="R16:R17" si="34">VLOOKUP(B16,DS,23,0)</f>
        <v>0</v>
      </c>
      <c r="S16" s="45">
        <f t="shared" ref="S16:S17" si="35">Q16-R16</f>
        <v>2605000</v>
      </c>
      <c r="T16" s="39"/>
      <c r="U16" s="104"/>
      <c r="V16" s="37"/>
      <c r="W16" s="28"/>
      <c r="X16" s="5"/>
      <c r="Y16" s="5"/>
      <c r="Z16" s="5"/>
      <c r="AA16" s="4"/>
      <c r="AB16" s="4"/>
      <c r="AC16" s="4"/>
      <c r="AD16" s="4"/>
      <c r="AE16" s="4"/>
    </row>
    <row r="17" spans="1:31" s="36" customFormat="1" ht="24" customHeight="1">
      <c r="A17" s="38">
        <v>3</v>
      </c>
      <c r="B17" s="141" t="s">
        <v>165</v>
      </c>
      <c r="C17" s="89" t="str">
        <f t="shared" si="22"/>
        <v>Trần Hữu Tình</v>
      </c>
      <c r="D17" s="116" t="str">
        <f t="shared" si="23"/>
        <v>Công nhân</v>
      </c>
      <c r="E17" s="90">
        <f t="shared" si="24"/>
        <v>2000000</v>
      </c>
      <c r="F17" s="92">
        <f>VLOOKUP(B17,'CC - 8'!$B$8:$AS$19,36,0)</f>
        <v>27</v>
      </c>
      <c r="G17" s="145">
        <f t="shared" si="25"/>
        <v>2000000</v>
      </c>
      <c r="H17" s="92">
        <f>(VLOOKUP(B17,'CC - 8'!$B$8:$AS$19,37,0)+VLOOKUP(B17,'CC - 8'!$B$8:$AS$19,38,0))</f>
        <v>0</v>
      </c>
      <c r="I17" s="145">
        <f t="shared" si="26"/>
        <v>0</v>
      </c>
      <c r="J17" s="146">
        <f t="shared" si="27"/>
        <v>27</v>
      </c>
      <c r="K17" s="39">
        <f t="shared" si="28"/>
        <v>2000000</v>
      </c>
      <c r="L17" s="90">
        <f t="shared" si="29"/>
        <v>405000</v>
      </c>
      <c r="M17" s="40">
        <f t="shared" si="30"/>
        <v>2405000</v>
      </c>
      <c r="N17" s="40">
        <f>IF(VLOOKUP(B17,DS,9,0)="x",'L - 8'!E17*$N$4,0)</f>
        <v>0</v>
      </c>
      <c r="O17" s="40">
        <f t="shared" si="31"/>
        <v>0</v>
      </c>
      <c r="P17" s="40">
        <f t="shared" si="32"/>
        <v>0</v>
      </c>
      <c r="Q17" s="39">
        <f t="shared" si="33"/>
        <v>2405000</v>
      </c>
      <c r="R17" s="39">
        <f t="shared" si="34"/>
        <v>0</v>
      </c>
      <c r="S17" s="45">
        <f t="shared" si="35"/>
        <v>2405000</v>
      </c>
      <c r="T17" s="39"/>
      <c r="U17" s="104"/>
      <c r="V17" s="37"/>
      <c r="W17" s="28"/>
      <c r="X17" s="5"/>
      <c r="Y17" s="5"/>
      <c r="Z17" s="5"/>
      <c r="AA17" s="4"/>
      <c r="AB17" s="4"/>
      <c r="AC17" s="4"/>
      <c r="AD17" s="4"/>
      <c r="AE17" s="4"/>
    </row>
    <row r="18" spans="1:31" s="36" customFormat="1" ht="22.5" customHeight="1">
      <c r="A18" s="41"/>
      <c r="B18" s="185"/>
      <c r="C18" s="42"/>
      <c r="D18" s="3"/>
      <c r="E18" s="43"/>
      <c r="F18" s="43"/>
      <c r="G18" s="43"/>
      <c r="H18" s="43"/>
      <c r="I18" s="43"/>
      <c r="J18" s="44"/>
      <c r="K18" s="43"/>
      <c r="L18" s="43"/>
      <c r="M18" s="184"/>
      <c r="N18" s="43"/>
      <c r="O18" s="43"/>
      <c r="P18" s="43"/>
      <c r="Q18" s="43"/>
      <c r="R18" s="43"/>
      <c r="S18" s="43"/>
      <c r="T18" s="39"/>
      <c r="U18" s="104"/>
      <c r="V18" s="37"/>
      <c r="W18" s="37"/>
      <c r="X18" s="37"/>
      <c r="Y18" s="37"/>
      <c r="Z18" s="37"/>
    </row>
    <row r="19" spans="1:31" s="32" customFormat="1" ht="21" customHeight="1">
      <c r="A19" s="283" t="s">
        <v>25</v>
      </c>
      <c r="B19" s="283"/>
      <c r="C19" s="283"/>
      <c r="D19" s="283"/>
      <c r="E19" s="140">
        <f>SUM(E14:E18)</f>
        <v>6400000</v>
      </c>
      <c r="F19" s="140"/>
      <c r="G19" s="140">
        <f>SUM(G14:G18)</f>
        <v>6400000</v>
      </c>
      <c r="H19" s="140"/>
      <c r="I19" s="140">
        <f>SUM(I14:I18)</f>
        <v>0</v>
      </c>
      <c r="J19" s="140"/>
      <c r="K19" s="140">
        <f t="shared" ref="K19:S19" si="36">SUM(K14:K18)</f>
        <v>6400000</v>
      </c>
      <c r="L19" s="140">
        <f t="shared" si="36"/>
        <v>1215000</v>
      </c>
      <c r="M19" s="140">
        <f t="shared" si="36"/>
        <v>7615000</v>
      </c>
      <c r="N19" s="140">
        <f t="shared" si="36"/>
        <v>0</v>
      </c>
      <c r="O19" s="140">
        <f t="shared" si="36"/>
        <v>0</v>
      </c>
      <c r="P19" s="140">
        <f t="shared" si="36"/>
        <v>0</v>
      </c>
      <c r="Q19" s="140">
        <f t="shared" si="36"/>
        <v>7615000</v>
      </c>
      <c r="R19" s="140">
        <f t="shared" si="36"/>
        <v>0</v>
      </c>
      <c r="S19" s="140">
        <f t="shared" si="36"/>
        <v>7615000</v>
      </c>
      <c r="T19" s="26"/>
      <c r="U19" s="104"/>
      <c r="V19" s="33"/>
      <c r="W19" s="33"/>
      <c r="X19" s="33"/>
      <c r="Y19" s="33"/>
      <c r="Z19" s="33"/>
    </row>
    <row r="20" spans="1:31" ht="11.25" customHeight="1">
      <c r="A20" s="8"/>
      <c r="B20" s="8"/>
      <c r="C20" s="9"/>
      <c r="D20" s="117"/>
      <c r="E20" s="94"/>
      <c r="F20" s="9"/>
      <c r="G20" s="9"/>
      <c r="H20" s="9"/>
      <c r="I20" s="9"/>
      <c r="K20" s="9"/>
      <c r="L20" s="9"/>
      <c r="M20" s="102"/>
      <c r="N20" s="9"/>
      <c r="O20" s="9"/>
      <c r="P20" s="9"/>
      <c r="Q20" s="9"/>
      <c r="R20" s="9"/>
      <c r="S20" s="9"/>
      <c r="T20" s="9"/>
      <c r="U20" s="104"/>
    </row>
    <row r="21" spans="1:31" s="36" customFormat="1" ht="11.25" customHeight="1">
      <c r="A21" s="78"/>
      <c r="B21" s="78"/>
      <c r="C21" s="78"/>
      <c r="D21" s="133"/>
      <c r="E21" s="134"/>
      <c r="F21" s="78"/>
      <c r="G21" s="78"/>
      <c r="H21" s="78"/>
      <c r="I21" s="78"/>
      <c r="J21" s="135"/>
      <c r="K21" s="134"/>
      <c r="L21" s="78"/>
      <c r="M21" s="78"/>
      <c r="N21" s="78"/>
      <c r="O21" s="78"/>
      <c r="P21" s="78"/>
      <c r="Q21" s="78"/>
      <c r="R21" s="78"/>
      <c r="S21" s="108" t="str">
        <f>"Long An, ngày  "&amp;$V$2&amp;"   tháng   "&amp;TEXT(E4,"mm")&amp;"   năm "&amp;TEXT(E4,"yyyy")</f>
        <v>Long An, ngày  31   tháng   08   năm 2013</v>
      </c>
      <c r="T21" s="78"/>
      <c r="U21" s="136"/>
      <c r="V21" s="37"/>
      <c r="W21" s="37"/>
      <c r="X21" s="37"/>
      <c r="Y21" s="37"/>
      <c r="Z21" s="37"/>
    </row>
    <row r="22" spans="1:31" s="36" customFormat="1" ht="12.75">
      <c r="A22" s="29"/>
      <c r="B22" s="29"/>
      <c r="C22" s="29" t="s">
        <v>60</v>
      </c>
      <c r="D22" s="137"/>
      <c r="E22" s="79"/>
      <c r="F22" s="136"/>
      <c r="G22" s="79"/>
      <c r="H22" s="79"/>
      <c r="I22" s="79"/>
      <c r="J22" s="138"/>
      <c r="K22" s="37"/>
      <c r="L22" s="29"/>
      <c r="M22" s="147"/>
      <c r="N22" s="20"/>
      <c r="O22" s="20"/>
      <c r="P22" s="20"/>
      <c r="Q22" s="20"/>
      <c r="S22" s="136" t="s">
        <v>22</v>
      </c>
      <c r="T22" s="136"/>
      <c r="U22" s="136"/>
      <c r="V22" s="37"/>
      <c r="W22" s="37"/>
      <c r="X22" s="37"/>
      <c r="Y22" s="37"/>
      <c r="Z22" s="37"/>
    </row>
    <row r="23" spans="1:31" ht="12">
      <c r="A23" s="8"/>
      <c r="B23" s="8"/>
      <c r="C23" s="15"/>
      <c r="E23" s="13"/>
      <c r="F23" s="12"/>
      <c r="G23" s="13"/>
      <c r="H23" s="13"/>
      <c r="I23" s="13"/>
      <c r="K23" s="7"/>
      <c r="L23" s="15"/>
      <c r="N23" s="11"/>
      <c r="O23" s="11"/>
      <c r="P23" s="11"/>
      <c r="Q23" s="11"/>
      <c r="S23" s="11"/>
      <c r="T23" s="12"/>
      <c r="U23" s="104"/>
    </row>
    <row r="24" spans="1:31" ht="12">
      <c r="C24" s="15"/>
      <c r="L24" s="15"/>
      <c r="T24" s="15"/>
      <c r="U24" s="104"/>
    </row>
    <row r="25" spans="1:31" ht="12">
      <c r="U25" s="104"/>
    </row>
    <row r="26" spans="1:31" ht="12">
      <c r="U26" s="104"/>
    </row>
    <row r="27" spans="1:31" ht="12">
      <c r="U27" s="104"/>
    </row>
    <row r="28" spans="1:31" ht="12">
      <c r="U28" s="104"/>
    </row>
    <row r="29" spans="1:31" ht="12">
      <c r="U29" s="104"/>
    </row>
    <row r="30" spans="1:31" ht="12">
      <c r="U30" s="104"/>
    </row>
  </sheetData>
  <protectedRanges>
    <protectedRange password="CC78" sqref="V18:IK19 C5:D7 B22:C22 V5:W9 A18:A23 B18:B21 B23 V14:W14 Q5:T7 AF12:IK12 E5:I6 D19 N5:P6 L5 L22 J6:K7 L7 A25:T58 U31:U58 N18:S18 V25:IK58 W12 J18:L18 A59:IK65326 AF14:IK14 V13:IK13 D13 Q12:S12 A12:B13 A10:B11 Q10:S11 W10:W11 AF5:IK11" name="Range1"/>
    <protectedRange password="CC78" sqref="F7:H7" name="Range1_4"/>
    <protectedRange password="CC78" sqref="V22:IK23 S22:T23 N22:Q23 E22:I23" name="Range1_1_1"/>
    <protectedRange password="CC78" sqref="U1 W1:IK3 V4:IK4 B4:T4 X12:AE12 R2:S3 B1:Q3 U18:U30 X14:AE14 U12:U14 U4:U11 X5:AE11" name="Range1_2"/>
    <protectedRange password="CC78" sqref="V10:V12" name="Range1_1"/>
    <protectedRange password="CC78" sqref="A1" name="Range1_2_1_1"/>
    <protectedRange password="CC78" sqref="V1:V3" name="Range1_2_1"/>
    <protectedRange password="CC78" sqref="I7" name="Range1_4_1"/>
    <protectedRange password="CC78" sqref="U3" name="Range1_2_2_1"/>
    <protectedRange password="CC78" sqref="W15:W17 Q15:S17 A15:B17 AF15:IK17" name="Range1_5"/>
    <protectedRange password="CC78" sqref="U15:U17 X15:AE17" name="Range1_2_3"/>
    <protectedRange password="CC78" sqref="V15:V17" name="Range1_1_3"/>
    <protectedRange password="CC78" sqref="K10:K12 K15:K17" name="Range1_6"/>
    <protectedRange password="CC78" sqref="A2:A3" name="Range1_2_1_3"/>
    <protectedRange password="CC78" sqref="E13:T13" name="Range1_3"/>
    <protectedRange password="CC78" sqref="E19:T19" name="Range1_7"/>
    <protectedRange password="CC78" sqref="U2" name="Range1_2_2_1_1"/>
  </protectedRanges>
  <autoFilter ref="A7:AE10"/>
  <mergeCells count="24">
    <mergeCell ref="A13:D13"/>
    <mergeCell ref="A19:D19"/>
    <mergeCell ref="N5:P5"/>
    <mergeCell ref="J6:J7"/>
    <mergeCell ref="K6:K7"/>
    <mergeCell ref="N6:N7"/>
    <mergeCell ref="O6:O7"/>
    <mergeCell ref="P6:P7"/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Q5:Q7"/>
    <mergeCell ref="R5:R7"/>
    <mergeCell ref="S5:S7"/>
    <mergeCell ref="T5:T7"/>
    <mergeCell ref="F6:G6"/>
    <mergeCell ref="H6:I6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6"/>
  <sheetViews>
    <sheetView zoomScaleNormal="115" workbookViewId="0">
      <pane xSplit="3" ySplit="6" topLeftCell="D7" activePane="bottomRight" state="frozen"/>
      <selection activeCell="F16" sqref="F16:AI21"/>
      <selection pane="topRight" activeCell="F16" sqref="F16:AI21"/>
      <selection pane="bottomLeft" activeCell="F16" sqref="F16:AI21"/>
      <selection pane="bottomRight" activeCell="J11" sqref="J11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198" customWidth="1"/>
    <col min="5" max="5" width="7.140625" style="2" customWidth="1"/>
    <col min="6" max="33" width="3.42578125" style="123" customWidth="1"/>
    <col min="34" max="35" width="3.42578125" style="124" customWidth="1"/>
    <col min="36" max="36" width="3.42578125" style="124" hidden="1" customWidth="1"/>
    <col min="37" max="38" width="4.42578125" style="2" customWidth="1"/>
    <col min="39" max="39" width="5.5703125" style="100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39"/>
      <c r="B1" s="54"/>
      <c r="C1" s="54"/>
      <c r="D1" s="58"/>
      <c r="E1" s="54"/>
      <c r="F1" s="58"/>
      <c r="G1" s="58"/>
      <c r="H1" s="58"/>
      <c r="I1" s="58"/>
      <c r="J1" s="58"/>
      <c r="K1" s="119"/>
      <c r="L1" s="119"/>
      <c r="M1" s="119"/>
      <c r="N1" s="119"/>
      <c r="O1" s="119"/>
      <c r="P1" s="119"/>
      <c r="Q1" s="119"/>
      <c r="R1" s="119"/>
      <c r="S1" s="56" t="str">
        <f>CONCATENATE("BẢNG CHẤM CÔNG THÁNG ",TEXT($E$4,"mm")," NĂM ",TEXT($E$4,"yyyy"))</f>
        <v>BẢNG CHẤM CÔNG THÁNG 09 NĂM 2013</v>
      </c>
      <c r="T1" s="119"/>
      <c r="U1" s="119"/>
      <c r="V1" s="119"/>
      <c r="W1" s="119"/>
      <c r="X1" s="119"/>
      <c r="Y1" s="119"/>
      <c r="Z1" s="119"/>
      <c r="AA1" s="119"/>
      <c r="AB1" s="119"/>
      <c r="AC1" s="119"/>
      <c r="AD1" s="119"/>
      <c r="AE1" s="119"/>
      <c r="AF1" s="119"/>
      <c r="AG1" s="119"/>
      <c r="AH1" s="119"/>
      <c r="AI1" s="119"/>
      <c r="AJ1" s="119"/>
      <c r="AK1" s="55"/>
      <c r="AL1" s="55"/>
      <c r="AM1" s="242" t="s">
        <v>179</v>
      </c>
      <c r="AN1" s="243"/>
      <c r="AO1" s="243"/>
      <c r="AP1" s="243"/>
      <c r="AQ1" s="243"/>
      <c r="AR1" s="243"/>
      <c r="AS1" s="244"/>
      <c r="AT1" s="57"/>
    </row>
    <row r="2" spans="1:91" ht="20.25">
      <c r="A2" s="139"/>
      <c r="B2" s="58"/>
      <c r="C2" s="58"/>
      <c r="D2" s="58"/>
      <c r="E2" s="58"/>
      <c r="F2" s="58"/>
      <c r="G2" s="58"/>
      <c r="H2" s="58"/>
      <c r="I2" s="58"/>
      <c r="J2" s="58"/>
      <c r="K2" s="119"/>
      <c r="L2" s="119"/>
      <c r="M2" s="119"/>
      <c r="N2" s="119"/>
      <c r="O2" s="119"/>
      <c r="P2" s="119"/>
      <c r="Q2" s="119"/>
      <c r="R2" s="119"/>
      <c r="S2" s="119"/>
      <c r="T2" s="119"/>
      <c r="U2" s="119"/>
      <c r="V2" s="119"/>
      <c r="W2" s="119"/>
      <c r="X2" s="119"/>
      <c r="Y2" s="119"/>
      <c r="Z2" s="119"/>
      <c r="AA2" s="119"/>
      <c r="AB2" s="119"/>
      <c r="AC2" s="119"/>
      <c r="AD2" s="119"/>
      <c r="AE2" s="119"/>
      <c r="AF2" s="119"/>
      <c r="AG2" s="119"/>
      <c r="AH2" s="119"/>
      <c r="AI2" s="119"/>
      <c r="AJ2" s="119"/>
      <c r="AK2" s="55"/>
      <c r="AL2" s="55"/>
      <c r="AM2" s="96"/>
      <c r="AN2" s="59"/>
      <c r="AO2" s="59"/>
      <c r="AP2" s="59"/>
      <c r="AQ2" s="59"/>
      <c r="AR2" s="59"/>
      <c r="AS2" s="95"/>
      <c r="AT2" s="95"/>
    </row>
    <row r="3" spans="1:91" ht="21" customHeight="1">
      <c r="A3" s="139"/>
      <c r="B3" s="60"/>
      <c r="C3" s="60"/>
      <c r="D3" s="61"/>
      <c r="E3" s="61"/>
      <c r="F3" s="119"/>
      <c r="G3" s="119"/>
      <c r="H3" s="119"/>
      <c r="I3" s="119"/>
      <c r="J3" s="119"/>
      <c r="K3" s="119"/>
      <c r="L3" s="119"/>
      <c r="M3" s="119"/>
      <c r="N3" s="119"/>
      <c r="O3" s="119"/>
      <c r="P3" s="119"/>
      <c r="Q3" s="119"/>
      <c r="R3" s="119"/>
      <c r="S3" s="119"/>
      <c r="T3" s="119"/>
      <c r="U3" s="119"/>
      <c r="V3" s="119"/>
      <c r="W3" s="119"/>
      <c r="X3" s="119"/>
      <c r="Y3" s="119"/>
      <c r="Z3" s="119"/>
      <c r="AA3" s="119"/>
      <c r="AB3" s="119"/>
      <c r="AC3" s="119"/>
      <c r="AD3" s="119"/>
      <c r="AE3" s="119"/>
      <c r="AF3" s="119"/>
      <c r="AG3" s="119"/>
      <c r="AH3" s="119"/>
      <c r="AI3" s="119"/>
      <c r="AJ3" s="119"/>
      <c r="AK3" s="55"/>
      <c r="AL3" s="55"/>
      <c r="AM3" s="96"/>
      <c r="AN3" s="57"/>
      <c r="AO3" s="57"/>
      <c r="AP3" s="57"/>
      <c r="AQ3" s="57"/>
      <c r="AR3" s="57"/>
      <c r="AS3" s="62"/>
      <c r="AT3" s="62"/>
    </row>
    <row r="4" spans="1:91" ht="14.25" customHeight="1">
      <c r="A4" s="63"/>
      <c r="B4" s="63"/>
      <c r="C4" s="156"/>
      <c r="D4" s="155"/>
      <c r="E4" s="64">
        <v>41518</v>
      </c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6"/>
      <c r="AI4" s="66"/>
      <c r="AJ4" s="66"/>
      <c r="AK4" s="63"/>
      <c r="AL4" s="63"/>
      <c r="AM4" s="97"/>
      <c r="AN4" s="63"/>
      <c r="AO4" s="63"/>
      <c r="AP4" s="63"/>
      <c r="AQ4" s="63"/>
      <c r="AR4" s="63"/>
      <c r="AS4" s="63"/>
      <c r="AT4" s="101"/>
    </row>
    <row r="5" spans="1:91" s="67" customFormat="1" ht="18.75" customHeight="1">
      <c r="A5" s="245" t="s">
        <v>28</v>
      </c>
      <c r="B5" s="245" t="s">
        <v>3</v>
      </c>
      <c r="C5" s="245" t="s">
        <v>1</v>
      </c>
      <c r="D5" s="247" t="s">
        <v>29</v>
      </c>
      <c r="E5" s="245" t="s">
        <v>30</v>
      </c>
      <c r="F5" s="118">
        <f>+E4</f>
        <v>41518</v>
      </c>
      <c r="G5" s="118">
        <f t="shared" ref="G5:AJ5" si="0">F5+1</f>
        <v>41519</v>
      </c>
      <c r="H5" s="118">
        <f t="shared" si="0"/>
        <v>41520</v>
      </c>
      <c r="I5" s="118">
        <f t="shared" si="0"/>
        <v>41521</v>
      </c>
      <c r="J5" s="118">
        <f t="shared" si="0"/>
        <v>41522</v>
      </c>
      <c r="K5" s="118">
        <f t="shared" si="0"/>
        <v>41523</v>
      </c>
      <c r="L5" s="118">
        <f t="shared" si="0"/>
        <v>41524</v>
      </c>
      <c r="M5" s="118">
        <f t="shared" si="0"/>
        <v>41525</v>
      </c>
      <c r="N5" s="118">
        <f t="shared" si="0"/>
        <v>41526</v>
      </c>
      <c r="O5" s="118">
        <f t="shared" si="0"/>
        <v>41527</v>
      </c>
      <c r="P5" s="118">
        <f t="shared" si="0"/>
        <v>41528</v>
      </c>
      <c r="Q5" s="118">
        <f t="shared" si="0"/>
        <v>41529</v>
      </c>
      <c r="R5" s="118">
        <f t="shared" si="0"/>
        <v>41530</v>
      </c>
      <c r="S5" s="118">
        <f t="shared" si="0"/>
        <v>41531</v>
      </c>
      <c r="T5" s="118">
        <f t="shared" si="0"/>
        <v>41532</v>
      </c>
      <c r="U5" s="118">
        <f t="shared" si="0"/>
        <v>41533</v>
      </c>
      <c r="V5" s="118">
        <f t="shared" si="0"/>
        <v>41534</v>
      </c>
      <c r="W5" s="118">
        <f t="shared" si="0"/>
        <v>41535</v>
      </c>
      <c r="X5" s="118">
        <f t="shared" si="0"/>
        <v>41536</v>
      </c>
      <c r="Y5" s="118">
        <f t="shared" si="0"/>
        <v>41537</v>
      </c>
      <c r="Z5" s="118">
        <f t="shared" si="0"/>
        <v>41538</v>
      </c>
      <c r="AA5" s="118">
        <f t="shared" si="0"/>
        <v>41539</v>
      </c>
      <c r="AB5" s="118">
        <f t="shared" si="0"/>
        <v>41540</v>
      </c>
      <c r="AC5" s="118">
        <f t="shared" si="0"/>
        <v>41541</v>
      </c>
      <c r="AD5" s="118">
        <f t="shared" si="0"/>
        <v>41542</v>
      </c>
      <c r="AE5" s="118">
        <f t="shared" si="0"/>
        <v>41543</v>
      </c>
      <c r="AF5" s="118">
        <f t="shared" si="0"/>
        <v>41544</v>
      </c>
      <c r="AG5" s="118">
        <f t="shared" si="0"/>
        <v>41545</v>
      </c>
      <c r="AH5" s="118">
        <f>AG5+1</f>
        <v>41546</v>
      </c>
      <c r="AI5" s="118">
        <f t="shared" si="0"/>
        <v>41547</v>
      </c>
      <c r="AJ5" s="118">
        <f t="shared" si="0"/>
        <v>41548</v>
      </c>
      <c r="AK5" s="248" t="s">
        <v>15</v>
      </c>
      <c r="AL5" s="249"/>
      <c r="AM5" s="250"/>
      <c r="AN5" s="251" t="s">
        <v>45</v>
      </c>
      <c r="AO5" s="251" t="s">
        <v>41</v>
      </c>
      <c r="AP5" s="251" t="s">
        <v>42</v>
      </c>
      <c r="AQ5" s="251" t="s">
        <v>43</v>
      </c>
      <c r="AR5" s="251" t="s">
        <v>44</v>
      </c>
      <c r="AS5" s="247" t="s">
        <v>0</v>
      </c>
      <c r="AT5" s="253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67" customFormat="1" ht="39.75" customHeight="1">
      <c r="A6" s="246"/>
      <c r="B6" s="246"/>
      <c r="C6" s="246"/>
      <c r="D6" s="246"/>
      <c r="E6" s="246"/>
      <c r="F6" s="174" t="str">
        <f>CHOOSE(WEEKDAY(F5),"C.Nhật","T.Hai","T.Ba","T.Tư","T.Năm","T.Sáu","T.Bảy")</f>
        <v>C.Nhật</v>
      </c>
      <c r="G6" s="174" t="str">
        <f t="shared" ref="G6:AJ6" si="1">CHOOSE(WEEKDAY(G5),"C.Nhật","T.Hai","T.Ba","T.Tư","T.Năm","T.Sáu","T.Bảy")</f>
        <v>T.Hai</v>
      </c>
      <c r="H6" s="174" t="str">
        <f t="shared" si="1"/>
        <v>T.Ba</v>
      </c>
      <c r="I6" s="174" t="str">
        <f t="shared" si="1"/>
        <v>T.Tư</v>
      </c>
      <c r="J6" s="174" t="str">
        <f t="shared" si="1"/>
        <v>T.Năm</v>
      </c>
      <c r="K6" s="174" t="str">
        <f t="shared" si="1"/>
        <v>T.Sáu</v>
      </c>
      <c r="L6" s="174" t="str">
        <f t="shared" si="1"/>
        <v>T.Bảy</v>
      </c>
      <c r="M6" s="174" t="str">
        <f t="shared" si="1"/>
        <v>C.Nhật</v>
      </c>
      <c r="N6" s="174" t="str">
        <f t="shared" si="1"/>
        <v>T.Hai</v>
      </c>
      <c r="O6" s="174" t="str">
        <f t="shared" si="1"/>
        <v>T.Ba</v>
      </c>
      <c r="P6" s="174" t="str">
        <f t="shared" si="1"/>
        <v>T.Tư</v>
      </c>
      <c r="Q6" s="174" t="str">
        <f t="shared" si="1"/>
        <v>T.Năm</v>
      </c>
      <c r="R6" s="174" t="str">
        <f t="shared" si="1"/>
        <v>T.Sáu</v>
      </c>
      <c r="S6" s="174" t="str">
        <f t="shared" si="1"/>
        <v>T.Bảy</v>
      </c>
      <c r="T6" s="174" t="str">
        <f t="shared" si="1"/>
        <v>C.Nhật</v>
      </c>
      <c r="U6" s="174" t="str">
        <f t="shared" si="1"/>
        <v>T.Hai</v>
      </c>
      <c r="V6" s="174" t="str">
        <f t="shared" si="1"/>
        <v>T.Ba</v>
      </c>
      <c r="W6" s="174" t="str">
        <f t="shared" si="1"/>
        <v>T.Tư</v>
      </c>
      <c r="X6" s="174" t="str">
        <f t="shared" si="1"/>
        <v>T.Năm</v>
      </c>
      <c r="Y6" s="174" t="str">
        <f t="shared" si="1"/>
        <v>T.Sáu</v>
      </c>
      <c r="Z6" s="174" t="str">
        <f t="shared" si="1"/>
        <v>T.Bảy</v>
      </c>
      <c r="AA6" s="174" t="str">
        <f t="shared" si="1"/>
        <v>C.Nhật</v>
      </c>
      <c r="AB6" s="174" t="str">
        <f t="shared" si="1"/>
        <v>T.Hai</v>
      </c>
      <c r="AC6" s="174" t="str">
        <f t="shared" si="1"/>
        <v>T.Ba</v>
      </c>
      <c r="AD6" s="174" t="str">
        <f t="shared" si="1"/>
        <v>T.Tư</v>
      </c>
      <c r="AE6" s="174" t="str">
        <f t="shared" si="1"/>
        <v>T.Năm</v>
      </c>
      <c r="AF6" s="174" t="str">
        <f t="shared" si="1"/>
        <v>T.Sáu</v>
      </c>
      <c r="AG6" s="174" t="str">
        <f t="shared" si="1"/>
        <v>T.Bảy</v>
      </c>
      <c r="AH6" s="174" t="str">
        <f t="shared" si="1"/>
        <v>C.Nhật</v>
      </c>
      <c r="AI6" s="174" t="str">
        <f t="shared" si="1"/>
        <v>T.Hai</v>
      </c>
      <c r="AJ6" s="174" t="str">
        <f t="shared" si="1"/>
        <v>T.Ba</v>
      </c>
      <c r="AK6" s="175" t="s">
        <v>16</v>
      </c>
      <c r="AL6" s="175" t="s">
        <v>31</v>
      </c>
      <c r="AM6" s="176" t="s">
        <v>17</v>
      </c>
      <c r="AN6" s="252"/>
      <c r="AO6" s="252"/>
      <c r="AP6" s="252"/>
      <c r="AQ6" s="252"/>
      <c r="AR6" s="252"/>
      <c r="AS6" s="246"/>
      <c r="AT6" s="253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67" customFormat="1" ht="12.75" customHeight="1">
      <c r="A7" s="177">
        <v>1</v>
      </c>
      <c r="B7" s="177">
        <v>1</v>
      </c>
      <c r="C7" s="177">
        <v>2</v>
      </c>
      <c r="D7" s="177">
        <v>3</v>
      </c>
      <c r="E7" s="177">
        <v>4</v>
      </c>
      <c r="F7" s="177">
        <v>5</v>
      </c>
      <c r="G7" s="177">
        <v>6</v>
      </c>
      <c r="H7" s="177">
        <v>7</v>
      </c>
      <c r="I7" s="177">
        <v>8</v>
      </c>
      <c r="J7" s="177">
        <v>9</v>
      </c>
      <c r="K7" s="177">
        <v>10</v>
      </c>
      <c r="L7" s="177">
        <v>11</v>
      </c>
      <c r="M7" s="177">
        <v>12</v>
      </c>
      <c r="N7" s="177">
        <v>13</v>
      </c>
      <c r="O7" s="177">
        <v>14</v>
      </c>
      <c r="P7" s="177">
        <v>15</v>
      </c>
      <c r="Q7" s="177">
        <v>16</v>
      </c>
      <c r="R7" s="177">
        <v>17</v>
      </c>
      <c r="S7" s="177">
        <v>18</v>
      </c>
      <c r="T7" s="177">
        <v>19</v>
      </c>
      <c r="U7" s="177">
        <v>20</v>
      </c>
      <c r="V7" s="177">
        <v>21</v>
      </c>
      <c r="W7" s="177">
        <v>22</v>
      </c>
      <c r="X7" s="177">
        <v>23</v>
      </c>
      <c r="Y7" s="177">
        <v>24</v>
      </c>
      <c r="Z7" s="177">
        <v>25</v>
      </c>
      <c r="AA7" s="177">
        <v>26</v>
      </c>
      <c r="AB7" s="177">
        <v>27</v>
      </c>
      <c r="AC7" s="177">
        <v>28</v>
      </c>
      <c r="AD7" s="177">
        <v>29</v>
      </c>
      <c r="AE7" s="177">
        <v>30</v>
      </c>
      <c r="AF7" s="177">
        <v>31</v>
      </c>
      <c r="AG7" s="177">
        <v>32</v>
      </c>
      <c r="AH7" s="177">
        <v>33</v>
      </c>
      <c r="AI7" s="177">
        <v>34</v>
      </c>
      <c r="AJ7" s="177">
        <v>35</v>
      </c>
      <c r="AK7" s="177">
        <v>36</v>
      </c>
      <c r="AL7" s="177">
        <v>37</v>
      </c>
      <c r="AM7" s="177">
        <v>38</v>
      </c>
      <c r="AN7" s="177">
        <v>39</v>
      </c>
      <c r="AO7" s="177">
        <v>40</v>
      </c>
      <c r="AP7" s="177">
        <v>41</v>
      </c>
      <c r="AQ7" s="177">
        <v>42</v>
      </c>
      <c r="AR7" s="177">
        <v>43</v>
      </c>
      <c r="AS7" s="177">
        <v>44</v>
      </c>
      <c r="AT7" s="200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180" customFormat="1" ht="21" customHeight="1">
      <c r="A8" s="178" t="s">
        <v>155</v>
      </c>
      <c r="B8" s="181" t="s">
        <v>180</v>
      </c>
      <c r="C8" s="182"/>
      <c r="D8" s="182"/>
      <c r="E8" s="182"/>
      <c r="F8" s="182"/>
      <c r="G8" s="182"/>
      <c r="H8" s="182"/>
      <c r="I8" s="182"/>
      <c r="J8" s="182"/>
      <c r="K8" s="182"/>
      <c r="L8" s="182"/>
      <c r="M8" s="182"/>
      <c r="N8" s="182"/>
      <c r="O8" s="182"/>
      <c r="P8" s="182"/>
      <c r="Q8" s="182"/>
      <c r="R8" s="182"/>
      <c r="S8" s="182"/>
      <c r="T8" s="182"/>
      <c r="U8" s="182"/>
      <c r="V8" s="182"/>
      <c r="W8" s="182"/>
      <c r="X8" s="182"/>
      <c r="Y8" s="182"/>
      <c r="Z8" s="182"/>
      <c r="AA8" s="182"/>
      <c r="AB8" s="182"/>
      <c r="AC8" s="182"/>
      <c r="AD8" s="182"/>
      <c r="AE8" s="182"/>
      <c r="AF8" s="182"/>
      <c r="AG8" s="182"/>
      <c r="AH8" s="182"/>
      <c r="AI8" s="182"/>
      <c r="AJ8" s="182"/>
      <c r="AK8" s="182"/>
      <c r="AL8" s="182"/>
      <c r="AM8" s="182"/>
      <c r="AN8" s="182"/>
      <c r="AO8" s="182"/>
      <c r="AP8" s="182"/>
      <c r="AQ8" s="182"/>
      <c r="AR8" s="182"/>
      <c r="AS8" s="183"/>
      <c r="AT8" s="179"/>
    </row>
    <row r="9" spans="1:91" s="67" customFormat="1" ht="18" customHeight="1">
      <c r="A9" s="254">
        <v>1</v>
      </c>
      <c r="B9" s="254" t="s">
        <v>162</v>
      </c>
      <c r="C9" s="256" t="str">
        <f>VLOOKUP(B9,DS,2,0)</f>
        <v>Phan Văn Hiền</v>
      </c>
      <c r="D9" s="258" t="str">
        <f>VLOOKUP(B9,DS,3,0)</f>
        <v>Quản Đốc</v>
      </c>
      <c r="E9" s="68" t="s">
        <v>32</v>
      </c>
      <c r="F9" s="143"/>
      <c r="G9" s="143"/>
      <c r="H9" s="143">
        <v>8</v>
      </c>
      <c r="I9" s="143">
        <v>8</v>
      </c>
      <c r="J9" s="143">
        <v>8</v>
      </c>
      <c r="K9" s="143">
        <v>8</v>
      </c>
      <c r="L9" s="143">
        <v>8</v>
      </c>
      <c r="M9" s="143"/>
      <c r="N9" s="143">
        <v>8</v>
      </c>
      <c r="O9" s="143">
        <v>8</v>
      </c>
      <c r="P9" s="143">
        <v>8</v>
      </c>
      <c r="Q9" s="143">
        <v>8</v>
      </c>
      <c r="R9" s="143">
        <v>8</v>
      </c>
      <c r="S9" s="143">
        <v>8</v>
      </c>
      <c r="T9" s="143"/>
      <c r="U9" s="143">
        <v>8</v>
      </c>
      <c r="V9" s="143">
        <v>8</v>
      </c>
      <c r="W9" s="143">
        <v>8</v>
      </c>
      <c r="X9" s="143">
        <v>8</v>
      </c>
      <c r="Y9" s="143">
        <v>8</v>
      </c>
      <c r="Z9" s="143">
        <v>8</v>
      </c>
      <c r="AA9" s="143"/>
      <c r="AB9" s="143">
        <v>8</v>
      </c>
      <c r="AC9" s="143">
        <v>8</v>
      </c>
      <c r="AD9" s="143">
        <v>8</v>
      </c>
      <c r="AE9" s="143">
        <v>8</v>
      </c>
      <c r="AF9" s="143">
        <v>8</v>
      </c>
      <c r="AG9" s="143">
        <v>8</v>
      </c>
      <c r="AH9" s="143"/>
      <c r="AI9" s="143">
        <v>8</v>
      </c>
      <c r="AJ9" s="143"/>
      <c r="AK9" s="260">
        <f>((SUM(F9:AJ9))/8)-(SUMIF($F$6:$AJ$6,"C.Nhật",F9:AJ9)/8)</f>
        <v>24</v>
      </c>
      <c r="AL9" s="260">
        <f>SUM(F10:AJ10)/8*1.5</f>
        <v>0</v>
      </c>
      <c r="AM9" s="262">
        <f>SUMIF($F$6:$AJ$6,"C.Nhật",$F9:$AJ10)/8*2</f>
        <v>0</v>
      </c>
      <c r="AN9" s="264">
        <f>SUM(AK9:AM10)</f>
        <v>24</v>
      </c>
      <c r="AO9" s="266">
        <v>0</v>
      </c>
      <c r="AP9" s="264"/>
      <c r="AQ9" s="264"/>
      <c r="AR9" s="264"/>
      <c r="AS9" s="268"/>
      <c r="AT9" s="200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67" customFormat="1" ht="18" customHeight="1">
      <c r="A10" s="255"/>
      <c r="B10" s="255"/>
      <c r="C10" s="257"/>
      <c r="D10" s="259"/>
      <c r="E10" s="69" t="s">
        <v>31</v>
      </c>
      <c r="F10" s="144"/>
      <c r="G10" s="144"/>
      <c r="H10" s="144"/>
      <c r="I10" s="144"/>
      <c r="J10" s="144"/>
      <c r="K10" s="144"/>
      <c r="L10" s="144"/>
      <c r="M10" s="144"/>
      <c r="N10" s="144"/>
      <c r="O10" s="144"/>
      <c r="P10" s="144"/>
      <c r="Q10" s="144"/>
      <c r="R10" s="144"/>
      <c r="S10" s="144"/>
      <c r="T10" s="144"/>
      <c r="U10" s="144"/>
      <c r="V10" s="144"/>
      <c r="W10" s="144"/>
      <c r="X10" s="144"/>
      <c r="Y10" s="144"/>
      <c r="Z10" s="144"/>
      <c r="AA10" s="144"/>
      <c r="AB10" s="144"/>
      <c r="AC10" s="144"/>
      <c r="AD10" s="144"/>
      <c r="AE10" s="144"/>
      <c r="AF10" s="144"/>
      <c r="AG10" s="144"/>
      <c r="AH10" s="144"/>
      <c r="AI10" s="144"/>
      <c r="AJ10" s="144"/>
      <c r="AK10" s="261"/>
      <c r="AL10" s="261"/>
      <c r="AM10" s="263"/>
      <c r="AN10" s="265"/>
      <c r="AO10" s="267"/>
      <c r="AP10" s="265"/>
      <c r="AQ10" s="265"/>
      <c r="AR10" s="265"/>
      <c r="AS10" s="269"/>
      <c r="AT10" s="200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67" customFormat="1" ht="18" customHeight="1">
      <c r="A11" s="254">
        <f>A7+1</f>
        <v>2</v>
      </c>
      <c r="B11" s="254" t="s">
        <v>177</v>
      </c>
      <c r="C11" s="256" t="str">
        <f>VLOOKUP(B11,DS,2,0)</f>
        <v>Nguyễn Thị Thu Sương</v>
      </c>
      <c r="D11" s="258" t="str">
        <f>VLOOKUP(B11,DS,3,0)</f>
        <v>Kinh Doanh</v>
      </c>
      <c r="E11" s="68" t="s">
        <v>32</v>
      </c>
      <c r="F11" s="143"/>
      <c r="G11" s="143"/>
      <c r="H11" s="143">
        <v>8</v>
      </c>
      <c r="I11" s="143">
        <v>8</v>
      </c>
      <c r="J11" s="143">
        <v>8</v>
      </c>
      <c r="K11" s="143">
        <v>8</v>
      </c>
      <c r="L11" s="143">
        <v>8</v>
      </c>
      <c r="M11" s="143"/>
      <c r="N11" s="143">
        <v>8</v>
      </c>
      <c r="O11" s="143">
        <v>8</v>
      </c>
      <c r="P11" s="143">
        <v>8</v>
      </c>
      <c r="Q11" s="143">
        <v>8</v>
      </c>
      <c r="R11" s="143">
        <v>8</v>
      </c>
      <c r="S11" s="143">
        <v>8</v>
      </c>
      <c r="T11" s="143"/>
      <c r="U11" s="143">
        <v>8</v>
      </c>
      <c r="V11" s="143">
        <v>8</v>
      </c>
      <c r="W11" s="143">
        <v>8</v>
      </c>
      <c r="X11" s="143">
        <v>8</v>
      </c>
      <c r="Y11" s="143">
        <v>8</v>
      </c>
      <c r="Z11" s="143">
        <v>8</v>
      </c>
      <c r="AA11" s="143"/>
      <c r="AB11" s="143">
        <v>8</v>
      </c>
      <c r="AC11" s="143">
        <v>8</v>
      </c>
      <c r="AD11" s="143">
        <v>8</v>
      </c>
      <c r="AE11" s="143">
        <v>8</v>
      </c>
      <c r="AF11" s="143">
        <v>8</v>
      </c>
      <c r="AG11" s="143">
        <v>8</v>
      </c>
      <c r="AH11" s="143"/>
      <c r="AI11" s="143">
        <v>8</v>
      </c>
      <c r="AJ11" s="143"/>
      <c r="AK11" s="260">
        <f t="shared" ref="AK11" si="2">((SUM(F11:AJ11))/8)-(SUMIF($F$6:$AJ$6,"C.Nhật",F11:AJ11)/8)</f>
        <v>24</v>
      </c>
      <c r="AL11" s="260">
        <f t="shared" ref="AL11" si="3">SUM(F12:AJ12)/8*1.5</f>
        <v>0</v>
      </c>
      <c r="AM11" s="262">
        <f t="shared" ref="AM11" si="4">SUMIF($F$6:$AJ$6,"C.Nhật",$F11:$AJ12)/8*2</f>
        <v>0</v>
      </c>
      <c r="AN11" s="264">
        <f t="shared" ref="AN11" si="5">SUM(AK11:AM12)</f>
        <v>24</v>
      </c>
      <c r="AO11" s="266">
        <v>0</v>
      </c>
      <c r="AP11" s="264"/>
      <c r="AQ11" s="264"/>
      <c r="AR11" s="264"/>
      <c r="AS11" s="268"/>
      <c r="AT11" s="200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67" customFormat="1" ht="18" customHeight="1">
      <c r="A12" s="255"/>
      <c r="B12" s="255"/>
      <c r="C12" s="257"/>
      <c r="D12" s="259"/>
      <c r="E12" s="69" t="s">
        <v>31</v>
      </c>
      <c r="F12" s="144"/>
      <c r="G12" s="144"/>
      <c r="H12" s="144"/>
      <c r="I12" s="144"/>
      <c r="J12" s="144"/>
      <c r="K12" s="144"/>
      <c r="L12" s="144"/>
      <c r="M12" s="144"/>
      <c r="N12" s="144"/>
      <c r="O12" s="144"/>
      <c r="P12" s="144"/>
      <c r="Q12" s="144"/>
      <c r="R12" s="144"/>
      <c r="S12" s="144"/>
      <c r="T12" s="144"/>
      <c r="U12" s="144"/>
      <c r="V12" s="144"/>
      <c r="W12" s="144"/>
      <c r="X12" s="144"/>
      <c r="Y12" s="144"/>
      <c r="Z12" s="144"/>
      <c r="AA12" s="144"/>
      <c r="AB12" s="144"/>
      <c r="AC12" s="144"/>
      <c r="AD12" s="144"/>
      <c r="AE12" s="144"/>
      <c r="AF12" s="144"/>
      <c r="AG12" s="144"/>
      <c r="AH12" s="144"/>
      <c r="AI12" s="144"/>
      <c r="AJ12" s="144"/>
      <c r="AK12" s="261"/>
      <c r="AL12" s="261"/>
      <c r="AM12" s="263"/>
      <c r="AN12" s="265"/>
      <c r="AO12" s="267"/>
      <c r="AP12" s="265"/>
      <c r="AQ12" s="265"/>
      <c r="AR12" s="265"/>
      <c r="AS12" s="269"/>
      <c r="AT12" s="200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180" customFormat="1" ht="21" customHeight="1">
      <c r="A13" s="178" t="s">
        <v>156</v>
      </c>
      <c r="B13" s="181" t="s">
        <v>160</v>
      </c>
      <c r="C13" s="182"/>
      <c r="D13" s="182"/>
      <c r="E13" s="182"/>
      <c r="F13" s="182"/>
      <c r="G13" s="182"/>
      <c r="H13" s="182"/>
      <c r="I13" s="182"/>
      <c r="J13" s="182"/>
      <c r="K13" s="182"/>
      <c r="L13" s="182"/>
      <c r="M13" s="182"/>
      <c r="N13" s="182"/>
      <c r="O13" s="182"/>
      <c r="P13" s="182"/>
      <c r="Q13" s="182"/>
      <c r="R13" s="182"/>
      <c r="S13" s="182"/>
      <c r="T13" s="182"/>
      <c r="U13" s="182"/>
      <c r="V13" s="182"/>
      <c r="W13" s="182"/>
      <c r="X13" s="182"/>
      <c r="Y13" s="182"/>
      <c r="Z13" s="182"/>
      <c r="AA13" s="182"/>
      <c r="AB13" s="182"/>
      <c r="AC13" s="182"/>
      <c r="AD13" s="182"/>
      <c r="AE13" s="182"/>
      <c r="AF13" s="182"/>
      <c r="AG13" s="182"/>
      <c r="AH13" s="182"/>
      <c r="AI13" s="182"/>
      <c r="AJ13" s="182"/>
      <c r="AK13" s="182"/>
      <c r="AL13" s="182"/>
      <c r="AM13" s="182"/>
      <c r="AN13" s="182"/>
      <c r="AO13" s="182"/>
      <c r="AP13" s="182"/>
      <c r="AQ13" s="182"/>
      <c r="AR13" s="182"/>
      <c r="AS13" s="183"/>
      <c r="AT13" s="179"/>
    </row>
    <row r="14" spans="1:91" s="67" customFormat="1" ht="18" customHeight="1">
      <c r="A14" s="254">
        <v>1</v>
      </c>
      <c r="B14" s="254" t="s">
        <v>163</v>
      </c>
      <c r="C14" s="256" t="str">
        <f>VLOOKUP(B14,DS,2,0)</f>
        <v>Nguyễn Trường Giang</v>
      </c>
      <c r="D14" s="258" t="str">
        <f>VLOOKUP(B14,DS,3,0)</f>
        <v>Thợ in</v>
      </c>
      <c r="E14" s="68" t="s">
        <v>32</v>
      </c>
      <c r="F14" s="143"/>
      <c r="G14" s="143"/>
      <c r="H14" s="143">
        <v>8</v>
      </c>
      <c r="I14" s="143">
        <v>8</v>
      </c>
      <c r="J14" s="143">
        <v>8</v>
      </c>
      <c r="K14" s="143">
        <v>8</v>
      </c>
      <c r="L14" s="143">
        <v>8</v>
      </c>
      <c r="M14" s="143"/>
      <c r="N14" s="143">
        <v>8</v>
      </c>
      <c r="O14" s="143">
        <v>8</v>
      </c>
      <c r="P14" s="143">
        <v>8</v>
      </c>
      <c r="Q14" s="143">
        <v>8</v>
      </c>
      <c r="R14" s="143">
        <v>8</v>
      </c>
      <c r="S14" s="143">
        <v>8</v>
      </c>
      <c r="T14" s="143"/>
      <c r="U14" s="143">
        <v>8</v>
      </c>
      <c r="V14" s="143">
        <v>8</v>
      </c>
      <c r="W14" s="143">
        <v>8</v>
      </c>
      <c r="X14" s="143">
        <v>8</v>
      </c>
      <c r="Y14" s="143">
        <v>8</v>
      </c>
      <c r="Z14" s="143">
        <v>8</v>
      </c>
      <c r="AA14" s="143"/>
      <c r="AB14" s="143">
        <v>8</v>
      </c>
      <c r="AC14" s="143">
        <v>8</v>
      </c>
      <c r="AD14" s="143">
        <v>8</v>
      </c>
      <c r="AE14" s="143">
        <v>8</v>
      </c>
      <c r="AF14" s="143">
        <v>8</v>
      </c>
      <c r="AG14" s="143">
        <v>8</v>
      </c>
      <c r="AH14" s="143"/>
      <c r="AI14" s="143">
        <v>8</v>
      </c>
      <c r="AJ14" s="143"/>
      <c r="AK14" s="260">
        <f t="shared" ref="AK14" si="6">((SUM(F14:AJ14))/8)-(SUMIF($F$6:$AJ$6,"C.Nhật",F14:AJ14)/8)</f>
        <v>24</v>
      </c>
      <c r="AL14" s="260">
        <f t="shared" ref="AL14" si="7">SUM(F15:AJ15)/8*1.5</f>
        <v>0</v>
      </c>
      <c r="AM14" s="262">
        <f>SUMIF($F$6:$AJ$6,"C.Nhật",$F14:$AJ15)/8*2</f>
        <v>0</v>
      </c>
      <c r="AN14" s="264">
        <f>SUM(AK14:AM15)</f>
        <v>24</v>
      </c>
      <c r="AO14" s="266">
        <v>0</v>
      </c>
      <c r="AP14" s="264"/>
      <c r="AQ14" s="264"/>
      <c r="AR14" s="264"/>
      <c r="AS14" s="268"/>
      <c r="AT14" s="221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</row>
    <row r="15" spans="1:91" s="67" customFormat="1" ht="18" customHeight="1">
      <c r="A15" s="255"/>
      <c r="B15" s="255"/>
      <c r="C15" s="257"/>
      <c r="D15" s="259"/>
      <c r="E15" s="69" t="s">
        <v>31</v>
      </c>
      <c r="F15" s="144"/>
      <c r="G15" s="144"/>
      <c r="H15" s="144"/>
      <c r="I15" s="144"/>
      <c r="J15" s="144"/>
      <c r="K15" s="144"/>
      <c r="L15" s="144"/>
      <c r="M15" s="144"/>
      <c r="N15" s="144"/>
      <c r="O15" s="144"/>
      <c r="P15" s="144"/>
      <c r="Q15" s="144"/>
      <c r="R15" s="144"/>
      <c r="S15" s="144"/>
      <c r="T15" s="144"/>
      <c r="U15" s="144"/>
      <c r="V15" s="144"/>
      <c r="W15" s="144"/>
      <c r="X15" s="144"/>
      <c r="Y15" s="144"/>
      <c r="Z15" s="144"/>
      <c r="AA15" s="144"/>
      <c r="AB15" s="144"/>
      <c r="AC15" s="144"/>
      <c r="AD15" s="144"/>
      <c r="AE15" s="144"/>
      <c r="AF15" s="144"/>
      <c r="AG15" s="144"/>
      <c r="AH15" s="144"/>
      <c r="AI15" s="144"/>
      <c r="AJ15" s="144"/>
      <c r="AK15" s="261"/>
      <c r="AL15" s="261"/>
      <c r="AM15" s="263"/>
      <c r="AN15" s="265"/>
      <c r="AO15" s="267"/>
      <c r="AP15" s="265"/>
      <c r="AQ15" s="265"/>
      <c r="AR15" s="265"/>
      <c r="AS15" s="269"/>
      <c r="AT15" s="221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</row>
    <row r="16" spans="1:91" s="67" customFormat="1" ht="18" customHeight="1">
      <c r="A16" s="254">
        <v>2</v>
      </c>
      <c r="B16" s="254" t="s">
        <v>164</v>
      </c>
      <c r="C16" s="256" t="str">
        <f>VLOOKUP(B16,DS,2,0)</f>
        <v>Đoàn Hồng Phong</v>
      </c>
      <c r="D16" s="258" t="str">
        <f>VLOOKUP(B16,DS,3,0)</f>
        <v>Thợ đóng - xả</v>
      </c>
      <c r="E16" s="68" t="s">
        <v>32</v>
      </c>
      <c r="F16" s="143"/>
      <c r="G16" s="143"/>
      <c r="H16" s="143">
        <v>8</v>
      </c>
      <c r="I16" s="143">
        <v>8</v>
      </c>
      <c r="J16" s="143">
        <v>8</v>
      </c>
      <c r="K16" s="143">
        <v>8</v>
      </c>
      <c r="L16" s="143">
        <v>8</v>
      </c>
      <c r="M16" s="143"/>
      <c r="N16" s="143">
        <v>8</v>
      </c>
      <c r="O16" s="143">
        <v>8</v>
      </c>
      <c r="P16" s="143">
        <v>8</v>
      </c>
      <c r="Q16" s="143">
        <v>8</v>
      </c>
      <c r="R16" s="143">
        <v>8</v>
      </c>
      <c r="S16" s="143">
        <v>8</v>
      </c>
      <c r="T16" s="143"/>
      <c r="U16" s="143">
        <v>8</v>
      </c>
      <c r="V16" s="143">
        <v>8</v>
      </c>
      <c r="W16" s="143">
        <v>8</v>
      </c>
      <c r="X16" s="143">
        <v>8</v>
      </c>
      <c r="Y16" s="143">
        <v>8</v>
      </c>
      <c r="Z16" s="143">
        <v>8</v>
      </c>
      <c r="AA16" s="143"/>
      <c r="AB16" s="143">
        <v>8</v>
      </c>
      <c r="AC16" s="143">
        <v>8</v>
      </c>
      <c r="AD16" s="143">
        <v>8</v>
      </c>
      <c r="AE16" s="143">
        <v>8</v>
      </c>
      <c r="AF16" s="143">
        <v>8</v>
      </c>
      <c r="AG16" s="143">
        <v>8</v>
      </c>
      <c r="AH16" s="143"/>
      <c r="AI16" s="143">
        <v>8</v>
      </c>
      <c r="AJ16" s="143"/>
      <c r="AK16" s="260">
        <f t="shared" ref="AK16" si="8">((SUM(F16:AJ16))/8)-(SUMIF($F$6:$AJ$6,"C.Nhật",F16:AJ16)/8)</f>
        <v>24</v>
      </c>
      <c r="AL16" s="260">
        <f t="shared" ref="AL16" si="9">SUM(F17:AJ17)/8*1.5</f>
        <v>0</v>
      </c>
      <c r="AM16" s="262">
        <f>SUMIF($F$6:$AJ$6,"C.Nhật",$F16:$AJ17)/8*2</f>
        <v>0</v>
      </c>
      <c r="AN16" s="264">
        <f t="shared" ref="AN16" si="10">SUM(AK16:AM17)</f>
        <v>24</v>
      </c>
      <c r="AO16" s="266">
        <v>0</v>
      </c>
      <c r="AP16" s="264"/>
      <c r="AQ16" s="264"/>
      <c r="AR16" s="264"/>
      <c r="AS16" s="268"/>
      <c r="AT16" s="221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0" s="67" customFormat="1" ht="18" customHeight="1">
      <c r="A17" s="255"/>
      <c r="B17" s="255"/>
      <c r="C17" s="257"/>
      <c r="D17" s="259"/>
      <c r="E17" s="69" t="s">
        <v>31</v>
      </c>
      <c r="F17" s="144"/>
      <c r="G17" s="144"/>
      <c r="H17" s="144"/>
      <c r="I17" s="144"/>
      <c r="J17" s="144"/>
      <c r="K17" s="144"/>
      <c r="L17" s="144"/>
      <c r="M17" s="144"/>
      <c r="N17" s="144"/>
      <c r="O17" s="144"/>
      <c r="P17" s="144"/>
      <c r="Q17" s="144"/>
      <c r="R17" s="144"/>
      <c r="S17" s="144"/>
      <c r="T17" s="144"/>
      <c r="U17" s="144"/>
      <c r="V17" s="144"/>
      <c r="W17" s="144"/>
      <c r="X17" s="144"/>
      <c r="Y17" s="144"/>
      <c r="Z17" s="144"/>
      <c r="AA17" s="144"/>
      <c r="AB17" s="144"/>
      <c r="AC17" s="144"/>
      <c r="AD17" s="144"/>
      <c r="AE17" s="144"/>
      <c r="AF17" s="144"/>
      <c r="AG17" s="144"/>
      <c r="AH17" s="144"/>
      <c r="AI17" s="144"/>
      <c r="AJ17" s="144"/>
      <c r="AK17" s="261"/>
      <c r="AL17" s="261"/>
      <c r="AM17" s="263"/>
      <c r="AN17" s="265"/>
      <c r="AO17" s="267"/>
      <c r="AP17" s="265"/>
      <c r="AQ17" s="265"/>
      <c r="AR17" s="265"/>
      <c r="AS17" s="269"/>
      <c r="AT17" s="221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s="67" customFormat="1" ht="18" customHeight="1">
      <c r="A18" s="254">
        <v>3</v>
      </c>
      <c r="B18" s="254" t="s">
        <v>165</v>
      </c>
      <c r="C18" s="256" t="str">
        <f>VLOOKUP(B18,DS,2,0)</f>
        <v>Trần Hữu Tình</v>
      </c>
      <c r="D18" s="258" t="str">
        <f>VLOOKUP(B18,DS,3,0)</f>
        <v>Công nhân</v>
      </c>
      <c r="E18" s="68" t="s">
        <v>32</v>
      </c>
      <c r="F18" s="143"/>
      <c r="G18" s="143"/>
      <c r="H18" s="143">
        <v>8</v>
      </c>
      <c r="I18" s="143">
        <v>8</v>
      </c>
      <c r="J18" s="143">
        <v>8</v>
      </c>
      <c r="K18" s="143">
        <v>8</v>
      </c>
      <c r="L18" s="143">
        <v>8</v>
      </c>
      <c r="M18" s="143"/>
      <c r="N18" s="143">
        <v>8</v>
      </c>
      <c r="O18" s="143">
        <v>8</v>
      </c>
      <c r="P18" s="143">
        <v>8</v>
      </c>
      <c r="Q18" s="143">
        <v>8</v>
      </c>
      <c r="R18" s="143">
        <v>8</v>
      </c>
      <c r="S18" s="143">
        <v>8</v>
      </c>
      <c r="T18" s="143"/>
      <c r="U18" s="143">
        <v>8</v>
      </c>
      <c r="V18" s="143">
        <v>8</v>
      </c>
      <c r="W18" s="143">
        <v>8</v>
      </c>
      <c r="X18" s="143">
        <v>8</v>
      </c>
      <c r="Y18" s="143">
        <v>8</v>
      </c>
      <c r="Z18" s="143">
        <v>8</v>
      </c>
      <c r="AA18" s="143"/>
      <c r="AB18" s="143">
        <v>8</v>
      </c>
      <c r="AC18" s="143">
        <v>8</v>
      </c>
      <c r="AD18" s="143">
        <v>8</v>
      </c>
      <c r="AE18" s="143">
        <v>8</v>
      </c>
      <c r="AF18" s="143">
        <v>8</v>
      </c>
      <c r="AG18" s="143">
        <v>8</v>
      </c>
      <c r="AH18" s="143"/>
      <c r="AI18" s="143">
        <v>8</v>
      </c>
      <c r="AJ18" s="143"/>
      <c r="AK18" s="260">
        <f t="shared" ref="AK18" si="11">((SUM(F18:AJ18))/8)-(SUMIF($F$6:$AJ$6,"C.Nhật",F18:AJ18)/8)</f>
        <v>24</v>
      </c>
      <c r="AL18" s="260">
        <f t="shared" ref="AL18" si="12">SUM(F19:AJ19)/8*1.5</f>
        <v>0</v>
      </c>
      <c r="AM18" s="262">
        <f>SUMIF($F$6:$AJ$6,"C.Nhật",$F18:$AJ19)/8*2</f>
        <v>0</v>
      </c>
      <c r="AN18" s="264">
        <f t="shared" ref="AN18" si="13">SUM(AK18:AM19)</f>
        <v>24</v>
      </c>
      <c r="AO18" s="266">
        <v>0</v>
      </c>
      <c r="AP18" s="264"/>
      <c r="AQ18" s="264"/>
      <c r="AR18" s="264"/>
      <c r="AS18" s="268"/>
      <c r="AT18" s="221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0" s="67" customFormat="1" ht="18" customHeight="1">
      <c r="A19" s="255"/>
      <c r="B19" s="255"/>
      <c r="C19" s="257"/>
      <c r="D19" s="259"/>
      <c r="E19" s="69" t="s">
        <v>31</v>
      </c>
      <c r="F19" s="144"/>
      <c r="G19" s="144"/>
      <c r="H19" s="144"/>
      <c r="I19" s="144"/>
      <c r="J19" s="144"/>
      <c r="K19" s="144"/>
      <c r="L19" s="144"/>
      <c r="M19" s="144"/>
      <c r="N19" s="144"/>
      <c r="O19" s="144"/>
      <c r="P19" s="144"/>
      <c r="Q19" s="144"/>
      <c r="R19" s="144"/>
      <c r="S19" s="144"/>
      <c r="T19" s="144"/>
      <c r="U19" s="144"/>
      <c r="V19" s="144"/>
      <c r="W19" s="144"/>
      <c r="X19" s="144"/>
      <c r="Y19" s="144"/>
      <c r="Z19" s="144"/>
      <c r="AA19" s="144"/>
      <c r="AB19" s="144"/>
      <c r="AC19" s="144"/>
      <c r="AD19" s="144"/>
      <c r="AE19" s="144"/>
      <c r="AF19" s="144"/>
      <c r="AG19" s="144"/>
      <c r="AH19" s="144"/>
      <c r="AI19" s="144"/>
      <c r="AJ19" s="144"/>
      <c r="AK19" s="261"/>
      <c r="AL19" s="261"/>
      <c r="AM19" s="263"/>
      <c r="AN19" s="265"/>
      <c r="AO19" s="267"/>
      <c r="AP19" s="265"/>
      <c r="AQ19" s="265"/>
      <c r="AR19" s="265"/>
      <c r="AS19" s="269"/>
      <c r="AT19" s="221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0" s="70" customFormat="1" ht="12.75">
      <c r="A20" s="14"/>
      <c r="B20" s="71"/>
      <c r="C20" s="4"/>
      <c r="D20" s="113"/>
      <c r="E20" s="4"/>
      <c r="F20" s="75"/>
      <c r="G20" s="75"/>
      <c r="H20" s="72"/>
      <c r="I20" s="72"/>
      <c r="J20" s="120"/>
      <c r="K20" s="75"/>
      <c r="L20" s="72"/>
      <c r="M20" s="75"/>
      <c r="N20" s="75"/>
      <c r="O20" s="75"/>
      <c r="P20" s="75"/>
      <c r="Q20" s="72"/>
      <c r="R20" s="75"/>
      <c r="S20" s="75"/>
      <c r="T20" s="120"/>
      <c r="U20" s="75"/>
      <c r="V20" s="75"/>
      <c r="W20" s="75"/>
      <c r="X20" s="71"/>
      <c r="Y20" s="75"/>
      <c r="Z20" s="75"/>
      <c r="AA20" s="75"/>
      <c r="AB20" s="75"/>
      <c r="AC20" s="75"/>
      <c r="AD20" s="72"/>
      <c r="AE20" s="75"/>
      <c r="AF20" s="75"/>
      <c r="AG20" s="75"/>
      <c r="AH20" s="75"/>
      <c r="AI20" s="75"/>
      <c r="AJ20" s="75"/>
      <c r="AK20" s="4"/>
      <c r="AL20" s="4"/>
      <c r="AM20" s="98"/>
      <c r="AN20" s="74"/>
      <c r="AO20" s="74"/>
      <c r="AP20" s="74"/>
      <c r="AQ20" s="74"/>
      <c r="AR20" s="74"/>
      <c r="AS20" s="4"/>
      <c r="AT20" s="104"/>
    </row>
    <row r="21" spans="1:90" s="70" customFormat="1" ht="12.75">
      <c r="A21" s="14"/>
      <c r="B21" s="71"/>
      <c r="C21" s="14" t="s">
        <v>14</v>
      </c>
      <c r="D21" s="113"/>
      <c r="E21" s="4"/>
      <c r="F21" s="75"/>
      <c r="G21" s="75"/>
      <c r="H21" s="72"/>
      <c r="I21" s="72"/>
      <c r="J21" s="120"/>
      <c r="K21" s="75"/>
      <c r="L21" s="72"/>
      <c r="M21" s="75"/>
      <c r="N21" s="75"/>
      <c r="O21" s="75"/>
      <c r="P21" s="75"/>
      <c r="Q21" s="72"/>
      <c r="R21" s="75"/>
      <c r="S21" s="75"/>
      <c r="T21" s="120"/>
      <c r="U21" s="75"/>
      <c r="V21" s="75"/>
      <c r="W21" s="75"/>
      <c r="X21" s="71"/>
      <c r="Y21" s="75"/>
      <c r="Z21" s="75"/>
      <c r="AA21" s="75"/>
      <c r="AB21" s="75"/>
      <c r="AC21" s="75"/>
      <c r="AD21" s="72"/>
      <c r="AE21" s="75"/>
      <c r="AF21" s="75"/>
      <c r="AG21" s="75"/>
      <c r="AH21" s="75"/>
      <c r="AI21" s="75"/>
      <c r="AJ21" s="75"/>
      <c r="AK21" s="4"/>
      <c r="AL21" s="4"/>
      <c r="AM21" s="98"/>
      <c r="AN21" s="74"/>
      <c r="AO21" s="74"/>
      <c r="AP21" s="74"/>
      <c r="AQ21" s="74"/>
      <c r="AR21" s="74"/>
      <c r="AS21" s="4"/>
      <c r="AT21" s="104"/>
    </row>
    <row r="22" spans="1:90" s="70" customFormat="1" ht="12.75">
      <c r="A22" s="12"/>
      <c r="B22" s="12"/>
      <c r="C22" s="4"/>
      <c r="D22" s="113"/>
      <c r="E22" s="4"/>
      <c r="F22" s="75"/>
      <c r="G22" s="75"/>
      <c r="H22" s="121"/>
      <c r="I22" s="121"/>
      <c r="J22" s="121"/>
      <c r="K22" s="75"/>
      <c r="L22" s="121"/>
      <c r="M22" s="75"/>
      <c r="N22" s="75"/>
      <c r="O22" s="75"/>
      <c r="P22" s="75"/>
      <c r="Q22" s="75"/>
      <c r="R22" s="75"/>
      <c r="S22" s="75"/>
      <c r="T22" s="75"/>
      <c r="U22" s="75"/>
      <c r="V22" s="75"/>
      <c r="W22" s="75"/>
      <c r="X22" s="75"/>
      <c r="Y22" s="75"/>
      <c r="Z22" s="75"/>
      <c r="AA22" s="75"/>
      <c r="AB22" s="75"/>
      <c r="AC22" s="75"/>
      <c r="AD22" s="121"/>
      <c r="AE22" s="75"/>
      <c r="AF22" s="75"/>
      <c r="AG22" s="75"/>
      <c r="AH22" s="75"/>
      <c r="AI22" s="75"/>
      <c r="AJ22" s="75"/>
      <c r="AK22" s="4"/>
      <c r="AL22" s="4"/>
      <c r="AM22" s="98"/>
      <c r="AN22" s="76"/>
      <c r="AO22" s="76"/>
      <c r="AP22" s="76"/>
      <c r="AQ22" s="76"/>
      <c r="AR22" s="76"/>
      <c r="AS22" s="4"/>
      <c r="AT22" s="104"/>
    </row>
    <row r="23" spans="1:90" s="73" customFormat="1" ht="15" customHeight="1">
      <c r="A23" s="12"/>
      <c r="B23" s="12"/>
      <c r="C23" s="4"/>
      <c r="D23" s="113"/>
      <c r="E23" s="4"/>
      <c r="F23" s="75"/>
      <c r="G23" s="75"/>
      <c r="H23" s="121"/>
      <c r="I23" s="121"/>
      <c r="J23" s="121"/>
      <c r="K23" s="75"/>
      <c r="L23" s="121"/>
      <c r="M23" s="75"/>
      <c r="N23" s="75"/>
      <c r="O23" s="75"/>
      <c r="P23" s="75"/>
      <c r="Q23" s="75"/>
      <c r="R23" s="75"/>
      <c r="S23" s="75"/>
      <c r="T23" s="75"/>
      <c r="U23" s="75"/>
      <c r="V23" s="75"/>
      <c r="W23" s="75"/>
      <c r="X23" s="75"/>
      <c r="Y23" s="75"/>
      <c r="Z23" s="75"/>
      <c r="AA23" s="75"/>
      <c r="AB23" s="75"/>
      <c r="AC23" s="75"/>
      <c r="AD23" s="121"/>
      <c r="AE23" s="75"/>
      <c r="AF23" s="75"/>
      <c r="AG23" s="75"/>
      <c r="AH23" s="75"/>
      <c r="AI23" s="75"/>
      <c r="AJ23" s="75"/>
      <c r="AK23" s="4"/>
      <c r="AL23" s="4"/>
      <c r="AM23" s="98"/>
      <c r="AN23" s="76"/>
      <c r="AO23" s="76"/>
      <c r="AP23" s="76"/>
      <c r="AQ23" s="76"/>
      <c r="AR23" s="76"/>
      <c r="AS23" s="4"/>
      <c r="AT23" s="4"/>
    </row>
    <row r="24" spans="1:90" s="73" customFormat="1" ht="11.25">
      <c r="A24" s="12"/>
      <c r="B24" s="12"/>
      <c r="C24" s="4"/>
      <c r="D24" s="113"/>
      <c r="E24" s="4"/>
      <c r="F24" s="75"/>
      <c r="G24" s="75"/>
      <c r="H24" s="121"/>
      <c r="I24" s="121"/>
      <c r="J24" s="121"/>
      <c r="K24" s="75"/>
      <c r="L24" s="121"/>
      <c r="M24" s="75"/>
      <c r="N24" s="75"/>
      <c r="O24" s="75"/>
      <c r="P24" s="75"/>
      <c r="Q24" s="75"/>
      <c r="R24" s="75"/>
      <c r="S24" s="75"/>
      <c r="T24" s="75"/>
      <c r="U24" s="75"/>
      <c r="V24" s="75"/>
      <c r="W24" s="75"/>
      <c r="X24" s="75"/>
      <c r="Y24" s="75"/>
      <c r="Z24" s="75"/>
      <c r="AA24" s="75"/>
      <c r="AB24" s="75"/>
      <c r="AC24" s="75"/>
      <c r="AD24" s="121"/>
      <c r="AE24" s="75"/>
      <c r="AF24" s="75"/>
      <c r="AG24" s="75"/>
      <c r="AH24" s="75"/>
      <c r="AI24" s="75"/>
      <c r="AJ24" s="75"/>
      <c r="AK24" s="4"/>
      <c r="AL24" s="4"/>
      <c r="AM24" s="98"/>
      <c r="AN24" s="76"/>
      <c r="AO24" s="76"/>
      <c r="AP24" s="76"/>
      <c r="AQ24" s="76"/>
      <c r="AR24" s="76"/>
      <c r="AS24" s="4"/>
      <c r="AT24" s="4"/>
    </row>
    <row r="25" spans="1:90" s="73" customFormat="1" ht="11.25">
      <c r="A25" s="12"/>
      <c r="B25" s="12"/>
      <c r="C25" s="4"/>
      <c r="D25" s="113"/>
      <c r="E25" s="4"/>
      <c r="F25" s="75"/>
      <c r="G25" s="75"/>
      <c r="H25" s="121"/>
      <c r="I25" s="121"/>
      <c r="J25" s="121"/>
      <c r="K25" s="75"/>
      <c r="L25" s="121"/>
      <c r="M25" s="75"/>
      <c r="N25" s="75"/>
      <c r="O25" s="75"/>
      <c r="P25" s="75"/>
      <c r="Q25" s="75"/>
      <c r="R25" s="75"/>
      <c r="S25" s="75"/>
      <c r="T25" s="75"/>
      <c r="U25" s="75"/>
      <c r="V25" s="75"/>
      <c r="W25" s="75"/>
      <c r="X25" s="75"/>
      <c r="Y25" s="75"/>
      <c r="Z25" s="75"/>
      <c r="AA25" s="75"/>
      <c r="AB25" s="75"/>
      <c r="AC25" s="75"/>
      <c r="AD25" s="121"/>
      <c r="AE25" s="75"/>
      <c r="AF25" s="75"/>
      <c r="AG25" s="75"/>
      <c r="AH25" s="75"/>
      <c r="AI25" s="75"/>
      <c r="AJ25" s="75"/>
      <c r="AK25" s="4"/>
      <c r="AL25" s="4"/>
      <c r="AM25" s="98"/>
      <c r="AN25" s="76"/>
      <c r="AO25" s="76"/>
      <c r="AP25" s="76"/>
      <c r="AQ25" s="76"/>
      <c r="AR25" s="76"/>
      <c r="AS25" s="4"/>
      <c r="AT25" s="4"/>
    </row>
    <row r="26" spans="1:90" s="73" customFormat="1" ht="11.25">
      <c r="A26" s="10"/>
      <c r="B26" s="10"/>
      <c r="C26" s="14"/>
      <c r="D26" s="114"/>
      <c r="E26" s="77"/>
      <c r="F26" s="120"/>
      <c r="G26" s="122"/>
      <c r="H26" s="72"/>
      <c r="I26" s="72"/>
      <c r="J26" s="72"/>
      <c r="K26" s="122"/>
      <c r="L26" s="72"/>
      <c r="M26" s="122"/>
      <c r="N26" s="122"/>
      <c r="O26" s="122"/>
      <c r="P26" s="122"/>
      <c r="Q26" s="72"/>
      <c r="R26" s="120"/>
      <c r="S26" s="122"/>
      <c r="T26" s="122"/>
      <c r="U26" s="72"/>
      <c r="V26" s="122"/>
      <c r="W26" s="122"/>
      <c r="X26" s="72"/>
      <c r="Y26" s="122"/>
      <c r="Z26" s="122"/>
      <c r="AA26" s="122"/>
      <c r="AB26" s="122"/>
      <c r="AC26" s="122"/>
      <c r="AD26" s="72"/>
      <c r="AE26" s="122"/>
      <c r="AF26" s="122"/>
      <c r="AG26" s="122"/>
      <c r="AH26" s="122"/>
      <c r="AI26" s="122"/>
      <c r="AJ26" s="122"/>
      <c r="AK26" s="77"/>
      <c r="AM26" s="99"/>
      <c r="AN26" s="10"/>
      <c r="AO26" s="10"/>
      <c r="AP26" s="10"/>
      <c r="AQ26" s="10"/>
      <c r="AR26" s="10"/>
      <c r="AS26" s="14"/>
      <c r="AT26" s="4"/>
    </row>
    <row r="27" spans="1:90" s="73" customFormat="1" ht="12.75">
      <c r="A27" s="2"/>
      <c r="B27" s="2" t="s">
        <v>0</v>
      </c>
      <c r="C27" s="2"/>
      <c r="D27" s="198"/>
      <c r="E27" s="2"/>
      <c r="F27" s="123"/>
      <c r="G27" s="123"/>
      <c r="H27" s="123"/>
      <c r="I27" s="123"/>
      <c r="J27" s="123"/>
      <c r="K27" s="123"/>
      <c r="L27" s="123"/>
      <c r="M27" s="123"/>
      <c r="N27" s="123"/>
      <c r="O27" s="123"/>
      <c r="P27" s="123"/>
      <c r="Q27" s="123"/>
      <c r="R27" s="123"/>
      <c r="S27" s="123"/>
      <c r="T27" s="123"/>
      <c r="U27" s="123"/>
      <c r="V27" s="123"/>
      <c r="W27" s="123"/>
      <c r="X27" s="123"/>
      <c r="Y27" s="123"/>
      <c r="Z27" s="123"/>
      <c r="AA27" s="123"/>
      <c r="AB27" s="123"/>
      <c r="AC27" s="123"/>
      <c r="AD27" s="123"/>
      <c r="AE27" s="123"/>
      <c r="AF27" s="123"/>
      <c r="AG27" s="123"/>
      <c r="AH27" s="124"/>
      <c r="AI27" s="124"/>
      <c r="AJ27" s="124"/>
      <c r="AK27" s="2"/>
      <c r="AL27" s="2"/>
      <c r="AM27" s="100"/>
      <c r="AN27" s="2"/>
      <c r="AO27" s="2"/>
      <c r="AP27" s="2"/>
      <c r="AQ27" s="2"/>
      <c r="AR27" s="2"/>
      <c r="AS27" s="2"/>
      <c r="AT27" s="4"/>
    </row>
    <row r="28" spans="1:90" s="73" customFormat="1" ht="12.75">
      <c r="A28" s="2"/>
      <c r="B28" s="2"/>
      <c r="C28" s="2" t="s">
        <v>46</v>
      </c>
      <c r="D28" s="198"/>
      <c r="E28" s="2"/>
      <c r="F28" s="123"/>
      <c r="G28" s="123"/>
      <c r="H28" s="123"/>
      <c r="I28" s="123"/>
      <c r="J28" s="123"/>
      <c r="K28" s="123"/>
      <c r="L28" s="123"/>
      <c r="M28" s="123"/>
      <c r="N28" s="123"/>
      <c r="O28" s="123"/>
      <c r="P28" s="123"/>
      <c r="Q28" s="123"/>
      <c r="R28" s="123"/>
      <c r="S28" s="123"/>
      <c r="T28" s="123"/>
      <c r="U28" s="123"/>
      <c r="V28" s="123"/>
      <c r="W28" s="123"/>
      <c r="X28" s="123"/>
      <c r="Y28" s="123"/>
      <c r="Z28" s="123"/>
      <c r="AA28" s="123"/>
      <c r="AB28" s="123"/>
      <c r="AC28" s="123"/>
      <c r="AD28" s="123"/>
      <c r="AE28" s="123"/>
      <c r="AF28" s="123"/>
      <c r="AG28" s="123"/>
      <c r="AH28" s="124"/>
      <c r="AI28" s="124"/>
      <c r="AJ28" s="124"/>
      <c r="AK28" s="2"/>
      <c r="AL28" s="2"/>
      <c r="AM28" s="100"/>
      <c r="AN28" s="2"/>
      <c r="AO28" s="2"/>
      <c r="AP28" s="2"/>
      <c r="AQ28" s="2"/>
      <c r="AR28" s="2"/>
      <c r="AS28" s="2"/>
      <c r="AT28" s="14"/>
    </row>
    <row r="29" spans="1:90" ht="15" customHeight="1">
      <c r="C29" s="2" t="s">
        <v>47</v>
      </c>
    </row>
    <row r="30" spans="1:90" ht="15" customHeight="1">
      <c r="C30" s="2" t="s">
        <v>48</v>
      </c>
    </row>
    <row r="31" spans="1:90" ht="15" customHeight="1">
      <c r="C31" s="2" t="s">
        <v>49</v>
      </c>
    </row>
    <row r="32" spans="1:90" ht="15" customHeight="1">
      <c r="C32" s="2" t="s">
        <v>50</v>
      </c>
    </row>
    <row r="33" spans="3:3" ht="15" customHeight="1">
      <c r="C33" s="2" t="s">
        <v>51</v>
      </c>
    </row>
    <row r="34" spans="3:3" ht="15" customHeight="1">
      <c r="C34" s="2" t="s">
        <v>52</v>
      </c>
    </row>
    <row r="35" spans="3:3" ht="15" customHeight="1">
      <c r="C35" s="2" t="s">
        <v>53</v>
      </c>
    </row>
    <row r="36" spans="3:3" ht="15" customHeight="1">
      <c r="C36" s="2" t="s">
        <v>54</v>
      </c>
    </row>
  </sheetData>
  <protectedRanges>
    <protectedRange password="CC78" sqref="A1:A3" name="Range1_2_1"/>
    <protectedRange password="CC78" sqref="A9:A12" name="Range1_1"/>
    <protectedRange password="CC78" sqref="A9:A12 C9:E12" name="Range1_6"/>
    <protectedRange password="CC78" sqref="B9:B12" name="Range1_4"/>
    <protectedRange password="CC78" sqref="J22:J25 Q20:Q21" name="Range1_1_1_1"/>
    <protectedRange password="CC78" sqref="J26" name="Range1_3_1_1"/>
    <protectedRange password="CC78" sqref="A14:A19" name="Range1_1_2"/>
    <protectedRange password="CC78" sqref="A14:A19 C14:E19" name="Range1_6_2"/>
    <protectedRange password="CC78" sqref="B14:B19" name="Range1_4_2"/>
  </protectedRanges>
  <mergeCells count="79">
    <mergeCell ref="AL18:AL19"/>
    <mergeCell ref="AM18:AM19"/>
    <mergeCell ref="AN18:AN19"/>
    <mergeCell ref="AO18:AO19"/>
    <mergeCell ref="AP18:AP19"/>
    <mergeCell ref="AR14:AR15"/>
    <mergeCell ref="AS14:AS15"/>
    <mergeCell ref="AQ18:AQ19"/>
    <mergeCell ref="AQ16:AQ17"/>
    <mergeCell ref="AR16:AR17"/>
    <mergeCell ref="AS16:AS17"/>
    <mergeCell ref="AR18:AR19"/>
    <mergeCell ref="AS18:AS19"/>
    <mergeCell ref="AO14:AO15"/>
    <mergeCell ref="A18:A19"/>
    <mergeCell ref="B18:B19"/>
    <mergeCell ref="AP14:AP15"/>
    <mergeCell ref="AQ14:AQ15"/>
    <mergeCell ref="AL16:AL17"/>
    <mergeCell ref="AM16:AM17"/>
    <mergeCell ref="AN16:AN17"/>
    <mergeCell ref="AO16:AO17"/>
    <mergeCell ref="AP16:AP17"/>
    <mergeCell ref="A16:A17"/>
    <mergeCell ref="B16:B17"/>
    <mergeCell ref="C16:C17"/>
    <mergeCell ref="C18:C19"/>
    <mergeCell ref="D18:D19"/>
    <mergeCell ref="AK18:AK19"/>
    <mergeCell ref="AL14:AL15"/>
    <mergeCell ref="AM14:AM15"/>
    <mergeCell ref="AN14:AN15"/>
    <mergeCell ref="D16:D17"/>
    <mergeCell ref="AK16:AK17"/>
    <mergeCell ref="A14:A15"/>
    <mergeCell ref="B14:B15"/>
    <mergeCell ref="C14:C15"/>
    <mergeCell ref="D14:D15"/>
    <mergeCell ref="AK14:AK15"/>
    <mergeCell ref="AP11:AP12"/>
    <mergeCell ref="AQ11:AQ12"/>
    <mergeCell ref="AR11:AR12"/>
    <mergeCell ref="AS11:AS12"/>
    <mergeCell ref="AL11:AL12"/>
    <mergeCell ref="AM11:AM12"/>
    <mergeCell ref="AN11:AN12"/>
    <mergeCell ref="AO11:AO12"/>
    <mergeCell ref="AT5:AT6"/>
    <mergeCell ref="A9:A10"/>
    <mergeCell ref="B9:B10"/>
    <mergeCell ref="C9:C10"/>
    <mergeCell ref="D9:D10"/>
    <mergeCell ref="AK9:AK10"/>
    <mergeCell ref="AL9:AL10"/>
    <mergeCell ref="AS9:AS10"/>
    <mergeCell ref="AP9:AP10"/>
    <mergeCell ref="AQ9:AQ10"/>
    <mergeCell ref="AR9:AR10"/>
    <mergeCell ref="AM9:AM10"/>
    <mergeCell ref="AN9:AN10"/>
    <mergeCell ref="AO9:AO10"/>
    <mergeCell ref="A11:A12"/>
    <mergeCell ref="B11:B12"/>
    <mergeCell ref="C11:C12"/>
    <mergeCell ref="D11:D12"/>
    <mergeCell ref="AK11:AK12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</mergeCells>
  <conditionalFormatting sqref="F5:AJ6 F9:AJ10 F11:AI12">
    <cfRule type="expression" dxfId="24" priority="29" stopIfTrue="1">
      <formula>IF(WEEKDAY(F$5)=1,TRUE,FALSE)</formula>
    </cfRule>
  </conditionalFormatting>
  <conditionalFormatting sqref="F9:AJ10 F11:AI12">
    <cfRule type="expression" dxfId="23" priority="28" stopIfTrue="1">
      <formula>IF(WEEKDAY(F$5)=1,TRUE,FALSE)</formula>
    </cfRule>
  </conditionalFormatting>
  <conditionalFormatting sqref="AJ11:AJ12">
    <cfRule type="expression" dxfId="22" priority="19" stopIfTrue="1">
      <formula>IF(WEEKDAY(AJ$5)=1,TRUE,FALSE)</formula>
    </cfRule>
  </conditionalFormatting>
  <conditionalFormatting sqref="AJ11:AJ12">
    <cfRule type="expression" dxfId="21" priority="18" stopIfTrue="1">
      <formula>IF(WEEKDAY(AJ$5)=1,TRUE,FALSE)</formula>
    </cfRule>
  </conditionalFormatting>
  <conditionalFormatting sqref="AJ14:AJ19">
    <cfRule type="expression" dxfId="20" priority="15" stopIfTrue="1">
      <formula>IF(WEEKDAY(AJ$5)=1,TRUE,FALSE)</formula>
    </cfRule>
  </conditionalFormatting>
  <conditionalFormatting sqref="AJ14:AJ19">
    <cfRule type="expression" dxfId="19" priority="14" stopIfTrue="1">
      <formula>IF(WEEKDAY(AJ$5)=1,TRUE,FALSE)</formula>
    </cfRule>
  </conditionalFormatting>
  <conditionalFormatting sqref="AJ14:AJ19">
    <cfRule type="expression" dxfId="18" priority="13" stopIfTrue="1">
      <formula>IF(WEEKDAY(AJ$5)=1,TRUE,FALSE)</formula>
    </cfRule>
  </conditionalFormatting>
  <conditionalFormatting sqref="AJ14:AJ19">
    <cfRule type="expression" dxfId="17" priority="12" stopIfTrue="1">
      <formula>IF(WEEKDAY(AJ$5)=1,TRUE,FALSE)</formula>
    </cfRule>
  </conditionalFormatting>
  <conditionalFormatting sqref="AJ14:AJ19">
    <cfRule type="expression" dxfId="16" priority="11" stopIfTrue="1">
      <formula>IF(WEEKDAY(AJ$5)=1,TRUE,FALSE)</formula>
    </cfRule>
  </conditionalFormatting>
  <conditionalFormatting sqref="AJ14:AJ19">
    <cfRule type="expression" dxfId="15" priority="10" stopIfTrue="1">
      <formula>IF(WEEKDAY(AJ$5)=1,TRUE,FALSE)</formula>
    </cfRule>
  </conditionalFormatting>
  <conditionalFormatting sqref="AJ14:AJ19">
    <cfRule type="expression" dxfId="14" priority="9" stopIfTrue="1">
      <formula>IF(WEEKDAY(AJ$5)=1,TRUE,FALSE)</formula>
    </cfRule>
  </conditionalFormatting>
  <conditionalFormatting sqref="F14:AI19">
    <cfRule type="expression" dxfId="13" priority="2" stopIfTrue="1">
      <formula>IF(WEEKDAY(F$5)=1,TRUE,FALSE)</formula>
    </cfRule>
  </conditionalFormatting>
  <conditionalFormatting sqref="F14:AI19">
    <cfRule type="expression" dxfId="12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E30"/>
  <sheetViews>
    <sheetView zoomScaleNormal="70" workbookViewId="0">
      <pane xSplit="3" ySplit="8" topLeftCell="D9" activePane="bottomRight" state="frozen"/>
      <selection activeCell="F16" sqref="F16:AI21"/>
      <selection pane="topRight" activeCell="F16" sqref="F16:AI21"/>
      <selection pane="bottomLeft" activeCell="F16" sqref="F16:AI21"/>
      <selection pane="bottomRight" activeCell="E14" sqref="E14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91" customWidth="1"/>
    <col min="11" max="12" width="12" style="6" customWidth="1"/>
    <col min="13" max="13" width="11.85546875" style="6" customWidth="1"/>
    <col min="14" max="14" width="8.5703125" style="6" customWidth="1"/>
    <col min="15" max="16" width="8.7109375" style="6" customWidth="1"/>
    <col min="17" max="17" width="11" style="6" customWidth="1"/>
    <col min="18" max="18" width="6.28515625" style="6" customWidth="1"/>
    <col min="19" max="19" width="10.85546875" style="6" customWidth="1"/>
    <col min="20" max="20" width="12.28515625" style="7" customWidth="1"/>
    <col min="21" max="21" width="9.5703125" style="6" customWidth="1"/>
    <col min="22" max="22" width="15.42578125" style="7" customWidth="1"/>
    <col min="23" max="23" width="7.42578125" style="7" customWidth="1"/>
    <col min="24" max="24" width="7" style="7" customWidth="1"/>
    <col min="25" max="25" width="9.140625" style="7"/>
    <col min="26" max="26" width="11.140625" style="7" bestFit="1" customWidth="1"/>
    <col min="27" max="28" width="10.85546875" style="6" bestFit="1" customWidth="1"/>
    <col min="29" max="16384" width="9.140625" style="6"/>
  </cols>
  <sheetData>
    <row r="1" spans="1:31" s="4" customFormat="1" ht="41.25" customHeight="1">
      <c r="A1" s="139"/>
      <c r="B1" s="202"/>
      <c r="C1" s="202"/>
      <c r="D1" s="270" t="str">
        <f>"BẢNG THANH TOÁN LƯƠNG THÁNG"&amp;" "&amp;TEXT($E$4,"mm")&amp;" / "&amp;TEXT($E$4,"yyyy")</f>
        <v>BẢNG THANH TOÁN LƯƠNG THÁNG 09 / 2013</v>
      </c>
      <c r="E1" s="270"/>
      <c r="F1" s="270"/>
      <c r="G1" s="270"/>
      <c r="H1" s="270"/>
      <c r="I1" s="270"/>
      <c r="J1" s="270"/>
      <c r="K1" s="270"/>
      <c r="L1" s="270"/>
      <c r="M1" s="270"/>
      <c r="N1" s="270"/>
      <c r="O1" s="270"/>
      <c r="P1" s="270"/>
      <c r="Q1" s="271"/>
      <c r="R1" s="272" t="s">
        <v>179</v>
      </c>
      <c r="S1" s="273"/>
      <c r="T1" s="274"/>
      <c r="U1" s="130" t="s">
        <v>58</v>
      </c>
      <c r="V1" s="110" t="s">
        <v>37</v>
      </c>
      <c r="W1" s="83"/>
      <c r="X1" s="83"/>
      <c r="Y1" s="5"/>
      <c r="Z1" s="5"/>
    </row>
    <row r="2" spans="1:31" s="4" customFormat="1" ht="15" customHeight="1">
      <c r="A2" s="139"/>
      <c r="B2" s="202"/>
      <c r="C2" s="202"/>
      <c r="D2" s="202"/>
      <c r="E2" s="81"/>
      <c r="F2" s="202"/>
      <c r="G2" s="202"/>
      <c r="H2" s="202"/>
      <c r="I2" s="202"/>
      <c r="J2" s="82"/>
      <c r="K2" s="202"/>
      <c r="L2" s="202"/>
      <c r="M2" s="202"/>
      <c r="N2" s="202"/>
      <c r="O2" s="202"/>
      <c r="P2" s="202"/>
      <c r="Q2" s="202"/>
      <c r="R2" s="202"/>
      <c r="S2" s="202"/>
      <c r="T2" s="59"/>
      <c r="U2" s="80">
        <f>MAX(F10:F19)</f>
        <v>24</v>
      </c>
      <c r="V2" s="111">
        <v>31</v>
      </c>
      <c r="W2" s="83"/>
      <c r="X2" s="83"/>
      <c r="Y2" s="5"/>
      <c r="Z2" s="5"/>
    </row>
    <row r="3" spans="1:31" s="4" customFormat="1" ht="15" customHeight="1">
      <c r="A3" s="139"/>
      <c r="B3" s="202"/>
      <c r="C3" s="202"/>
      <c r="D3" s="202"/>
      <c r="E3" s="81"/>
      <c r="F3" s="202"/>
      <c r="G3" s="202"/>
      <c r="H3" s="202"/>
      <c r="I3" s="202"/>
      <c r="J3" s="82"/>
      <c r="K3" s="202"/>
      <c r="L3" s="202"/>
      <c r="M3" s="202"/>
      <c r="N3" s="202"/>
      <c r="O3" s="202"/>
      <c r="P3" s="202"/>
      <c r="Q3" s="202"/>
      <c r="R3" s="202"/>
      <c r="S3" s="202"/>
      <c r="T3" s="59"/>
      <c r="U3" s="131"/>
      <c r="V3" s="132"/>
      <c r="W3" s="83"/>
      <c r="X3" s="83"/>
      <c r="Y3" s="5"/>
      <c r="Z3" s="5"/>
    </row>
    <row r="4" spans="1:31" s="105" customFormat="1" ht="14.25" customHeight="1">
      <c r="A4" s="103"/>
      <c r="B4" s="104"/>
      <c r="C4" s="104"/>
      <c r="D4" s="104"/>
      <c r="E4" s="189">
        <f>'CC -9'!$E$4</f>
        <v>41518</v>
      </c>
      <c r="F4" s="104"/>
      <c r="G4" s="104"/>
      <c r="H4" s="104"/>
      <c r="I4" s="104"/>
      <c r="J4" s="104"/>
      <c r="K4" s="104"/>
      <c r="L4" s="104"/>
      <c r="M4" s="104"/>
      <c r="N4" s="162">
        <v>0.08</v>
      </c>
      <c r="O4" s="162">
        <v>1.4999999999999999E-2</v>
      </c>
      <c r="P4" s="162">
        <v>0.01</v>
      </c>
      <c r="Q4" s="104"/>
      <c r="R4" s="104"/>
      <c r="S4" s="104"/>
      <c r="T4" s="104"/>
      <c r="U4" s="104"/>
      <c r="V4" s="106"/>
      <c r="W4" s="106"/>
      <c r="X4" s="106"/>
      <c r="Y4" s="106"/>
      <c r="Z4" s="106"/>
    </row>
    <row r="5" spans="1:31" s="27" customFormat="1" ht="24" customHeight="1">
      <c r="A5" s="275" t="s">
        <v>19</v>
      </c>
      <c r="B5" s="275" t="s">
        <v>20</v>
      </c>
      <c r="C5" s="238" t="s">
        <v>1</v>
      </c>
      <c r="D5" s="238" t="s">
        <v>2</v>
      </c>
      <c r="E5" s="241" t="s">
        <v>56</v>
      </c>
      <c r="F5" s="278" t="s">
        <v>26</v>
      </c>
      <c r="G5" s="279"/>
      <c r="H5" s="279"/>
      <c r="I5" s="279"/>
      <c r="J5" s="279"/>
      <c r="K5" s="280"/>
      <c r="L5" s="277" t="s">
        <v>57</v>
      </c>
      <c r="M5" s="277" t="s">
        <v>5</v>
      </c>
      <c r="N5" s="238" t="s">
        <v>6</v>
      </c>
      <c r="O5" s="238"/>
      <c r="P5" s="238"/>
      <c r="Q5" s="277" t="s">
        <v>7</v>
      </c>
      <c r="R5" s="277" t="s">
        <v>8</v>
      </c>
      <c r="S5" s="277" t="s">
        <v>9</v>
      </c>
      <c r="T5" s="239" t="s">
        <v>10</v>
      </c>
      <c r="U5" s="104"/>
      <c r="V5" s="28"/>
      <c r="W5" s="28"/>
      <c r="X5" s="5"/>
      <c r="Y5" s="5"/>
      <c r="Z5" s="5"/>
      <c r="AA5" s="4"/>
      <c r="AB5" s="4"/>
      <c r="AC5" s="4"/>
      <c r="AD5" s="4"/>
      <c r="AE5" s="4"/>
    </row>
    <row r="6" spans="1:31" s="27" customFormat="1" ht="33.75" customHeight="1">
      <c r="A6" s="276"/>
      <c r="B6" s="276"/>
      <c r="C6" s="238"/>
      <c r="D6" s="238"/>
      <c r="E6" s="241"/>
      <c r="F6" s="278" t="s">
        <v>59</v>
      </c>
      <c r="G6" s="280"/>
      <c r="H6" s="278" t="s">
        <v>158</v>
      </c>
      <c r="I6" s="279"/>
      <c r="J6" s="284" t="s">
        <v>27</v>
      </c>
      <c r="K6" s="277" t="s">
        <v>4</v>
      </c>
      <c r="L6" s="281"/>
      <c r="M6" s="281"/>
      <c r="N6" s="286" t="s">
        <v>12</v>
      </c>
      <c r="O6" s="277" t="s">
        <v>13</v>
      </c>
      <c r="P6" s="277" t="s">
        <v>34</v>
      </c>
      <c r="Q6" s="281"/>
      <c r="R6" s="281"/>
      <c r="S6" s="281"/>
      <c r="T6" s="240"/>
      <c r="U6" s="104"/>
      <c r="V6" s="28"/>
      <c r="W6" s="28"/>
      <c r="X6" s="5"/>
      <c r="Y6" s="5"/>
      <c r="Z6" s="5"/>
      <c r="AA6" s="4"/>
      <c r="AB6" s="4"/>
      <c r="AC6" s="4"/>
      <c r="AD6" s="4"/>
      <c r="AE6" s="4"/>
    </row>
    <row r="7" spans="1:31" s="27" customFormat="1" ht="35.25" customHeight="1">
      <c r="A7" s="276"/>
      <c r="B7" s="276"/>
      <c r="C7" s="277"/>
      <c r="D7" s="277"/>
      <c r="E7" s="241"/>
      <c r="F7" s="201" t="s">
        <v>40</v>
      </c>
      <c r="G7" s="199" t="s">
        <v>18</v>
      </c>
      <c r="H7" s="201" t="s">
        <v>40</v>
      </c>
      <c r="I7" s="128" t="s">
        <v>18</v>
      </c>
      <c r="J7" s="285"/>
      <c r="K7" s="281"/>
      <c r="L7" s="282"/>
      <c r="M7" s="282"/>
      <c r="N7" s="287"/>
      <c r="O7" s="281"/>
      <c r="P7" s="281"/>
      <c r="Q7" s="281"/>
      <c r="R7" s="281"/>
      <c r="S7" s="281"/>
      <c r="T7" s="240"/>
      <c r="U7" s="104"/>
      <c r="V7" s="28"/>
      <c r="W7" s="28"/>
      <c r="X7" s="5"/>
      <c r="Y7" s="5"/>
      <c r="Z7" s="5"/>
      <c r="AA7" s="4"/>
      <c r="AB7" s="4"/>
      <c r="AC7" s="4"/>
      <c r="AD7" s="4"/>
      <c r="AE7" s="4"/>
    </row>
    <row r="8" spans="1:31" s="85" customFormat="1" ht="12.75" customHeight="1">
      <c r="A8" s="84">
        <v>1</v>
      </c>
      <c r="B8" s="84">
        <v>2</v>
      </c>
      <c r="C8" s="84">
        <v>3</v>
      </c>
      <c r="D8" s="84">
        <v>4</v>
      </c>
      <c r="E8" s="84">
        <v>5</v>
      </c>
      <c r="F8" s="84">
        <v>7</v>
      </c>
      <c r="G8" s="84">
        <v>8</v>
      </c>
      <c r="H8" s="84">
        <v>9</v>
      </c>
      <c r="I8" s="84">
        <v>10</v>
      </c>
      <c r="J8" s="84">
        <v>13</v>
      </c>
      <c r="K8" s="84">
        <v>14</v>
      </c>
      <c r="L8" s="84">
        <v>16</v>
      </c>
      <c r="M8" s="84">
        <v>17</v>
      </c>
      <c r="N8" s="84">
        <v>18</v>
      </c>
      <c r="O8" s="84">
        <v>19</v>
      </c>
      <c r="P8" s="84">
        <v>20</v>
      </c>
      <c r="Q8" s="84">
        <v>21</v>
      </c>
      <c r="R8" s="84">
        <v>22</v>
      </c>
      <c r="S8" s="84">
        <v>23</v>
      </c>
      <c r="T8" s="84">
        <v>24</v>
      </c>
      <c r="U8" s="104"/>
      <c r="V8" s="86"/>
      <c r="W8" s="86"/>
      <c r="X8" s="87"/>
      <c r="Y8" s="87"/>
      <c r="Z8" s="87"/>
      <c r="AA8" s="88"/>
      <c r="AB8" s="88"/>
      <c r="AC8" s="88"/>
      <c r="AD8" s="88"/>
      <c r="AE8" s="88"/>
    </row>
    <row r="9" spans="1:31" s="85" customFormat="1" ht="24" customHeight="1">
      <c r="A9" s="188" t="s">
        <v>155</v>
      </c>
      <c r="B9" s="187" t="s">
        <v>180</v>
      </c>
      <c r="C9" s="186"/>
      <c r="D9" s="186"/>
      <c r="E9" s="186"/>
      <c r="F9" s="186"/>
      <c r="G9" s="186"/>
      <c r="H9" s="186"/>
      <c r="I9" s="186"/>
      <c r="J9" s="186"/>
      <c r="K9" s="186"/>
      <c r="L9" s="186"/>
      <c r="M9" s="186"/>
      <c r="N9" s="186"/>
      <c r="O9" s="186"/>
      <c r="P9" s="186"/>
      <c r="Q9" s="186"/>
      <c r="R9" s="186"/>
      <c r="S9" s="186"/>
      <c r="T9" s="186"/>
      <c r="U9" s="104"/>
      <c r="V9" s="86"/>
      <c r="W9" s="86"/>
      <c r="X9" s="87"/>
      <c r="Y9" s="87"/>
      <c r="Z9" s="87"/>
      <c r="AA9" s="88"/>
      <c r="AB9" s="88"/>
      <c r="AC9" s="88"/>
      <c r="AD9" s="88"/>
      <c r="AE9" s="88"/>
    </row>
    <row r="10" spans="1:31" s="36" customFormat="1" ht="24" customHeight="1">
      <c r="A10" s="38">
        <v>1</v>
      </c>
      <c r="B10" s="141" t="s">
        <v>162</v>
      </c>
      <c r="C10" s="89" t="str">
        <f t="shared" ref="C10:C11" si="0">VLOOKUP(B10,DS,2,0)</f>
        <v>Phan Văn Hiền</v>
      </c>
      <c r="D10" s="116" t="str">
        <f t="shared" ref="D10:D11" si="1">VLOOKUP(B10,DS,3,0)</f>
        <v>Quản Đốc</v>
      </c>
      <c r="E10" s="90">
        <f t="shared" ref="E10:E11" si="2">VLOOKUP(B10,DS,4,0)</f>
        <v>2700000</v>
      </c>
      <c r="F10" s="92">
        <f>VLOOKUP(B10,'CC -9'!$B$8:$AS$19,36,0)</f>
        <v>24</v>
      </c>
      <c r="G10" s="145">
        <f t="shared" ref="G10:G11" si="3">ROUND(E10/$U$2*F10,0)</f>
        <v>2700000</v>
      </c>
      <c r="H10" s="92">
        <f>(VLOOKUP(B10,'CC -9'!$B$8:$AS$19,37,0)+VLOOKUP(B10,'CC -9'!$B$8:$AS$19,38,0))</f>
        <v>0</v>
      </c>
      <c r="I10" s="145">
        <f t="shared" ref="I10:I11" si="4">ROUND(E10/$U$2*H10,0)</f>
        <v>0</v>
      </c>
      <c r="J10" s="93">
        <f t="shared" ref="J10:K11" si="5">F10+H10</f>
        <v>24</v>
      </c>
      <c r="K10" s="39">
        <f>G10+I10</f>
        <v>2700000</v>
      </c>
      <c r="L10" s="90">
        <f t="shared" ref="L10:L11" si="6">+F10*15000</f>
        <v>360000</v>
      </c>
      <c r="M10" s="40">
        <f t="shared" ref="M10:M11" si="7">K10+L10</f>
        <v>3060000</v>
      </c>
      <c r="N10" s="40">
        <f>IF(VLOOKUP(B10,DS,9,0)="x",E10*$N$4,0)</f>
        <v>0</v>
      </c>
      <c r="O10" s="40">
        <f>IF(VLOOKUP(B10,DS,9,0)="x",E10*$O$4,0)</f>
        <v>0</v>
      </c>
      <c r="P10" s="40">
        <f>IF(VLOOKUP(B10,DS,9,0)="x",E10*$P$4,0)</f>
        <v>0</v>
      </c>
      <c r="Q10" s="39">
        <f t="shared" ref="Q10:Q11" si="8">M10-SUM(N10:P10)</f>
        <v>3060000</v>
      </c>
      <c r="R10" s="39">
        <f>VLOOKUP(B10,DS,23,0)</f>
        <v>0</v>
      </c>
      <c r="S10" s="45">
        <f t="shared" ref="S10:S11" si="9">Q10-R10</f>
        <v>3060000</v>
      </c>
      <c r="T10" s="39"/>
      <c r="U10" s="104"/>
      <c r="V10" s="37"/>
      <c r="W10" s="28"/>
      <c r="X10" s="5"/>
      <c r="Y10" s="5"/>
      <c r="Z10" s="5"/>
      <c r="AA10" s="4"/>
      <c r="AB10" s="4"/>
      <c r="AC10" s="4"/>
      <c r="AD10" s="4"/>
      <c r="AE10" s="4"/>
    </row>
    <row r="11" spans="1:31" s="36" customFormat="1" ht="24" customHeight="1">
      <c r="A11" s="38">
        <v>2</v>
      </c>
      <c r="B11" s="141" t="s">
        <v>177</v>
      </c>
      <c r="C11" s="89" t="str">
        <f t="shared" si="0"/>
        <v>Nguyễn Thị Thu Sương</v>
      </c>
      <c r="D11" s="116" t="str">
        <f t="shared" si="1"/>
        <v>Kinh Doanh</v>
      </c>
      <c r="E11" s="90">
        <f t="shared" si="2"/>
        <v>2400000</v>
      </c>
      <c r="F11" s="92">
        <f>VLOOKUP(B11,'CC -9'!$B$8:$AS$19,36,0)</f>
        <v>24</v>
      </c>
      <c r="G11" s="145">
        <f t="shared" si="3"/>
        <v>2400000</v>
      </c>
      <c r="H11" s="92">
        <f>(VLOOKUP(B11,'CC -9'!$B$8:$AS$19,37,0)+VLOOKUP(B11,'CC -9'!$B$8:$AS$19,38,0))</f>
        <v>0</v>
      </c>
      <c r="I11" s="145">
        <f t="shared" si="4"/>
        <v>0</v>
      </c>
      <c r="J11" s="93">
        <f t="shared" si="5"/>
        <v>24</v>
      </c>
      <c r="K11" s="39">
        <f t="shared" si="5"/>
        <v>2400000</v>
      </c>
      <c r="L11" s="90">
        <f t="shared" si="6"/>
        <v>360000</v>
      </c>
      <c r="M11" s="40">
        <f t="shared" si="7"/>
        <v>2760000</v>
      </c>
      <c r="N11" s="40">
        <f>IF(VLOOKUP(B11,DS,9,0)="x",E11*$N$4,0)</f>
        <v>0</v>
      </c>
      <c r="O11" s="40">
        <f>IF(VLOOKUP(B11,DS,9,0)="x",E11*$O$4,0)</f>
        <v>0</v>
      </c>
      <c r="P11" s="40">
        <f>IF(VLOOKUP(B11,DS,9,0)="x",E11*$P$4,0)</f>
        <v>0</v>
      </c>
      <c r="Q11" s="39">
        <f t="shared" si="8"/>
        <v>2760000</v>
      </c>
      <c r="R11" s="39">
        <f>VLOOKUP(B11,DS,23,0)</f>
        <v>0</v>
      </c>
      <c r="S11" s="45">
        <f t="shared" si="9"/>
        <v>2760000</v>
      </c>
      <c r="T11" s="39"/>
      <c r="U11" s="104"/>
      <c r="V11" s="37"/>
      <c r="W11" s="28"/>
      <c r="X11" s="5"/>
      <c r="Y11" s="5"/>
      <c r="Z11" s="5"/>
      <c r="AA11" s="4"/>
      <c r="AB11" s="4"/>
      <c r="AC11" s="4"/>
      <c r="AD11" s="4"/>
      <c r="AE11" s="4"/>
    </row>
    <row r="12" spans="1:31" s="36" customFormat="1" ht="24" customHeight="1">
      <c r="A12" s="203"/>
      <c r="B12" s="204"/>
      <c r="C12" s="205"/>
      <c r="D12" s="206"/>
      <c r="E12" s="207"/>
      <c r="F12" s="208"/>
      <c r="G12" s="209"/>
      <c r="H12" s="208"/>
      <c r="I12" s="209"/>
      <c r="J12" s="210"/>
      <c r="K12" s="211"/>
      <c r="L12" s="207"/>
      <c r="M12" s="212"/>
      <c r="N12" s="212"/>
      <c r="O12" s="212"/>
      <c r="P12" s="212"/>
      <c r="Q12" s="211"/>
      <c r="R12" s="211"/>
      <c r="S12" s="213"/>
      <c r="T12" s="211"/>
      <c r="U12" s="104"/>
      <c r="V12" s="37"/>
      <c r="W12" s="28"/>
      <c r="X12" s="5"/>
      <c r="Y12" s="5"/>
      <c r="Z12" s="5"/>
      <c r="AA12" s="4"/>
      <c r="AB12" s="4"/>
      <c r="AC12" s="4"/>
      <c r="AD12" s="4"/>
      <c r="AE12" s="4"/>
    </row>
    <row r="13" spans="1:31" s="32" customFormat="1" ht="21" customHeight="1">
      <c r="A13" s="283" t="s">
        <v>25</v>
      </c>
      <c r="B13" s="283"/>
      <c r="C13" s="283"/>
      <c r="D13" s="283"/>
      <c r="E13" s="140">
        <f>SUM(E9:E11)</f>
        <v>5100000</v>
      </c>
      <c r="F13" s="140"/>
      <c r="G13" s="140">
        <f>SUM(G9:G11)</f>
        <v>5100000</v>
      </c>
      <c r="H13" s="140"/>
      <c r="I13" s="140">
        <f>SUM(I9:I11)</f>
        <v>0</v>
      </c>
      <c r="J13" s="140"/>
      <c r="K13" s="140">
        <f t="shared" ref="K13:S13" si="10">SUM(K9:K11)</f>
        <v>5100000</v>
      </c>
      <c r="L13" s="140">
        <f t="shared" si="10"/>
        <v>720000</v>
      </c>
      <c r="M13" s="140">
        <f t="shared" si="10"/>
        <v>5820000</v>
      </c>
      <c r="N13" s="140">
        <f t="shared" si="10"/>
        <v>0</v>
      </c>
      <c r="O13" s="140">
        <f t="shared" si="10"/>
        <v>0</v>
      </c>
      <c r="P13" s="140">
        <f t="shared" si="10"/>
        <v>0</v>
      </c>
      <c r="Q13" s="140">
        <f t="shared" si="10"/>
        <v>5820000</v>
      </c>
      <c r="R13" s="140">
        <f t="shared" si="10"/>
        <v>0</v>
      </c>
      <c r="S13" s="140">
        <f t="shared" si="10"/>
        <v>5820000</v>
      </c>
      <c r="T13" s="26"/>
      <c r="U13" s="104"/>
      <c r="V13" s="33"/>
      <c r="W13" s="33"/>
      <c r="X13" s="33"/>
      <c r="Y13" s="33"/>
      <c r="Z13" s="33"/>
    </row>
    <row r="14" spans="1:31" s="85" customFormat="1" ht="24" customHeight="1">
      <c r="A14" s="188" t="s">
        <v>156</v>
      </c>
      <c r="B14" s="187" t="s">
        <v>157</v>
      </c>
      <c r="C14" s="186"/>
      <c r="D14" s="186"/>
      <c r="E14" s="186"/>
      <c r="F14" s="186"/>
      <c r="G14" s="186"/>
      <c r="H14" s="186"/>
      <c r="I14" s="186"/>
      <c r="J14" s="186"/>
      <c r="K14" s="186"/>
      <c r="L14" s="186"/>
      <c r="M14" s="186"/>
      <c r="N14" s="186"/>
      <c r="O14" s="186"/>
      <c r="P14" s="186"/>
      <c r="Q14" s="186"/>
      <c r="R14" s="186"/>
      <c r="S14" s="186"/>
      <c r="T14" s="186"/>
      <c r="U14" s="104"/>
      <c r="V14" s="86"/>
      <c r="W14" s="86"/>
      <c r="X14" s="87"/>
      <c r="Y14" s="87"/>
      <c r="Z14" s="87"/>
      <c r="AA14" s="88"/>
      <c r="AB14" s="88"/>
      <c r="AC14" s="88"/>
      <c r="AD14" s="88"/>
      <c r="AE14" s="88"/>
    </row>
    <row r="15" spans="1:31" s="36" customFormat="1" ht="24" customHeight="1">
      <c r="A15" s="38">
        <v>1</v>
      </c>
      <c r="B15" s="141" t="s">
        <v>163</v>
      </c>
      <c r="C15" s="89" t="str">
        <f t="shared" ref="C15" si="11">VLOOKUP(B15,DS,2,0)</f>
        <v>Nguyễn Trường Giang</v>
      </c>
      <c r="D15" s="116" t="str">
        <f t="shared" ref="D15" si="12">VLOOKUP(B15,DS,3,0)</f>
        <v>Thợ in</v>
      </c>
      <c r="E15" s="90">
        <f t="shared" ref="E15" si="13">VLOOKUP(B15,DS,4,0)</f>
        <v>2200000</v>
      </c>
      <c r="F15" s="92">
        <f>VLOOKUP(B15,'CC -9'!$B$8:$AS$19,36,0)</f>
        <v>24</v>
      </c>
      <c r="G15" s="145">
        <f t="shared" ref="G15" si="14">ROUND(E15/$U$2*F15,0)</f>
        <v>2200000</v>
      </c>
      <c r="H15" s="92">
        <f>(VLOOKUP(B15,'CC -9'!$B$8:$AS$19,37,0)+VLOOKUP(B15,'CC -9'!$B$8:$AS$19,38,0))</f>
        <v>0</v>
      </c>
      <c r="I15" s="145">
        <f t="shared" ref="I15" si="15">ROUND(E15/$U$2*H15,0)</f>
        <v>0</v>
      </c>
      <c r="J15" s="146">
        <f t="shared" ref="J15:K15" si="16">F15+H15</f>
        <v>24</v>
      </c>
      <c r="K15" s="39">
        <f t="shared" si="16"/>
        <v>2200000</v>
      </c>
      <c r="L15" s="90">
        <f t="shared" ref="L15" si="17">+F15*15000</f>
        <v>360000</v>
      </c>
      <c r="M15" s="40">
        <f t="shared" ref="M15" si="18">K15+L15</f>
        <v>2560000</v>
      </c>
      <c r="N15" s="40">
        <f>IF(VLOOKUP(B15,DS,9,0)="x",'L - 9'!E15*$N$4,0)</f>
        <v>0</v>
      </c>
      <c r="O15" s="40">
        <f t="shared" ref="O15" si="19">IF(VLOOKUP(B15,DS,9,0)="x",E15*0.015,0)</f>
        <v>0</v>
      </c>
      <c r="P15" s="40">
        <f t="shared" ref="P15" si="20">IF(VLOOKUP(B15,DS,9,0)="x",E15*0.01,0)</f>
        <v>0</v>
      </c>
      <c r="Q15" s="39">
        <f>M15-SUM(N15:P15)</f>
        <v>2560000</v>
      </c>
      <c r="R15" s="39">
        <f t="shared" ref="R15" si="21">VLOOKUP(B15,DS,23,0)</f>
        <v>0</v>
      </c>
      <c r="S15" s="45">
        <f>Q15-R15</f>
        <v>2560000</v>
      </c>
      <c r="T15" s="39"/>
      <c r="U15" s="104"/>
      <c r="V15" s="37"/>
      <c r="W15" s="28"/>
      <c r="X15" s="5"/>
      <c r="Y15" s="5"/>
      <c r="Z15" s="5"/>
      <c r="AA15" s="4"/>
      <c r="AB15" s="4"/>
      <c r="AC15" s="4"/>
      <c r="AD15" s="4"/>
      <c r="AE15" s="4"/>
    </row>
    <row r="16" spans="1:31" s="36" customFormat="1" ht="24" customHeight="1">
      <c r="A16" s="38">
        <v>2</v>
      </c>
      <c r="B16" s="141" t="s">
        <v>164</v>
      </c>
      <c r="C16" s="89" t="str">
        <f t="shared" ref="C16:C17" si="22">VLOOKUP(B16,DS,2,0)</f>
        <v>Đoàn Hồng Phong</v>
      </c>
      <c r="D16" s="116" t="str">
        <f t="shared" ref="D16:D17" si="23">VLOOKUP(B16,DS,3,0)</f>
        <v>Thợ đóng - xả</v>
      </c>
      <c r="E16" s="90">
        <f t="shared" ref="E16:E17" si="24">VLOOKUP(B16,DS,4,0)</f>
        <v>2200000</v>
      </c>
      <c r="F16" s="92">
        <f>VLOOKUP(B16,'CC -9'!$B$8:$AS$19,36,0)</f>
        <v>24</v>
      </c>
      <c r="G16" s="145">
        <f t="shared" ref="G16:G17" si="25">ROUND(E16/$U$2*F16,0)</f>
        <v>2200000</v>
      </c>
      <c r="H16" s="92">
        <f>(VLOOKUP(B16,'CC -9'!$B$8:$AS$19,37,0)+VLOOKUP(B16,'CC -9'!$B$8:$AS$19,38,0))</f>
        <v>0</v>
      </c>
      <c r="I16" s="145">
        <f t="shared" ref="I16:I17" si="26">ROUND(E16/$U$2*H16,0)</f>
        <v>0</v>
      </c>
      <c r="J16" s="146">
        <f t="shared" ref="J16:J17" si="27">F16+H16</f>
        <v>24</v>
      </c>
      <c r="K16" s="39">
        <f t="shared" ref="K16:K17" si="28">G16+I16</f>
        <v>2200000</v>
      </c>
      <c r="L16" s="90">
        <f t="shared" ref="L16:L17" si="29">+F16*15000</f>
        <v>360000</v>
      </c>
      <c r="M16" s="40">
        <f t="shared" ref="M16:M17" si="30">K16+L16</f>
        <v>2560000</v>
      </c>
      <c r="N16" s="40">
        <f>IF(VLOOKUP(B16,DS,9,0)="x",'L - 9'!E16*$N$4,0)</f>
        <v>0</v>
      </c>
      <c r="O16" s="40">
        <f t="shared" ref="O16:O17" si="31">IF(VLOOKUP(B16,DS,9,0)="x",E16*0.015,0)</f>
        <v>0</v>
      </c>
      <c r="P16" s="40">
        <f t="shared" ref="P16:P17" si="32">IF(VLOOKUP(B16,DS,9,0)="x",E16*0.01,0)</f>
        <v>0</v>
      </c>
      <c r="Q16" s="39">
        <f t="shared" ref="Q16:Q17" si="33">M16-SUM(N16:P16)</f>
        <v>2560000</v>
      </c>
      <c r="R16" s="39">
        <f t="shared" ref="R16:R17" si="34">VLOOKUP(B16,DS,23,0)</f>
        <v>0</v>
      </c>
      <c r="S16" s="45">
        <f t="shared" ref="S16:S17" si="35">Q16-R16</f>
        <v>2560000</v>
      </c>
      <c r="T16" s="39"/>
      <c r="U16" s="104"/>
      <c r="V16" s="37"/>
      <c r="W16" s="28"/>
      <c r="X16" s="5"/>
      <c r="Y16" s="5"/>
      <c r="Z16" s="5"/>
      <c r="AA16" s="4"/>
      <c r="AB16" s="4"/>
      <c r="AC16" s="4"/>
      <c r="AD16" s="4"/>
      <c r="AE16" s="4"/>
    </row>
    <row r="17" spans="1:31" s="36" customFormat="1" ht="24" customHeight="1">
      <c r="A17" s="38">
        <v>3</v>
      </c>
      <c r="B17" s="141" t="s">
        <v>165</v>
      </c>
      <c r="C17" s="89" t="str">
        <f t="shared" si="22"/>
        <v>Trần Hữu Tình</v>
      </c>
      <c r="D17" s="116" t="str">
        <f t="shared" si="23"/>
        <v>Công nhân</v>
      </c>
      <c r="E17" s="90">
        <f t="shared" si="24"/>
        <v>2000000</v>
      </c>
      <c r="F17" s="92">
        <f>VLOOKUP(B17,'CC -9'!$B$8:$AS$19,36,0)</f>
        <v>24</v>
      </c>
      <c r="G17" s="145">
        <f t="shared" si="25"/>
        <v>2000000</v>
      </c>
      <c r="H17" s="92">
        <f>(VLOOKUP(B17,'CC -9'!$B$8:$AS$19,37,0)+VLOOKUP(B17,'CC -9'!$B$8:$AS$19,38,0))</f>
        <v>0</v>
      </c>
      <c r="I17" s="145">
        <f t="shared" si="26"/>
        <v>0</v>
      </c>
      <c r="J17" s="146">
        <f t="shared" si="27"/>
        <v>24</v>
      </c>
      <c r="K17" s="39">
        <f t="shared" si="28"/>
        <v>2000000</v>
      </c>
      <c r="L17" s="90">
        <f t="shared" si="29"/>
        <v>360000</v>
      </c>
      <c r="M17" s="40">
        <f t="shared" si="30"/>
        <v>2360000</v>
      </c>
      <c r="N17" s="40">
        <f>IF(VLOOKUP(B17,DS,9,0)="x",'L - 9'!E17*$N$4,0)</f>
        <v>0</v>
      </c>
      <c r="O17" s="40">
        <f t="shared" si="31"/>
        <v>0</v>
      </c>
      <c r="P17" s="40">
        <f t="shared" si="32"/>
        <v>0</v>
      </c>
      <c r="Q17" s="39">
        <f t="shared" si="33"/>
        <v>2360000</v>
      </c>
      <c r="R17" s="39">
        <f t="shared" si="34"/>
        <v>0</v>
      </c>
      <c r="S17" s="45">
        <f t="shared" si="35"/>
        <v>2360000</v>
      </c>
      <c r="T17" s="39"/>
      <c r="U17" s="104"/>
      <c r="V17" s="37"/>
      <c r="W17" s="28"/>
      <c r="X17" s="5"/>
      <c r="Y17" s="5"/>
      <c r="Z17" s="5"/>
      <c r="AA17" s="4"/>
      <c r="AB17" s="4"/>
      <c r="AC17" s="4"/>
      <c r="AD17" s="4"/>
      <c r="AE17" s="4"/>
    </row>
    <row r="18" spans="1:31" s="36" customFormat="1" ht="22.5" customHeight="1">
      <c r="A18" s="41"/>
      <c r="B18" s="185"/>
      <c r="C18" s="42"/>
      <c r="D18" s="3"/>
      <c r="E18" s="43"/>
      <c r="F18" s="43"/>
      <c r="G18" s="43"/>
      <c r="H18" s="43"/>
      <c r="I18" s="43"/>
      <c r="J18" s="44"/>
      <c r="K18" s="43"/>
      <c r="L18" s="43"/>
      <c r="M18" s="184"/>
      <c r="N18" s="43"/>
      <c r="O18" s="43"/>
      <c r="P18" s="43"/>
      <c r="Q18" s="43"/>
      <c r="R18" s="43"/>
      <c r="S18" s="43"/>
      <c r="T18" s="39"/>
      <c r="U18" s="104"/>
      <c r="V18" s="37"/>
      <c r="W18" s="37"/>
      <c r="X18" s="37"/>
      <c r="Y18" s="37"/>
      <c r="Z18" s="37"/>
    </row>
    <row r="19" spans="1:31" s="32" customFormat="1" ht="21" customHeight="1">
      <c r="A19" s="283" t="s">
        <v>25</v>
      </c>
      <c r="B19" s="283"/>
      <c r="C19" s="283"/>
      <c r="D19" s="283"/>
      <c r="E19" s="140">
        <f>SUM(E14:E18)</f>
        <v>6400000</v>
      </c>
      <c r="F19" s="140"/>
      <c r="G19" s="140">
        <f>SUM(G14:G18)</f>
        <v>6400000</v>
      </c>
      <c r="H19" s="140"/>
      <c r="I19" s="140">
        <f>SUM(I14:I18)</f>
        <v>0</v>
      </c>
      <c r="J19" s="140"/>
      <c r="K19" s="140">
        <f t="shared" ref="K19:S19" si="36">SUM(K14:K18)</f>
        <v>6400000</v>
      </c>
      <c r="L19" s="140">
        <f t="shared" si="36"/>
        <v>1080000</v>
      </c>
      <c r="M19" s="140">
        <f t="shared" si="36"/>
        <v>7480000</v>
      </c>
      <c r="N19" s="140">
        <f t="shared" si="36"/>
        <v>0</v>
      </c>
      <c r="O19" s="140">
        <f t="shared" si="36"/>
        <v>0</v>
      </c>
      <c r="P19" s="140">
        <f t="shared" si="36"/>
        <v>0</v>
      </c>
      <c r="Q19" s="140">
        <f t="shared" si="36"/>
        <v>7480000</v>
      </c>
      <c r="R19" s="140">
        <f t="shared" si="36"/>
        <v>0</v>
      </c>
      <c r="S19" s="140">
        <f t="shared" si="36"/>
        <v>7480000</v>
      </c>
      <c r="T19" s="26"/>
      <c r="U19" s="104"/>
      <c r="V19" s="33"/>
      <c r="W19" s="33"/>
      <c r="X19" s="33"/>
      <c r="Y19" s="33"/>
      <c r="Z19" s="33"/>
    </row>
    <row r="20" spans="1:31" ht="11.25" customHeight="1">
      <c r="A20" s="8"/>
      <c r="B20" s="8"/>
      <c r="C20" s="9"/>
      <c r="D20" s="117"/>
      <c r="E20" s="94"/>
      <c r="F20" s="9"/>
      <c r="G20" s="9"/>
      <c r="H20" s="9"/>
      <c r="I20" s="9"/>
      <c r="K20" s="9"/>
      <c r="L20" s="9"/>
      <c r="M20" s="102"/>
      <c r="N20" s="9"/>
      <c r="O20" s="9"/>
      <c r="P20" s="9"/>
      <c r="Q20" s="9"/>
      <c r="R20" s="9"/>
      <c r="S20" s="9"/>
      <c r="T20" s="9"/>
      <c r="U20" s="104"/>
    </row>
    <row r="21" spans="1:31" s="36" customFormat="1" ht="11.25" customHeight="1">
      <c r="A21" s="78"/>
      <c r="B21" s="78"/>
      <c r="C21" s="78"/>
      <c r="D21" s="133"/>
      <c r="E21" s="134"/>
      <c r="F21" s="78"/>
      <c r="G21" s="78"/>
      <c r="H21" s="78"/>
      <c r="I21" s="78"/>
      <c r="J21" s="135"/>
      <c r="K21" s="134"/>
      <c r="L21" s="78"/>
      <c r="M21" s="78"/>
      <c r="N21" s="78"/>
      <c r="O21" s="78"/>
      <c r="P21" s="78"/>
      <c r="Q21" s="78"/>
      <c r="R21" s="78"/>
      <c r="S21" s="108" t="str">
        <f>"Long An, ngày  "&amp;$V$2&amp;"   tháng   "&amp;TEXT(E4,"mm")&amp;"   năm "&amp;TEXT(E4,"yyyy")</f>
        <v>Long An, ngày  31   tháng   09   năm 2013</v>
      </c>
      <c r="T21" s="78"/>
      <c r="U21" s="136"/>
      <c r="V21" s="37"/>
      <c r="W21" s="37"/>
      <c r="X21" s="37"/>
      <c r="Y21" s="37"/>
      <c r="Z21" s="37"/>
    </row>
    <row r="22" spans="1:31" s="36" customFormat="1" ht="12.75">
      <c r="A22" s="29"/>
      <c r="B22" s="29"/>
      <c r="C22" s="29" t="s">
        <v>60</v>
      </c>
      <c r="D22" s="137"/>
      <c r="E22" s="79"/>
      <c r="F22" s="136"/>
      <c r="G22" s="79"/>
      <c r="H22" s="79"/>
      <c r="I22" s="79"/>
      <c r="J22" s="138"/>
      <c r="K22" s="37"/>
      <c r="L22" s="29"/>
      <c r="M22" s="147"/>
      <c r="N22" s="20"/>
      <c r="O22" s="20"/>
      <c r="P22" s="20"/>
      <c r="Q22" s="20"/>
      <c r="S22" s="136" t="s">
        <v>22</v>
      </c>
      <c r="T22" s="136"/>
      <c r="U22" s="136"/>
      <c r="V22" s="37"/>
      <c r="W22" s="37"/>
      <c r="X22" s="37"/>
      <c r="Y22" s="37"/>
      <c r="Z22" s="37"/>
    </row>
    <row r="23" spans="1:31" ht="12">
      <c r="A23" s="8"/>
      <c r="B23" s="8"/>
      <c r="C23" s="15"/>
      <c r="E23" s="13"/>
      <c r="F23" s="12"/>
      <c r="G23" s="13"/>
      <c r="H23" s="13"/>
      <c r="I23" s="13"/>
      <c r="K23" s="7"/>
      <c r="L23" s="15"/>
      <c r="N23" s="11"/>
      <c r="O23" s="11"/>
      <c r="P23" s="11"/>
      <c r="Q23" s="11"/>
      <c r="S23" s="11"/>
      <c r="T23" s="12"/>
      <c r="U23" s="104"/>
    </row>
    <row r="24" spans="1:31" ht="12">
      <c r="C24" s="15"/>
      <c r="L24" s="15"/>
      <c r="T24" s="15"/>
      <c r="U24" s="104"/>
    </row>
    <row r="25" spans="1:31" ht="12">
      <c r="U25" s="104"/>
    </row>
    <row r="26" spans="1:31" ht="12">
      <c r="U26" s="104"/>
    </row>
    <row r="27" spans="1:31" ht="12">
      <c r="U27" s="104"/>
    </row>
    <row r="28" spans="1:31" ht="12">
      <c r="U28" s="104"/>
    </row>
    <row r="29" spans="1:31" ht="12">
      <c r="U29" s="104"/>
    </row>
    <row r="30" spans="1:31" ht="12">
      <c r="U30" s="104"/>
    </row>
  </sheetData>
  <protectedRanges>
    <protectedRange password="CC78" sqref="V18:IK19 C5:D7 B22:C22 V5:W9 A18:A23 B18:B21 B23 V14:W14 Q5:T7 AF12:IK12 E5:I6 D19 N5:P6 L5 L22 J6:K7 L7 A25:T58 U31:U58 N18:S18 V25:IK58 W12 J18:L18 A59:IK65326 AF14:IK14 V13:IK13 D13 Q12:S12 A12:B13 A10:B11 Q10:S11 W10:W11 AF5:IK11" name="Range1"/>
    <protectedRange password="CC78" sqref="F7:H7" name="Range1_4"/>
    <protectedRange password="CC78" sqref="V22:IK23 S22:T23 N22:Q23 E22:I23" name="Range1_1_1"/>
    <protectedRange password="CC78" sqref="U1 W1:IK3 V4:IK4 B4:T4 X12:AE12 R2:S3 B1:Q3 U18:U30 X14:AE14 U12:U14 U4:U11 X5:AE11" name="Range1_2"/>
    <protectedRange password="CC78" sqref="V10:V12" name="Range1_1"/>
    <protectedRange password="CC78" sqref="A1" name="Range1_2_1_1"/>
    <protectedRange password="CC78" sqref="V1:V3" name="Range1_2_1"/>
    <protectedRange password="CC78" sqref="I7" name="Range1_4_1"/>
    <protectedRange password="CC78" sqref="U3" name="Range1_2_2_1"/>
    <protectedRange password="CC78" sqref="W15:W17 Q15:S17 A15:B17 AF15:IK17" name="Range1_5"/>
    <protectedRange password="CC78" sqref="U15:U17 X15:AE17" name="Range1_2_3"/>
    <protectedRange password="CC78" sqref="V15:V17" name="Range1_1_3"/>
    <protectedRange password="CC78" sqref="K10:K12 K15:K17" name="Range1_6"/>
    <protectedRange password="CC78" sqref="A2:A3" name="Range1_2_1_3"/>
    <protectedRange password="CC78" sqref="E13:T13" name="Range1_3"/>
    <protectedRange password="CC78" sqref="E19:T19" name="Range1_7"/>
    <protectedRange password="CC78" sqref="U2" name="Range1_2_2_1_1"/>
  </protectedRanges>
  <autoFilter ref="A7:AE10"/>
  <mergeCells count="24">
    <mergeCell ref="A13:D13"/>
    <mergeCell ref="A19:D19"/>
    <mergeCell ref="N5:P5"/>
    <mergeCell ref="J6:J7"/>
    <mergeCell ref="K6:K7"/>
    <mergeCell ref="N6:N7"/>
    <mergeCell ref="O6:O7"/>
    <mergeCell ref="P6:P7"/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Q5:Q7"/>
    <mergeCell ref="R5:R7"/>
    <mergeCell ref="S5:S7"/>
    <mergeCell ref="T5:T7"/>
    <mergeCell ref="F6:G6"/>
    <mergeCell ref="H6:I6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6"/>
  <sheetViews>
    <sheetView zoomScaleNormal="115" workbookViewId="0">
      <pane xSplit="3" ySplit="6" topLeftCell="D7" activePane="bottomRight" state="frozen"/>
      <selection activeCell="F16" sqref="F16:AI21"/>
      <selection pane="topRight" activeCell="F16" sqref="F16:AI21"/>
      <selection pane="bottomLeft" activeCell="F16" sqref="F16:AI21"/>
      <selection pane="bottomRight" activeCell="O13" sqref="O13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214" customWidth="1"/>
    <col min="5" max="5" width="7.140625" style="2" customWidth="1"/>
    <col min="6" max="33" width="3.42578125" style="123" customWidth="1"/>
    <col min="34" max="36" width="3.42578125" style="124" customWidth="1"/>
    <col min="37" max="38" width="4.42578125" style="2" customWidth="1"/>
    <col min="39" max="39" width="5.5703125" style="100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39"/>
      <c r="B1" s="54"/>
      <c r="C1" s="54"/>
      <c r="D1" s="58"/>
      <c r="E1" s="54"/>
      <c r="F1" s="58"/>
      <c r="G1" s="58"/>
      <c r="H1" s="58"/>
      <c r="I1" s="58"/>
      <c r="J1" s="58"/>
      <c r="K1" s="119"/>
      <c r="L1" s="119"/>
      <c r="M1" s="119"/>
      <c r="N1" s="119"/>
      <c r="O1" s="119"/>
      <c r="P1" s="119"/>
      <c r="Q1" s="119"/>
      <c r="R1" s="119"/>
      <c r="S1" s="56" t="str">
        <f>CONCATENATE("BẢNG CHẤM CÔNG THÁNG ",TEXT($E$4,"mm")," NĂM ",TEXT($E$4,"yyyy"))</f>
        <v>BẢNG CHẤM CÔNG THÁNG 10 NĂM 2013</v>
      </c>
      <c r="T1" s="119"/>
      <c r="U1" s="119"/>
      <c r="V1" s="119"/>
      <c r="W1" s="119"/>
      <c r="X1" s="119"/>
      <c r="Y1" s="119"/>
      <c r="Z1" s="119"/>
      <c r="AA1" s="119"/>
      <c r="AB1" s="119"/>
      <c r="AC1" s="119"/>
      <c r="AD1" s="119"/>
      <c r="AE1" s="119"/>
      <c r="AF1" s="119"/>
      <c r="AG1" s="119"/>
      <c r="AH1" s="119"/>
      <c r="AI1" s="119"/>
      <c r="AJ1" s="119"/>
      <c r="AK1" s="55"/>
      <c r="AL1" s="55"/>
      <c r="AM1" s="242" t="s">
        <v>179</v>
      </c>
      <c r="AN1" s="243"/>
      <c r="AO1" s="243"/>
      <c r="AP1" s="243"/>
      <c r="AQ1" s="243"/>
      <c r="AR1" s="243"/>
      <c r="AS1" s="244"/>
      <c r="AT1" s="57"/>
    </row>
    <row r="2" spans="1:91" ht="20.25">
      <c r="A2" s="139"/>
      <c r="B2" s="58"/>
      <c r="C2" s="58"/>
      <c r="D2" s="58"/>
      <c r="E2" s="58"/>
      <c r="F2" s="58"/>
      <c r="G2" s="58"/>
      <c r="H2" s="58"/>
      <c r="I2" s="58"/>
      <c r="J2" s="58"/>
      <c r="K2" s="119"/>
      <c r="L2" s="119"/>
      <c r="M2" s="119"/>
      <c r="N2" s="119"/>
      <c r="O2" s="119"/>
      <c r="P2" s="119"/>
      <c r="Q2" s="119"/>
      <c r="R2" s="119"/>
      <c r="S2" s="119"/>
      <c r="T2" s="119"/>
      <c r="U2" s="119"/>
      <c r="V2" s="119"/>
      <c r="W2" s="119"/>
      <c r="X2" s="119"/>
      <c r="Y2" s="119"/>
      <c r="Z2" s="119"/>
      <c r="AA2" s="119"/>
      <c r="AB2" s="119"/>
      <c r="AC2" s="119"/>
      <c r="AD2" s="119"/>
      <c r="AE2" s="119"/>
      <c r="AF2" s="119"/>
      <c r="AG2" s="119"/>
      <c r="AH2" s="119"/>
      <c r="AI2" s="119"/>
      <c r="AJ2" s="119"/>
      <c r="AK2" s="55"/>
      <c r="AL2" s="55"/>
      <c r="AM2" s="96"/>
      <c r="AN2" s="59"/>
      <c r="AO2" s="59"/>
      <c r="AP2" s="59"/>
      <c r="AQ2" s="59"/>
      <c r="AR2" s="59"/>
      <c r="AS2" s="95"/>
      <c r="AT2" s="95"/>
    </row>
    <row r="3" spans="1:91" ht="21" customHeight="1">
      <c r="A3" s="139"/>
      <c r="B3" s="60"/>
      <c r="C3" s="60"/>
      <c r="D3" s="61"/>
      <c r="E3" s="61"/>
      <c r="F3" s="119"/>
      <c r="G3" s="119"/>
      <c r="H3" s="119"/>
      <c r="I3" s="119"/>
      <c r="J3" s="119"/>
      <c r="K3" s="119"/>
      <c r="L3" s="119"/>
      <c r="M3" s="119"/>
      <c r="N3" s="119"/>
      <c r="O3" s="119"/>
      <c r="P3" s="119"/>
      <c r="Q3" s="119"/>
      <c r="R3" s="119"/>
      <c r="S3" s="119"/>
      <c r="T3" s="119"/>
      <c r="U3" s="119"/>
      <c r="V3" s="119"/>
      <c r="W3" s="119"/>
      <c r="X3" s="119"/>
      <c r="Y3" s="119"/>
      <c r="Z3" s="119"/>
      <c r="AA3" s="119"/>
      <c r="AB3" s="119"/>
      <c r="AC3" s="119"/>
      <c r="AD3" s="119"/>
      <c r="AE3" s="119"/>
      <c r="AF3" s="119"/>
      <c r="AG3" s="119"/>
      <c r="AH3" s="119"/>
      <c r="AI3" s="119"/>
      <c r="AJ3" s="119"/>
      <c r="AK3" s="55"/>
      <c r="AL3" s="55"/>
      <c r="AM3" s="96"/>
      <c r="AN3" s="57"/>
      <c r="AO3" s="57"/>
      <c r="AP3" s="57"/>
      <c r="AQ3" s="57"/>
      <c r="AR3" s="57"/>
      <c r="AS3" s="62"/>
      <c r="AT3" s="62"/>
    </row>
    <row r="4" spans="1:91" ht="14.25" customHeight="1">
      <c r="A4" s="63"/>
      <c r="B4" s="63"/>
      <c r="C4" s="156"/>
      <c r="D4" s="155"/>
      <c r="E4" s="64">
        <v>41548</v>
      </c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6"/>
      <c r="AI4" s="66"/>
      <c r="AJ4" s="66"/>
      <c r="AK4" s="63"/>
      <c r="AL4" s="63"/>
      <c r="AM4" s="97"/>
      <c r="AN4" s="63"/>
      <c r="AO4" s="63"/>
      <c r="AP4" s="63"/>
      <c r="AQ4" s="63"/>
      <c r="AR4" s="63"/>
      <c r="AS4" s="63"/>
      <c r="AT4" s="101"/>
    </row>
    <row r="5" spans="1:91" s="67" customFormat="1" ht="18.75" customHeight="1">
      <c r="A5" s="245" t="s">
        <v>28</v>
      </c>
      <c r="B5" s="245" t="s">
        <v>3</v>
      </c>
      <c r="C5" s="245" t="s">
        <v>1</v>
      </c>
      <c r="D5" s="247" t="s">
        <v>29</v>
      </c>
      <c r="E5" s="245" t="s">
        <v>30</v>
      </c>
      <c r="F5" s="118">
        <f>+E4</f>
        <v>41548</v>
      </c>
      <c r="G5" s="118">
        <f t="shared" ref="G5:AJ5" si="0">F5+1</f>
        <v>41549</v>
      </c>
      <c r="H5" s="118">
        <f t="shared" si="0"/>
        <v>41550</v>
      </c>
      <c r="I5" s="118">
        <f t="shared" si="0"/>
        <v>41551</v>
      </c>
      <c r="J5" s="118">
        <f t="shared" si="0"/>
        <v>41552</v>
      </c>
      <c r="K5" s="118">
        <f t="shared" si="0"/>
        <v>41553</v>
      </c>
      <c r="L5" s="118">
        <f t="shared" si="0"/>
        <v>41554</v>
      </c>
      <c r="M5" s="118">
        <f t="shared" si="0"/>
        <v>41555</v>
      </c>
      <c r="N5" s="118">
        <f t="shared" si="0"/>
        <v>41556</v>
      </c>
      <c r="O5" s="118">
        <f t="shared" si="0"/>
        <v>41557</v>
      </c>
      <c r="P5" s="118">
        <f t="shared" si="0"/>
        <v>41558</v>
      </c>
      <c r="Q5" s="118">
        <f t="shared" si="0"/>
        <v>41559</v>
      </c>
      <c r="R5" s="118">
        <f t="shared" si="0"/>
        <v>41560</v>
      </c>
      <c r="S5" s="118">
        <f t="shared" si="0"/>
        <v>41561</v>
      </c>
      <c r="T5" s="118">
        <f t="shared" si="0"/>
        <v>41562</v>
      </c>
      <c r="U5" s="118">
        <f t="shared" si="0"/>
        <v>41563</v>
      </c>
      <c r="V5" s="118">
        <f t="shared" si="0"/>
        <v>41564</v>
      </c>
      <c r="W5" s="118">
        <f t="shared" si="0"/>
        <v>41565</v>
      </c>
      <c r="X5" s="118">
        <f t="shared" si="0"/>
        <v>41566</v>
      </c>
      <c r="Y5" s="118">
        <f t="shared" si="0"/>
        <v>41567</v>
      </c>
      <c r="Z5" s="118">
        <f t="shared" si="0"/>
        <v>41568</v>
      </c>
      <c r="AA5" s="118">
        <f t="shared" si="0"/>
        <v>41569</v>
      </c>
      <c r="AB5" s="118">
        <f t="shared" si="0"/>
        <v>41570</v>
      </c>
      <c r="AC5" s="118">
        <f t="shared" si="0"/>
        <v>41571</v>
      </c>
      <c r="AD5" s="118">
        <f t="shared" si="0"/>
        <v>41572</v>
      </c>
      <c r="AE5" s="118">
        <f t="shared" si="0"/>
        <v>41573</v>
      </c>
      <c r="AF5" s="118">
        <f t="shared" si="0"/>
        <v>41574</v>
      </c>
      <c r="AG5" s="118">
        <f t="shared" si="0"/>
        <v>41575</v>
      </c>
      <c r="AH5" s="118">
        <f>AG5+1</f>
        <v>41576</v>
      </c>
      <c r="AI5" s="118">
        <f t="shared" si="0"/>
        <v>41577</v>
      </c>
      <c r="AJ5" s="118">
        <f t="shared" si="0"/>
        <v>41578</v>
      </c>
      <c r="AK5" s="248" t="s">
        <v>15</v>
      </c>
      <c r="AL5" s="249"/>
      <c r="AM5" s="250"/>
      <c r="AN5" s="251" t="s">
        <v>45</v>
      </c>
      <c r="AO5" s="251" t="s">
        <v>41</v>
      </c>
      <c r="AP5" s="251" t="s">
        <v>42</v>
      </c>
      <c r="AQ5" s="251" t="s">
        <v>43</v>
      </c>
      <c r="AR5" s="251" t="s">
        <v>44</v>
      </c>
      <c r="AS5" s="247" t="s">
        <v>0</v>
      </c>
      <c r="AT5" s="253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67" customFormat="1" ht="39.75" customHeight="1">
      <c r="A6" s="246"/>
      <c r="B6" s="246"/>
      <c r="C6" s="246"/>
      <c r="D6" s="246"/>
      <c r="E6" s="246"/>
      <c r="F6" s="174" t="str">
        <f>CHOOSE(WEEKDAY(F5),"C.Nhật","T.Hai","T.Ba","T.Tư","T.Năm","T.Sáu","T.Bảy")</f>
        <v>T.Ba</v>
      </c>
      <c r="G6" s="174" t="str">
        <f t="shared" ref="G6:AJ6" si="1">CHOOSE(WEEKDAY(G5),"C.Nhật","T.Hai","T.Ba","T.Tư","T.Năm","T.Sáu","T.Bảy")</f>
        <v>T.Tư</v>
      </c>
      <c r="H6" s="174" t="str">
        <f t="shared" si="1"/>
        <v>T.Năm</v>
      </c>
      <c r="I6" s="174" t="str">
        <f t="shared" si="1"/>
        <v>T.Sáu</v>
      </c>
      <c r="J6" s="174" t="str">
        <f t="shared" si="1"/>
        <v>T.Bảy</v>
      </c>
      <c r="K6" s="174" t="str">
        <f t="shared" si="1"/>
        <v>C.Nhật</v>
      </c>
      <c r="L6" s="174" t="str">
        <f t="shared" si="1"/>
        <v>T.Hai</v>
      </c>
      <c r="M6" s="174" t="str">
        <f t="shared" si="1"/>
        <v>T.Ba</v>
      </c>
      <c r="N6" s="174" t="str">
        <f t="shared" si="1"/>
        <v>T.Tư</v>
      </c>
      <c r="O6" s="174" t="str">
        <f t="shared" si="1"/>
        <v>T.Năm</v>
      </c>
      <c r="P6" s="174" t="str">
        <f t="shared" si="1"/>
        <v>T.Sáu</v>
      </c>
      <c r="Q6" s="174" t="str">
        <f t="shared" si="1"/>
        <v>T.Bảy</v>
      </c>
      <c r="R6" s="174" t="str">
        <f t="shared" si="1"/>
        <v>C.Nhật</v>
      </c>
      <c r="S6" s="174" t="str">
        <f t="shared" si="1"/>
        <v>T.Hai</v>
      </c>
      <c r="T6" s="174" t="str">
        <f t="shared" si="1"/>
        <v>T.Ba</v>
      </c>
      <c r="U6" s="174" t="str">
        <f t="shared" si="1"/>
        <v>T.Tư</v>
      </c>
      <c r="V6" s="174" t="str">
        <f t="shared" si="1"/>
        <v>T.Năm</v>
      </c>
      <c r="W6" s="174" t="str">
        <f t="shared" si="1"/>
        <v>T.Sáu</v>
      </c>
      <c r="X6" s="174" t="str">
        <f t="shared" si="1"/>
        <v>T.Bảy</v>
      </c>
      <c r="Y6" s="174" t="str">
        <f t="shared" si="1"/>
        <v>C.Nhật</v>
      </c>
      <c r="Z6" s="174" t="str">
        <f t="shared" si="1"/>
        <v>T.Hai</v>
      </c>
      <c r="AA6" s="174" t="str">
        <f t="shared" si="1"/>
        <v>T.Ba</v>
      </c>
      <c r="AB6" s="174" t="str">
        <f t="shared" si="1"/>
        <v>T.Tư</v>
      </c>
      <c r="AC6" s="174" t="str">
        <f t="shared" si="1"/>
        <v>T.Năm</v>
      </c>
      <c r="AD6" s="174" t="str">
        <f t="shared" si="1"/>
        <v>T.Sáu</v>
      </c>
      <c r="AE6" s="174" t="str">
        <f t="shared" si="1"/>
        <v>T.Bảy</v>
      </c>
      <c r="AF6" s="174" t="str">
        <f t="shared" si="1"/>
        <v>C.Nhật</v>
      </c>
      <c r="AG6" s="174" t="str">
        <f t="shared" si="1"/>
        <v>T.Hai</v>
      </c>
      <c r="AH6" s="174" t="str">
        <f t="shared" si="1"/>
        <v>T.Ba</v>
      </c>
      <c r="AI6" s="174" t="str">
        <f t="shared" si="1"/>
        <v>T.Tư</v>
      </c>
      <c r="AJ6" s="174" t="str">
        <f t="shared" si="1"/>
        <v>T.Năm</v>
      </c>
      <c r="AK6" s="175" t="s">
        <v>16</v>
      </c>
      <c r="AL6" s="175" t="s">
        <v>31</v>
      </c>
      <c r="AM6" s="176" t="s">
        <v>17</v>
      </c>
      <c r="AN6" s="252"/>
      <c r="AO6" s="252"/>
      <c r="AP6" s="252"/>
      <c r="AQ6" s="252"/>
      <c r="AR6" s="252"/>
      <c r="AS6" s="246"/>
      <c r="AT6" s="253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67" customFormat="1" ht="12.75" customHeight="1">
      <c r="A7" s="177">
        <v>1</v>
      </c>
      <c r="B7" s="177">
        <v>1</v>
      </c>
      <c r="C7" s="177">
        <v>2</v>
      </c>
      <c r="D7" s="177">
        <v>3</v>
      </c>
      <c r="E7" s="177">
        <v>4</v>
      </c>
      <c r="F7" s="177">
        <v>5</v>
      </c>
      <c r="G7" s="177">
        <v>6</v>
      </c>
      <c r="H7" s="177">
        <v>7</v>
      </c>
      <c r="I7" s="177">
        <v>8</v>
      </c>
      <c r="J7" s="177">
        <v>9</v>
      </c>
      <c r="K7" s="177">
        <v>10</v>
      </c>
      <c r="L7" s="177">
        <v>11</v>
      </c>
      <c r="M7" s="177">
        <v>12</v>
      </c>
      <c r="N7" s="177">
        <v>13</v>
      </c>
      <c r="O7" s="177">
        <v>14</v>
      </c>
      <c r="P7" s="177">
        <v>15</v>
      </c>
      <c r="Q7" s="177">
        <v>16</v>
      </c>
      <c r="R7" s="177">
        <v>17</v>
      </c>
      <c r="S7" s="177">
        <v>18</v>
      </c>
      <c r="T7" s="177">
        <v>19</v>
      </c>
      <c r="U7" s="177">
        <v>20</v>
      </c>
      <c r="V7" s="177">
        <v>21</v>
      </c>
      <c r="W7" s="177">
        <v>22</v>
      </c>
      <c r="X7" s="177">
        <v>23</v>
      </c>
      <c r="Y7" s="177">
        <v>24</v>
      </c>
      <c r="Z7" s="177">
        <v>25</v>
      </c>
      <c r="AA7" s="177">
        <v>26</v>
      </c>
      <c r="AB7" s="177">
        <v>27</v>
      </c>
      <c r="AC7" s="177">
        <v>28</v>
      </c>
      <c r="AD7" s="177">
        <v>29</v>
      </c>
      <c r="AE7" s="177">
        <v>30</v>
      </c>
      <c r="AF7" s="177">
        <v>31</v>
      </c>
      <c r="AG7" s="177">
        <v>32</v>
      </c>
      <c r="AH7" s="177">
        <v>33</v>
      </c>
      <c r="AI7" s="177">
        <v>34</v>
      </c>
      <c r="AJ7" s="177">
        <v>35</v>
      </c>
      <c r="AK7" s="177">
        <v>36</v>
      </c>
      <c r="AL7" s="177">
        <v>37</v>
      </c>
      <c r="AM7" s="177">
        <v>38</v>
      </c>
      <c r="AN7" s="177">
        <v>39</v>
      </c>
      <c r="AO7" s="177">
        <v>40</v>
      </c>
      <c r="AP7" s="177">
        <v>41</v>
      </c>
      <c r="AQ7" s="177">
        <v>42</v>
      </c>
      <c r="AR7" s="177">
        <v>43</v>
      </c>
      <c r="AS7" s="177">
        <v>44</v>
      </c>
      <c r="AT7" s="216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180" customFormat="1" ht="21" customHeight="1">
      <c r="A8" s="178" t="s">
        <v>155</v>
      </c>
      <c r="B8" s="181" t="s">
        <v>180</v>
      </c>
      <c r="C8" s="182"/>
      <c r="D8" s="182"/>
      <c r="E8" s="182"/>
      <c r="F8" s="182"/>
      <c r="G8" s="182"/>
      <c r="H8" s="182"/>
      <c r="I8" s="182"/>
      <c r="J8" s="182"/>
      <c r="K8" s="182"/>
      <c r="L8" s="182"/>
      <c r="M8" s="182"/>
      <c r="N8" s="182"/>
      <c r="O8" s="182"/>
      <c r="P8" s="182"/>
      <c r="Q8" s="182"/>
      <c r="R8" s="182"/>
      <c r="S8" s="182"/>
      <c r="T8" s="182"/>
      <c r="U8" s="182"/>
      <c r="V8" s="182"/>
      <c r="W8" s="182"/>
      <c r="X8" s="182"/>
      <c r="Y8" s="182"/>
      <c r="Z8" s="182"/>
      <c r="AA8" s="182"/>
      <c r="AB8" s="182"/>
      <c r="AC8" s="182"/>
      <c r="AD8" s="182"/>
      <c r="AE8" s="182"/>
      <c r="AF8" s="182"/>
      <c r="AG8" s="182"/>
      <c r="AH8" s="182"/>
      <c r="AI8" s="182"/>
      <c r="AJ8" s="182"/>
      <c r="AK8" s="182"/>
      <c r="AL8" s="182"/>
      <c r="AM8" s="182"/>
      <c r="AN8" s="182"/>
      <c r="AO8" s="182"/>
      <c r="AP8" s="182"/>
      <c r="AQ8" s="182"/>
      <c r="AR8" s="182"/>
      <c r="AS8" s="183"/>
      <c r="AT8" s="179"/>
    </row>
    <row r="9" spans="1:91" s="67" customFormat="1" ht="18" customHeight="1">
      <c r="A9" s="254">
        <v>1</v>
      </c>
      <c r="B9" s="254" t="s">
        <v>162</v>
      </c>
      <c r="C9" s="256" t="str">
        <f>VLOOKUP(B9,DS,2,0)</f>
        <v>Phan Văn Hiền</v>
      </c>
      <c r="D9" s="258" t="str">
        <f>VLOOKUP(B9,DS,3,0)</f>
        <v>Quản Đốc</v>
      </c>
      <c r="E9" s="68" t="s">
        <v>32</v>
      </c>
      <c r="F9" s="143">
        <v>8</v>
      </c>
      <c r="G9" s="143">
        <v>8</v>
      </c>
      <c r="H9" s="143">
        <v>8</v>
      </c>
      <c r="I9" s="143">
        <v>8</v>
      </c>
      <c r="J9" s="143">
        <v>8</v>
      </c>
      <c r="K9" s="143"/>
      <c r="L9" s="143">
        <v>8</v>
      </c>
      <c r="M9" s="143">
        <v>8</v>
      </c>
      <c r="N9" s="143">
        <v>8</v>
      </c>
      <c r="O9" s="143">
        <v>8</v>
      </c>
      <c r="P9" s="143">
        <v>8</v>
      </c>
      <c r="Q9" s="143">
        <v>8</v>
      </c>
      <c r="R9" s="143"/>
      <c r="S9" s="143">
        <v>8</v>
      </c>
      <c r="T9" s="143">
        <v>8</v>
      </c>
      <c r="U9" s="143">
        <v>8</v>
      </c>
      <c r="V9" s="143">
        <v>8</v>
      </c>
      <c r="W9" s="143">
        <v>8</v>
      </c>
      <c r="X9" s="143">
        <v>8</v>
      </c>
      <c r="Y9" s="143"/>
      <c r="Z9" s="143">
        <v>8</v>
      </c>
      <c r="AA9" s="143">
        <v>8</v>
      </c>
      <c r="AB9" s="143">
        <v>8</v>
      </c>
      <c r="AC9" s="143">
        <v>8</v>
      </c>
      <c r="AD9" s="143">
        <v>8</v>
      </c>
      <c r="AE9" s="143">
        <v>8</v>
      </c>
      <c r="AF9" s="143"/>
      <c r="AG9" s="143">
        <v>8</v>
      </c>
      <c r="AH9" s="143">
        <v>8</v>
      </c>
      <c r="AI9" s="143">
        <v>8</v>
      </c>
      <c r="AJ9" s="143">
        <v>8</v>
      </c>
      <c r="AK9" s="260">
        <f>((SUM(F9:AJ9))/8)-(SUMIF($F$6:$AJ$6,"C.Nhật",F9:AJ9)/8)</f>
        <v>27</v>
      </c>
      <c r="AL9" s="260">
        <f>SUM(F10:AJ10)/8*1.5</f>
        <v>0</v>
      </c>
      <c r="AM9" s="262">
        <f>SUMIF($F$6:$AJ$6,"C.Nhật",$F9:$AJ10)/8*2</f>
        <v>0</v>
      </c>
      <c r="AN9" s="264">
        <f>SUM(AK9:AM10)</f>
        <v>27</v>
      </c>
      <c r="AO9" s="266">
        <v>0</v>
      </c>
      <c r="AP9" s="264"/>
      <c r="AQ9" s="264"/>
      <c r="AR9" s="264"/>
      <c r="AS9" s="268"/>
      <c r="AT9" s="216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67" customFormat="1" ht="18" customHeight="1">
      <c r="A10" s="255"/>
      <c r="B10" s="255"/>
      <c r="C10" s="257"/>
      <c r="D10" s="259"/>
      <c r="E10" s="69" t="s">
        <v>31</v>
      </c>
      <c r="F10" s="144"/>
      <c r="G10" s="144"/>
      <c r="H10" s="144"/>
      <c r="I10" s="144"/>
      <c r="J10" s="144"/>
      <c r="K10" s="144"/>
      <c r="L10" s="144"/>
      <c r="M10" s="144"/>
      <c r="N10" s="144"/>
      <c r="O10" s="144"/>
      <c r="P10" s="144"/>
      <c r="Q10" s="144"/>
      <c r="R10" s="144"/>
      <c r="S10" s="144"/>
      <c r="T10" s="144"/>
      <c r="U10" s="144"/>
      <c r="V10" s="144"/>
      <c r="W10" s="144"/>
      <c r="X10" s="144"/>
      <c r="Y10" s="144"/>
      <c r="Z10" s="144"/>
      <c r="AA10" s="144"/>
      <c r="AB10" s="144"/>
      <c r="AC10" s="144"/>
      <c r="AD10" s="144"/>
      <c r="AE10" s="144"/>
      <c r="AF10" s="144"/>
      <c r="AG10" s="144"/>
      <c r="AH10" s="144"/>
      <c r="AI10" s="144"/>
      <c r="AJ10" s="144"/>
      <c r="AK10" s="261"/>
      <c r="AL10" s="261"/>
      <c r="AM10" s="263"/>
      <c r="AN10" s="265"/>
      <c r="AO10" s="267"/>
      <c r="AP10" s="265"/>
      <c r="AQ10" s="265"/>
      <c r="AR10" s="265"/>
      <c r="AS10" s="269"/>
      <c r="AT10" s="216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67" customFormat="1" ht="18" customHeight="1">
      <c r="A11" s="254">
        <f>A7+1</f>
        <v>2</v>
      </c>
      <c r="B11" s="254" t="s">
        <v>177</v>
      </c>
      <c r="C11" s="256" t="str">
        <f>VLOOKUP(B11,DS,2,0)</f>
        <v>Nguyễn Thị Thu Sương</v>
      </c>
      <c r="D11" s="258" t="str">
        <f>VLOOKUP(B11,DS,3,0)</f>
        <v>Kinh Doanh</v>
      </c>
      <c r="E11" s="68" t="s">
        <v>32</v>
      </c>
      <c r="F11" s="143">
        <v>8</v>
      </c>
      <c r="G11" s="143">
        <v>8</v>
      </c>
      <c r="H11" s="143">
        <v>8</v>
      </c>
      <c r="I11" s="143">
        <v>8</v>
      </c>
      <c r="J11" s="143">
        <v>8</v>
      </c>
      <c r="K11" s="143"/>
      <c r="L11" s="143">
        <v>8</v>
      </c>
      <c r="M11" s="143">
        <v>8</v>
      </c>
      <c r="N11" s="143">
        <v>8</v>
      </c>
      <c r="O11" s="143">
        <v>8</v>
      </c>
      <c r="P11" s="143">
        <v>8</v>
      </c>
      <c r="Q11" s="143">
        <v>8</v>
      </c>
      <c r="R11" s="143"/>
      <c r="S11" s="143">
        <v>8</v>
      </c>
      <c r="T11" s="143">
        <v>8</v>
      </c>
      <c r="U11" s="143">
        <v>8</v>
      </c>
      <c r="V11" s="143">
        <v>8</v>
      </c>
      <c r="W11" s="143">
        <v>8</v>
      </c>
      <c r="X11" s="143">
        <v>8</v>
      </c>
      <c r="Y11" s="143"/>
      <c r="Z11" s="143">
        <v>8</v>
      </c>
      <c r="AA11" s="143">
        <v>8</v>
      </c>
      <c r="AB11" s="143">
        <v>8</v>
      </c>
      <c r="AC11" s="143">
        <v>8</v>
      </c>
      <c r="AD11" s="143">
        <v>8</v>
      </c>
      <c r="AE11" s="143">
        <v>8</v>
      </c>
      <c r="AF11" s="143"/>
      <c r="AG11" s="143">
        <v>8</v>
      </c>
      <c r="AH11" s="143">
        <v>8</v>
      </c>
      <c r="AI11" s="143">
        <v>8</v>
      </c>
      <c r="AJ11" s="143">
        <v>8</v>
      </c>
      <c r="AK11" s="260">
        <f t="shared" ref="AK11" si="2">((SUM(F11:AJ11))/8)-(SUMIF($F$6:$AJ$6,"C.Nhật",F11:AJ11)/8)</f>
        <v>27</v>
      </c>
      <c r="AL11" s="260">
        <f t="shared" ref="AL11" si="3">SUM(F12:AJ12)/8*1.5</f>
        <v>0</v>
      </c>
      <c r="AM11" s="262">
        <f t="shared" ref="AM11" si="4">SUMIF($F$6:$AJ$6,"C.Nhật",$F11:$AJ12)/8*2</f>
        <v>0</v>
      </c>
      <c r="AN11" s="264">
        <f t="shared" ref="AN11" si="5">SUM(AK11:AM12)</f>
        <v>27</v>
      </c>
      <c r="AO11" s="266">
        <v>0</v>
      </c>
      <c r="AP11" s="264"/>
      <c r="AQ11" s="264"/>
      <c r="AR11" s="264"/>
      <c r="AS11" s="268"/>
      <c r="AT11" s="216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67" customFormat="1" ht="18" customHeight="1">
      <c r="A12" s="255"/>
      <c r="B12" s="255"/>
      <c r="C12" s="257"/>
      <c r="D12" s="259"/>
      <c r="E12" s="69" t="s">
        <v>31</v>
      </c>
      <c r="F12" s="144"/>
      <c r="G12" s="144"/>
      <c r="H12" s="144"/>
      <c r="I12" s="144"/>
      <c r="J12" s="144"/>
      <c r="K12" s="144"/>
      <c r="L12" s="144"/>
      <c r="M12" s="144"/>
      <c r="N12" s="144"/>
      <c r="O12" s="144"/>
      <c r="P12" s="144"/>
      <c r="Q12" s="144"/>
      <c r="R12" s="144"/>
      <c r="S12" s="144"/>
      <c r="T12" s="144"/>
      <c r="U12" s="144"/>
      <c r="V12" s="144"/>
      <c r="W12" s="144"/>
      <c r="X12" s="144"/>
      <c r="Y12" s="144"/>
      <c r="Z12" s="144"/>
      <c r="AA12" s="144"/>
      <c r="AB12" s="144"/>
      <c r="AC12" s="144"/>
      <c r="AD12" s="144"/>
      <c r="AE12" s="144"/>
      <c r="AF12" s="144"/>
      <c r="AG12" s="144"/>
      <c r="AH12" s="144"/>
      <c r="AI12" s="144"/>
      <c r="AJ12" s="144"/>
      <c r="AK12" s="261"/>
      <c r="AL12" s="261"/>
      <c r="AM12" s="263"/>
      <c r="AN12" s="265"/>
      <c r="AO12" s="267"/>
      <c r="AP12" s="265"/>
      <c r="AQ12" s="265"/>
      <c r="AR12" s="265"/>
      <c r="AS12" s="269"/>
      <c r="AT12" s="216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180" customFormat="1" ht="21" customHeight="1">
      <c r="A13" s="178" t="s">
        <v>156</v>
      </c>
      <c r="B13" s="181" t="s">
        <v>160</v>
      </c>
      <c r="C13" s="182"/>
      <c r="D13" s="182"/>
      <c r="E13" s="182"/>
      <c r="F13" s="182"/>
      <c r="G13" s="182"/>
      <c r="H13" s="182"/>
      <c r="I13" s="182"/>
      <c r="J13" s="182"/>
      <c r="K13" s="182"/>
      <c r="L13" s="182"/>
      <c r="M13" s="182"/>
      <c r="N13" s="182"/>
      <c r="O13" s="182"/>
      <c r="P13" s="182"/>
      <c r="Q13" s="182"/>
      <c r="R13" s="182"/>
      <c r="S13" s="182"/>
      <c r="T13" s="182"/>
      <c r="U13" s="182"/>
      <c r="V13" s="182"/>
      <c r="W13" s="182"/>
      <c r="X13" s="182"/>
      <c r="Y13" s="182"/>
      <c r="Z13" s="182"/>
      <c r="AA13" s="182"/>
      <c r="AB13" s="182"/>
      <c r="AC13" s="182"/>
      <c r="AD13" s="182"/>
      <c r="AE13" s="182"/>
      <c r="AF13" s="182"/>
      <c r="AG13" s="182"/>
      <c r="AH13" s="182"/>
      <c r="AI13" s="182"/>
      <c r="AJ13" s="182"/>
      <c r="AK13" s="182"/>
      <c r="AL13" s="182"/>
      <c r="AM13" s="182"/>
      <c r="AN13" s="182"/>
      <c r="AO13" s="182"/>
      <c r="AP13" s="182"/>
      <c r="AQ13" s="182"/>
      <c r="AR13" s="182"/>
      <c r="AS13" s="183"/>
      <c r="AT13" s="179"/>
    </row>
    <row r="14" spans="1:91" s="67" customFormat="1" ht="18" customHeight="1">
      <c r="A14" s="254">
        <v>1</v>
      </c>
      <c r="B14" s="254" t="s">
        <v>163</v>
      </c>
      <c r="C14" s="256" t="str">
        <f>VLOOKUP(B14,DS,2,0)</f>
        <v>Nguyễn Trường Giang</v>
      </c>
      <c r="D14" s="258" t="str">
        <f>VLOOKUP(B14,DS,3,0)</f>
        <v>Thợ in</v>
      </c>
      <c r="E14" s="68" t="s">
        <v>32</v>
      </c>
      <c r="F14" s="143">
        <v>8</v>
      </c>
      <c r="G14" s="143">
        <v>8</v>
      </c>
      <c r="H14" s="143">
        <v>8</v>
      </c>
      <c r="I14" s="143">
        <v>8</v>
      </c>
      <c r="J14" s="143">
        <v>8</v>
      </c>
      <c r="K14" s="143"/>
      <c r="L14" s="143">
        <v>8</v>
      </c>
      <c r="M14" s="143">
        <v>8</v>
      </c>
      <c r="N14" s="143">
        <v>8</v>
      </c>
      <c r="O14" s="143">
        <v>8</v>
      </c>
      <c r="P14" s="143">
        <v>8</v>
      </c>
      <c r="Q14" s="143">
        <v>8</v>
      </c>
      <c r="R14" s="143"/>
      <c r="S14" s="143">
        <v>8</v>
      </c>
      <c r="T14" s="143">
        <v>8</v>
      </c>
      <c r="U14" s="143">
        <v>8</v>
      </c>
      <c r="V14" s="143">
        <v>8</v>
      </c>
      <c r="W14" s="143">
        <v>8</v>
      </c>
      <c r="X14" s="143">
        <v>8</v>
      </c>
      <c r="Y14" s="143"/>
      <c r="Z14" s="143">
        <v>8</v>
      </c>
      <c r="AA14" s="143">
        <v>8</v>
      </c>
      <c r="AB14" s="143">
        <v>8</v>
      </c>
      <c r="AC14" s="143">
        <v>8</v>
      </c>
      <c r="AD14" s="143">
        <v>8</v>
      </c>
      <c r="AE14" s="143">
        <v>8</v>
      </c>
      <c r="AF14" s="143"/>
      <c r="AG14" s="143">
        <v>8</v>
      </c>
      <c r="AH14" s="143">
        <v>8</v>
      </c>
      <c r="AI14" s="143">
        <v>8</v>
      </c>
      <c r="AJ14" s="143">
        <v>8</v>
      </c>
      <c r="AK14" s="260">
        <f t="shared" ref="AK14" si="6">((SUM(F14:AJ14))/8)-(SUMIF($F$6:$AJ$6,"C.Nhật",F14:AJ14)/8)</f>
        <v>27</v>
      </c>
      <c r="AL14" s="260">
        <f t="shared" ref="AL14" si="7">SUM(F15:AJ15)/8*1.5</f>
        <v>0</v>
      </c>
      <c r="AM14" s="262">
        <f>SUMIF($F$6:$AJ$6,"C.Nhật",$F14:$AJ15)/8*2</f>
        <v>0</v>
      </c>
      <c r="AN14" s="264">
        <f>SUM(AK14:AM15)</f>
        <v>27</v>
      </c>
      <c r="AO14" s="266">
        <v>0</v>
      </c>
      <c r="AP14" s="264"/>
      <c r="AQ14" s="264"/>
      <c r="AR14" s="264"/>
      <c r="AS14" s="268"/>
      <c r="AT14" s="221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</row>
    <row r="15" spans="1:91" s="67" customFormat="1" ht="18" customHeight="1">
      <c r="A15" s="255"/>
      <c r="B15" s="255"/>
      <c r="C15" s="257"/>
      <c r="D15" s="259"/>
      <c r="E15" s="69" t="s">
        <v>31</v>
      </c>
      <c r="F15" s="144"/>
      <c r="G15" s="144"/>
      <c r="H15" s="144"/>
      <c r="I15" s="144"/>
      <c r="J15" s="144"/>
      <c r="K15" s="144"/>
      <c r="L15" s="144"/>
      <c r="M15" s="144"/>
      <c r="N15" s="144"/>
      <c r="O15" s="144"/>
      <c r="P15" s="144"/>
      <c r="Q15" s="144"/>
      <c r="R15" s="144"/>
      <c r="S15" s="144"/>
      <c r="T15" s="144"/>
      <c r="U15" s="144"/>
      <c r="V15" s="144"/>
      <c r="W15" s="144"/>
      <c r="X15" s="144"/>
      <c r="Y15" s="144"/>
      <c r="Z15" s="144"/>
      <c r="AA15" s="144"/>
      <c r="AB15" s="144"/>
      <c r="AC15" s="144"/>
      <c r="AD15" s="144"/>
      <c r="AE15" s="144"/>
      <c r="AF15" s="144"/>
      <c r="AG15" s="144"/>
      <c r="AH15" s="144"/>
      <c r="AI15" s="144"/>
      <c r="AJ15" s="144"/>
      <c r="AK15" s="261"/>
      <c r="AL15" s="261"/>
      <c r="AM15" s="263"/>
      <c r="AN15" s="265"/>
      <c r="AO15" s="267"/>
      <c r="AP15" s="265"/>
      <c r="AQ15" s="265"/>
      <c r="AR15" s="265"/>
      <c r="AS15" s="269"/>
      <c r="AT15" s="221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</row>
    <row r="16" spans="1:91" s="67" customFormat="1" ht="18" customHeight="1">
      <c r="A16" s="254">
        <v>2</v>
      </c>
      <c r="B16" s="254" t="s">
        <v>164</v>
      </c>
      <c r="C16" s="256" t="str">
        <f>VLOOKUP(B16,DS,2,0)</f>
        <v>Đoàn Hồng Phong</v>
      </c>
      <c r="D16" s="258" t="str">
        <f>VLOOKUP(B16,DS,3,0)</f>
        <v>Thợ đóng - xả</v>
      </c>
      <c r="E16" s="68" t="s">
        <v>32</v>
      </c>
      <c r="F16" s="143">
        <v>8</v>
      </c>
      <c r="G16" s="143">
        <v>8</v>
      </c>
      <c r="H16" s="143">
        <v>8</v>
      </c>
      <c r="I16" s="143">
        <v>8</v>
      </c>
      <c r="J16" s="143">
        <v>8</v>
      </c>
      <c r="K16" s="143"/>
      <c r="L16" s="143">
        <v>8</v>
      </c>
      <c r="M16" s="143">
        <v>8</v>
      </c>
      <c r="N16" s="143">
        <v>8</v>
      </c>
      <c r="O16" s="143">
        <v>8</v>
      </c>
      <c r="P16" s="143">
        <v>8</v>
      </c>
      <c r="Q16" s="143">
        <v>8</v>
      </c>
      <c r="R16" s="143"/>
      <c r="S16" s="143">
        <v>8</v>
      </c>
      <c r="T16" s="143">
        <v>8</v>
      </c>
      <c r="U16" s="143">
        <v>8</v>
      </c>
      <c r="V16" s="143">
        <v>8</v>
      </c>
      <c r="W16" s="143">
        <v>8</v>
      </c>
      <c r="X16" s="143">
        <v>8</v>
      </c>
      <c r="Y16" s="143"/>
      <c r="Z16" s="143">
        <v>8</v>
      </c>
      <c r="AA16" s="143">
        <v>8</v>
      </c>
      <c r="AB16" s="143">
        <v>8</v>
      </c>
      <c r="AC16" s="143">
        <v>8</v>
      </c>
      <c r="AD16" s="143">
        <v>8</v>
      </c>
      <c r="AE16" s="143">
        <v>8</v>
      </c>
      <c r="AF16" s="143"/>
      <c r="AG16" s="143">
        <v>8</v>
      </c>
      <c r="AH16" s="143">
        <v>8</v>
      </c>
      <c r="AI16" s="143">
        <v>8</v>
      </c>
      <c r="AJ16" s="143">
        <v>8</v>
      </c>
      <c r="AK16" s="260">
        <f t="shared" ref="AK16" si="8">((SUM(F16:AJ16))/8)-(SUMIF($F$6:$AJ$6,"C.Nhật",F16:AJ16)/8)</f>
        <v>27</v>
      </c>
      <c r="AL16" s="260">
        <f t="shared" ref="AL16" si="9">SUM(F17:AJ17)/8*1.5</f>
        <v>0</v>
      </c>
      <c r="AM16" s="262">
        <f>SUMIF($F$6:$AJ$6,"C.Nhật",$F16:$AJ17)/8*2</f>
        <v>0</v>
      </c>
      <c r="AN16" s="264">
        <f t="shared" ref="AN16" si="10">SUM(AK16:AM17)</f>
        <v>27</v>
      </c>
      <c r="AO16" s="266">
        <v>0</v>
      </c>
      <c r="AP16" s="264"/>
      <c r="AQ16" s="264"/>
      <c r="AR16" s="264"/>
      <c r="AS16" s="268"/>
      <c r="AT16" s="221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1" s="67" customFormat="1" ht="18" customHeight="1">
      <c r="A17" s="255"/>
      <c r="B17" s="255"/>
      <c r="C17" s="257"/>
      <c r="D17" s="259"/>
      <c r="E17" s="69" t="s">
        <v>31</v>
      </c>
      <c r="F17" s="144"/>
      <c r="G17" s="144"/>
      <c r="H17" s="144"/>
      <c r="I17" s="144"/>
      <c r="J17" s="144"/>
      <c r="K17" s="144"/>
      <c r="L17" s="144"/>
      <c r="M17" s="144"/>
      <c r="N17" s="144"/>
      <c r="O17" s="144"/>
      <c r="P17" s="144"/>
      <c r="Q17" s="144"/>
      <c r="R17" s="144"/>
      <c r="S17" s="144"/>
      <c r="T17" s="144"/>
      <c r="U17" s="144"/>
      <c r="V17" s="144"/>
      <c r="W17" s="144"/>
      <c r="X17" s="144"/>
      <c r="Y17" s="144"/>
      <c r="Z17" s="144"/>
      <c r="AA17" s="144"/>
      <c r="AB17" s="144"/>
      <c r="AC17" s="144"/>
      <c r="AD17" s="144"/>
      <c r="AE17" s="144"/>
      <c r="AF17" s="144"/>
      <c r="AG17" s="144"/>
      <c r="AH17" s="144"/>
      <c r="AI17" s="144"/>
      <c r="AJ17" s="144"/>
      <c r="AK17" s="261"/>
      <c r="AL17" s="261"/>
      <c r="AM17" s="263"/>
      <c r="AN17" s="265"/>
      <c r="AO17" s="267"/>
      <c r="AP17" s="265"/>
      <c r="AQ17" s="265"/>
      <c r="AR17" s="265"/>
      <c r="AS17" s="269"/>
      <c r="AT17" s="221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1" s="67" customFormat="1" ht="18" customHeight="1">
      <c r="A18" s="254">
        <v>3</v>
      </c>
      <c r="B18" s="254" t="s">
        <v>165</v>
      </c>
      <c r="C18" s="256" t="str">
        <f>VLOOKUP(B18,DS,2,0)</f>
        <v>Trần Hữu Tình</v>
      </c>
      <c r="D18" s="258" t="str">
        <f>VLOOKUP(B18,DS,3,0)</f>
        <v>Công nhân</v>
      </c>
      <c r="E18" s="68" t="s">
        <v>32</v>
      </c>
      <c r="F18" s="143">
        <v>8</v>
      </c>
      <c r="G18" s="143">
        <v>8</v>
      </c>
      <c r="H18" s="143">
        <v>8</v>
      </c>
      <c r="I18" s="143">
        <v>8</v>
      </c>
      <c r="J18" s="143">
        <v>8</v>
      </c>
      <c r="K18" s="143"/>
      <c r="L18" s="143">
        <v>8</v>
      </c>
      <c r="M18" s="143">
        <v>8</v>
      </c>
      <c r="N18" s="143">
        <v>8</v>
      </c>
      <c r="O18" s="143">
        <v>8</v>
      </c>
      <c r="P18" s="143">
        <v>8</v>
      </c>
      <c r="Q18" s="143">
        <v>8</v>
      </c>
      <c r="R18" s="143"/>
      <c r="S18" s="143">
        <v>8</v>
      </c>
      <c r="T18" s="143">
        <v>8</v>
      </c>
      <c r="U18" s="143">
        <v>8</v>
      </c>
      <c r="V18" s="143">
        <v>8</v>
      </c>
      <c r="W18" s="143">
        <v>8</v>
      </c>
      <c r="X18" s="143">
        <v>8</v>
      </c>
      <c r="Y18" s="143"/>
      <c r="Z18" s="143">
        <v>8</v>
      </c>
      <c r="AA18" s="143">
        <v>8</v>
      </c>
      <c r="AB18" s="143">
        <v>8</v>
      </c>
      <c r="AC18" s="143">
        <v>8</v>
      </c>
      <c r="AD18" s="143">
        <v>8</v>
      </c>
      <c r="AE18" s="143">
        <v>8</v>
      </c>
      <c r="AF18" s="143"/>
      <c r="AG18" s="143">
        <v>8</v>
      </c>
      <c r="AH18" s="143">
        <v>8</v>
      </c>
      <c r="AI18" s="143">
        <v>8</v>
      </c>
      <c r="AJ18" s="143">
        <v>8</v>
      </c>
      <c r="AK18" s="260">
        <f t="shared" ref="AK18" si="11">((SUM(F18:AJ18))/8)-(SUMIF($F$6:$AJ$6,"C.Nhật",F18:AJ18)/8)</f>
        <v>27</v>
      </c>
      <c r="AL18" s="260">
        <f t="shared" ref="AL18" si="12">SUM(F19:AJ19)/8*1.5</f>
        <v>0</v>
      </c>
      <c r="AM18" s="262">
        <f>SUMIF($F$6:$AJ$6,"C.Nhật",$F18:$AJ19)/8*2</f>
        <v>0</v>
      </c>
      <c r="AN18" s="264">
        <f t="shared" ref="AN18" si="13">SUM(AK18:AM19)</f>
        <v>27</v>
      </c>
      <c r="AO18" s="266">
        <v>0</v>
      </c>
      <c r="AP18" s="264"/>
      <c r="AQ18" s="264"/>
      <c r="AR18" s="264"/>
      <c r="AS18" s="268"/>
      <c r="AT18" s="221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1" s="67" customFormat="1" ht="18" customHeight="1">
      <c r="A19" s="255"/>
      <c r="B19" s="255"/>
      <c r="C19" s="257"/>
      <c r="D19" s="259"/>
      <c r="E19" s="69" t="s">
        <v>31</v>
      </c>
      <c r="F19" s="144"/>
      <c r="G19" s="144"/>
      <c r="H19" s="144"/>
      <c r="I19" s="144"/>
      <c r="J19" s="144"/>
      <c r="K19" s="144"/>
      <c r="L19" s="144"/>
      <c r="M19" s="144"/>
      <c r="N19" s="144"/>
      <c r="O19" s="144"/>
      <c r="P19" s="144"/>
      <c r="Q19" s="144"/>
      <c r="R19" s="144"/>
      <c r="S19" s="144"/>
      <c r="T19" s="144"/>
      <c r="U19" s="144"/>
      <c r="V19" s="144"/>
      <c r="W19" s="144"/>
      <c r="X19" s="144"/>
      <c r="Y19" s="144"/>
      <c r="Z19" s="144"/>
      <c r="AA19" s="144"/>
      <c r="AB19" s="144"/>
      <c r="AC19" s="144"/>
      <c r="AD19" s="144"/>
      <c r="AE19" s="144"/>
      <c r="AF19" s="144"/>
      <c r="AG19" s="144"/>
      <c r="AH19" s="144"/>
      <c r="AI19" s="144"/>
      <c r="AJ19" s="144"/>
      <c r="AK19" s="261"/>
      <c r="AL19" s="261"/>
      <c r="AM19" s="263"/>
      <c r="AN19" s="265"/>
      <c r="AO19" s="267"/>
      <c r="AP19" s="265"/>
      <c r="AQ19" s="265"/>
      <c r="AR19" s="265"/>
      <c r="AS19" s="269"/>
      <c r="AT19" s="221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1" s="70" customFormat="1" ht="12.75">
      <c r="A20" s="14"/>
      <c r="B20" s="71"/>
      <c r="C20" s="4"/>
      <c r="D20" s="113"/>
      <c r="E20" s="4"/>
      <c r="F20" s="75"/>
      <c r="G20" s="75"/>
      <c r="H20" s="72"/>
      <c r="I20" s="72"/>
      <c r="J20" s="120"/>
      <c r="K20" s="75"/>
      <c r="L20" s="72"/>
      <c r="M20" s="75"/>
      <c r="N20" s="75"/>
      <c r="O20" s="75"/>
      <c r="P20" s="75"/>
      <c r="Q20" s="72"/>
      <c r="R20" s="75"/>
      <c r="S20" s="75"/>
      <c r="T20" s="120"/>
      <c r="U20" s="75"/>
      <c r="V20" s="75"/>
      <c r="W20" s="75"/>
      <c r="X20" s="71"/>
      <c r="Y20" s="75"/>
      <c r="Z20" s="75"/>
      <c r="AA20" s="75"/>
      <c r="AB20" s="75"/>
      <c r="AC20" s="75"/>
      <c r="AD20" s="72"/>
      <c r="AE20" s="75"/>
      <c r="AF20" s="75"/>
      <c r="AG20" s="75"/>
      <c r="AH20" s="75"/>
      <c r="AI20" s="75"/>
      <c r="AJ20" s="75"/>
      <c r="AK20" s="4"/>
      <c r="AL20" s="4"/>
      <c r="AM20" s="98"/>
      <c r="AN20" s="74"/>
      <c r="AO20" s="74"/>
      <c r="AP20" s="74"/>
      <c r="AQ20" s="74"/>
      <c r="AR20" s="74"/>
      <c r="AS20" s="4"/>
      <c r="AT20" s="104"/>
    </row>
    <row r="21" spans="1:91" s="70" customFormat="1" ht="12.75">
      <c r="A21" s="14"/>
      <c r="B21" s="71"/>
      <c r="C21" s="14" t="s">
        <v>14</v>
      </c>
      <c r="D21" s="113"/>
      <c r="E21" s="4"/>
      <c r="F21" s="75"/>
      <c r="G21" s="75"/>
      <c r="H21" s="72"/>
      <c r="I21" s="72"/>
      <c r="J21" s="120"/>
      <c r="K21" s="75"/>
      <c r="L21" s="72"/>
      <c r="M21" s="75"/>
      <c r="N21" s="75"/>
      <c r="O21" s="75"/>
      <c r="P21" s="75"/>
      <c r="Q21" s="72"/>
      <c r="R21" s="75"/>
      <c r="S21" s="75"/>
      <c r="T21" s="120"/>
      <c r="U21" s="75"/>
      <c r="V21" s="75"/>
      <c r="W21" s="75"/>
      <c r="X21" s="71"/>
      <c r="Y21" s="75"/>
      <c r="Z21" s="75"/>
      <c r="AA21" s="75"/>
      <c r="AB21" s="75"/>
      <c r="AC21" s="75"/>
      <c r="AD21" s="72"/>
      <c r="AE21" s="75"/>
      <c r="AF21" s="75"/>
      <c r="AG21" s="75"/>
      <c r="AH21" s="75"/>
      <c r="AI21" s="75"/>
      <c r="AJ21" s="75"/>
      <c r="AK21" s="4"/>
      <c r="AL21" s="4"/>
      <c r="AM21" s="98"/>
      <c r="AN21" s="74"/>
      <c r="AO21" s="74"/>
      <c r="AP21" s="74"/>
      <c r="AQ21" s="74"/>
      <c r="AR21" s="74"/>
      <c r="AS21" s="4"/>
      <c r="AT21" s="104"/>
    </row>
    <row r="22" spans="1:91" s="70" customFormat="1" ht="12.75">
      <c r="A22" s="12"/>
      <c r="B22" s="12"/>
      <c r="C22" s="4"/>
      <c r="D22" s="113"/>
      <c r="E22" s="4"/>
      <c r="F22" s="75"/>
      <c r="G22" s="75"/>
      <c r="H22" s="121"/>
      <c r="I22" s="121"/>
      <c r="J22" s="121"/>
      <c r="K22" s="75"/>
      <c r="L22" s="121"/>
      <c r="M22" s="75"/>
      <c r="N22" s="75"/>
      <c r="O22" s="75"/>
      <c r="P22" s="75"/>
      <c r="Q22" s="75"/>
      <c r="R22" s="75"/>
      <c r="S22" s="75"/>
      <c r="T22" s="75"/>
      <c r="U22" s="75"/>
      <c r="V22" s="75"/>
      <c r="W22" s="75"/>
      <c r="X22" s="75"/>
      <c r="Y22" s="75"/>
      <c r="Z22" s="75"/>
      <c r="AA22" s="75"/>
      <c r="AB22" s="75"/>
      <c r="AC22" s="75"/>
      <c r="AD22" s="121"/>
      <c r="AE22" s="75"/>
      <c r="AF22" s="75"/>
      <c r="AG22" s="75"/>
      <c r="AH22" s="75"/>
      <c r="AI22" s="75"/>
      <c r="AJ22" s="75"/>
      <c r="AK22" s="4"/>
      <c r="AL22" s="4"/>
      <c r="AM22" s="98"/>
      <c r="AN22" s="76"/>
      <c r="AO22" s="76"/>
      <c r="AP22" s="76"/>
      <c r="AQ22" s="76"/>
      <c r="AR22" s="76"/>
      <c r="AS22" s="4"/>
      <c r="AT22" s="104"/>
    </row>
    <row r="23" spans="1:91" s="73" customFormat="1" ht="15" customHeight="1">
      <c r="A23" s="12"/>
      <c r="B23" s="12"/>
      <c r="C23" s="4"/>
      <c r="D23" s="113"/>
      <c r="E23" s="4"/>
      <c r="F23" s="75"/>
      <c r="G23" s="75"/>
      <c r="H23" s="121"/>
      <c r="I23" s="121"/>
      <c r="J23" s="121"/>
      <c r="K23" s="75"/>
      <c r="L23" s="121"/>
      <c r="M23" s="75"/>
      <c r="N23" s="75"/>
      <c r="O23" s="75"/>
      <c r="P23" s="75"/>
      <c r="Q23" s="75"/>
      <c r="R23" s="75"/>
      <c r="S23" s="75"/>
      <c r="T23" s="75"/>
      <c r="U23" s="75"/>
      <c r="V23" s="75"/>
      <c r="W23" s="75"/>
      <c r="X23" s="75"/>
      <c r="Y23" s="75"/>
      <c r="Z23" s="75"/>
      <c r="AA23" s="75"/>
      <c r="AB23" s="75"/>
      <c r="AC23" s="75"/>
      <c r="AD23" s="121"/>
      <c r="AE23" s="75"/>
      <c r="AF23" s="75"/>
      <c r="AG23" s="75"/>
      <c r="AH23" s="75"/>
      <c r="AI23" s="75"/>
      <c r="AJ23" s="75"/>
      <c r="AK23" s="4"/>
      <c r="AL23" s="4"/>
      <c r="AM23" s="98"/>
      <c r="AN23" s="76"/>
      <c r="AO23" s="76"/>
      <c r="AP23" s="76"/>
      <c r="AQ23" s="76"/>
      <c r="AR23" s="76"/>
      <c r="AS23" s="4"/>
      <c r="AT23" s="4"/>
    </row>
    <row r="24" spans="1:91" s="73" customFormat="1" ht="11.25">
      <c r="A24" s="12"/>
      <c r="B24" s="12"/>
      <c r="C24" s="4"/>
      <c r="D24" s="113"/>
      <c r="E24" s="4"/>
      <c r="F24" s="75"/>
      <c r="G24" s="75"/>
      <c r="H24" s="121"/>
      <c r="I24" s="121"/>
      <c r="J24" s="121"/>
      <c r="K24" s="75"/>
      <c r="L24" s="121"/>
      <c r="M24" s="75"/>
      <c r="N24" s="75"/>
      <c r="O24" s="75"/>
      <c r="P24" s="75"/>
      <c r="Q24" s="75"/>
      <c r="R24" s="75"/>
      <c r="S24" s="75"/>
      <c r="T24" s="75"/>
      <c r="U24" s="75"/>
      <c r="V24" s="75"/>
      <c r="W24" s="75"/>
      <c r="X24" s="75"/>
      <c r="Y24" s="75"/>
      <c r="Z24" s="75"/>
      <c r="AA24" s="75"/>
      <c r="AB24" s="75"/>
      <c r="AC24" s="75"/>
      <c r="AD24" s="121"/>
      <c r="AE24" s="75"/>
      <c r="AF24" s="75"/>
      <c r="AG24" s="75"/>
      <c r="AH24" s="75"/>
      <c r="AI24" s="75"/>
      <c r="AJ24" s="75"/>
      <c r="AK24" s="4"/>
      <c r="AL24" s="4"/>
      <c r="AM24" s="98"/>
      <c r="AN24" s="76"/>
      <c r="AO24" s="76"/>
      <c r="AP24" s="76"/>
      <c r="AQ24" s="76"/>
      <c r="AR24" s="76"/>
      <c r="AS24" s="4"/>
      <c r="AT24" s="4"/>
    </row>
    <row r="25" spans="1:91" s="73" customFormat="1" ht="11.25">
      <c r="A25" s="12"/>
      <c r="B25" s="12"/>
      <c r="C25" s="4"/>
      <c r="D25" s="113"/>
      <c r="E25" s="4"/>
      <c r="F25" s="75"/>
      <c r="G25" s="75"/>
      <c r="H25" s="121"/>
      <c r="I25" s="121"/>
      <c r="J25" s="121"/>
      <c r="K25" s="75"/>
      <c r="L25" s="121"/>
      <c r="M25" s="75"/>
      <c r="N25" s="75"/>
      <c r="O25" s="75"/>
      <c r="P25" s="75"/>
      <c r="Q25" s="75"/>
      <c r="R25" s="75"/>
      <c r="S25" s="75"/>
      <c r="T25" s="75"/>
      <c r="U25" s="75"/>
      <c r="V25" s="75"/>
      <c r="W25" s="75"/>
      <c r="X25" s="75"/>
      <c r="Y25" s="75"/>
      <c r="Z25" s="75"/>
      <c r="AA25" s="75"/>
      <c r="AB25" s="75"/>
      <c r="AC25" s="75"/>
      <c r="AD25" s="121"/>
      <c r="AE25" s="75"/>
      <c r="AF25" s="75"/>
      <c r="AG25" s="75"/>
      <c r="AH25" s="75"/>
      <c r="AI25" s="75"/>
      <c r="AJ25" s="75"/>
      <c r="AK25" s="4"/>
      <c r="AL25" s="4"/>
      <c r="AM25" s="98"/>
      <c r="AN25" s="76"/>
      <c r="AO25" s="76"/>
      <c r="AP25" s="76"/>
      <c r="AQ25" s="76"/>
      <c r="AR25" s="76"/>
      <c r="AS25" s="4"/>
      <c r="AT25" s="4"/>
    </row>
    <row r="26" spans="1:91" s="73" customFormat="1" ht="11.25">
      <c r="A26" s="10"/>
      <c r="B26" s="10"/>
      <c r="C26" s="14"/>
      <c r="D26" s="114"/>
      <c r="E26" s="77"/>
      <c r="F26" s="120"/>
      <c r="G26" s="122"/>
      <c r="H26" s="72"/>
      <c r="I26" s="72"/>
      <c r="J26" s="72"/>
      <c r="K26" s="122"/>
      <c r="L26" s="72"/>
      <c r="M26" s="122"/>
      <c r="N26" s="122"/>
      <c r="O26" s="122"/>
      <c r="P26" s="122"/>
      <c r="Q26" s="72"/>
      <c r="R26" s="120"/>
      <c r="S26" s="122"/>
      <c r="T26" s="122"/>
      <c r="U26" s="72"/>
      <c r="V26" s="122"/>
      <c r="W26" s="122"/>
      <c r="X26" s="72"/>
      <c r="Y26" s="122"/>
      <c r="Z26" s="122"/>
      <c r="AA26" s="122"/>
      <c r="AB26" s="122"/>
      <c r="AC26" s="122"/>
      <c r="AD26" s="72"/>
      <c r="AE26" s="122"/>
      <c r="AF26" s="122"/>
      <c r="AG26" s="122"/>
      <c r="AH26" s="122"/>
      <c r="AI26" s="122"/>
      <c r="AJ26" s="122"/>
      <c r="AK26" s="77"/>
      <c r="AM26" s="99"/>
      <c r="AN26" s="10"/>
      <c r="AO26" s="10"/>
      <c r="AP26" s="10"/>
      <c r="AQ26" s="10"/>
      <c r="AR26" s="10"/>
      <c r="AS26" s="14"/>
      <c r="AT26" s="4"/>
    </row>
    <row r="27" spans="1:91" s="73" customFormat="1" ht="12.75">
      <c r="A27" s="2"/>
      <c r="B27" s="2" t="s">
        <v>0</v>
      </c>
      <c r="C27" s="2"/>
      <c r="D27" s="214"/>
      <c r="E27" s="2"/>
      <c r="F27" s="123"/>
      <c r="G27" s="123"/>
      <c r="H27" s="123"/>
      <c r="I27" s="123"/>
      <c r="J27" s="123"/>
      <c r="K27" s="123"/>
      <c r="L27" s="123"/>
      <c r="M27" s="123"/>
      <c r="N27" s="123"/>
      <c r="O27" s="123"/>
      <c r="P27" s="123"/>
      <c r="Q27" s="123"/>
      <c r="R27" s="123"/>
      <c r="S27" s="123"/>
      <c r="T27" s="123"/>
      <c r="U27" s="123"/>
      <c r="V27" s="123"/>
      <c r="W27" s="123"/>
      <c r="X27" s="123"/>
      <c r="Y27" s="123"/>
      <c r="Z27" s="123"/>
      <c r="AA27" s="123"/>
      <c r="AB27" s="123"/>
      <c r="AC27" s="123"/>
      <c r="AD27" s="123"/>
      <c r="AE27" s="123"/>
      <c r="AF27" s="123"/>
      <c r="AG27" s="123"/>
      <c r="AH27" s="124"/>
      <c r="AI27" s="124"/>
      <c r="AJ27" s="124"/>
      <c r="AK27" s="2"/>
      <c r="AL27" s="2"/>
      <c r="AM27" s="100"/>
      <c r="AN27" s="2"/>
      <c r="AO27" s="2"/>
      <c r="AP27" s="2"/>
      <c r="AQ27" s="2"/>
      <c r="AR27" s="2"/>
      <c r="AS27" s="2"/>
      <c r="AT27" s="4"/>
    </row>
    <row r="28" spans="1:91" s="73" customFormat="1" ht="12.75">
      <c r="A28" s="2"/>
      <c r="B28" s="2"/>
      <c r="C28" s="2" t="s">
        <v>46</v>
      </c>
      <c r="D28" s="214"/>
      <c r="E28" s="2"/>
      <c r="F28" s="123"/>
      <c r="G28" s="123"/>
      <c r="H28" s="123"/>
      <c r="I28" s="123"/>
      <c r="J28" s="123"/>
      <c r="K28" s="123"/>
      <c r="L28" s="123"/>
      <c r="M28" s="123"/>
      <c r="N28" s="123"/>
      <c r="O28" s="123"/>
      <c r="P28" s="123"/>
      <c r="Q28" s="123"/>
      <c r="R28" s="123"/>
      <c r="S28" s="123"/>
      <c r="T28" s="123"/>
      <c r="U28" s="123"/>
      <c r="V28" s="123"/>
      <c r="W28" s="123"/>
      <c r="X28" s="123"/>
      <c r="Y28" s="123"/>
      <c r="Z28" s="123"/>
      <c r="AA28" s="123"/>
      <c r="AB28" s="123"/>
      <c r="AC28" s="123"/>
      <c r="AD28" s="123"/>
      <c r="AE28" s="123"/>
      <c r="AF28" s="123"/>
      <c r="AG28" s="123"/>
      <c r="AH28" s="124"/>
      <c r="AI28" s="124"/>
      <c r="AJ28" s="124"/>
      <c r="AK28" s="2"/>
      <c r="AL28" s="2"/>
      <c r="AM28" s="100"/>
      <c r="AN28" s="2"/>
      <c r="AO28" s="2"/>
      <c r="AP28" s="2"/>
      <c r="AQ28" s="2"/>
      <c r="AR28" s="2"/>
      <c r="AS28" s="2"/>
      <c r="AT28" s="14"/>
    </row>
    <row r="29" spans="1:91" ht="15" customHeight="1">
      <c r="C29" s="2" t="s">
        <v>47</v>
      </c>
    </row>
    <row r="30" spans="1:91" ht="15" customHeight="1">
      <c r="C30" s="2" t="s">
        <v>48</v>
      </c>
    </row>
    <row r="31" spans="1:91" s="214" customFormat="1" ht="15" customHeight="1">
      <c r="A31" s="2"/>
      <c r="B31" s="2"/>
      <c r="C31" s="2" t="s">
        <v>49</v>
      </c>
      <c r="E31" s="2"/>
      <c r="F31" s="123"/>
      <c r="G31" s="123"/>
      <c r="H31" s="123"/>
      <c r="I31" s="123"/>
      <c r="J31" s="123"/>
      <c r="K31" s="123"/>
      <c r="L31" s="123"/>
      <c r="M31" s="123"/>
      <c r="N31" s="123"/>
      <c r="O31" s="123"/>
      <c r="P31" s="123"/>
      <c r="Q31" s="123"/>
      <c r="R31" s="123"/>
      <c r="S31" s="123"/>
      <c r="T31" s="123"/>
      <c r="U31" s="123"/>
      <c r="V31" s="123"/>
      <c r="W31" s="123"/>
      <c r="X31" s="123"/>
      <c r="Y31" s="123"/>
      <c r="Z31" s="123"/>
      <c r="AA31" s="123"/>
      <c r="AB31" s="123"/>
      <c r="AC31" s="123"/>
      <c r="AD31" s="123"/>
      <c r="AE31" s="123"/>
      <c r="AF31" s="123"/>
      <c r="AG31" s="123"/>
      <c r="AH31" s="124"/>
      <c r="AI31" s="124"/>
      <c r="AJ31" s="124"/>
      <c r="AK31" s="2"/>
      <c r="AL31" s="2"/>
      <c r="AM31" s="100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</row>
    <row r="32" spans="1:91" s="214" customFormat="1" ht="15" customHeight="1">
      <c r="A32" s="2"/>
      <c r="B32" s="2"/>
      <c r="C32" s="2" t="s">
        <v>50</v>
      </c>
      <c r="E32" s="2"/>
      <c r="F32" s="123"/>
      <c r="G32" s="123"/>
      <c r="H32" s="123"/>
      <c r="I32" s="123"/>
      <c r="J32" s="123"/>
      <c r="K32" s="123"/>
      <c r="L32" s="123"/>
      <c r="M32" s="123"/>
      <c r="N32" s="123"/>
      <c r="O32" s="123"/>
      <c r="P32" s="123"/>
      <c r="Q32" s="123"/>
      <c r="R32" s="123"/>
      <c r="S32" s="123"/>
      <c r="T32" s="123"/>
      <c r="U32" s="123"/>
      <c r="V32" s="123"/>
      <c r="W32" s="123"/>
      <c r="X32" s="123"/>
      <c r="Y32" s="123"/>
      <c r="Z32" s="123"/>
      <c r="AA32" s="123"/>
      <c r="AB32" s="123"/>
      <c r="AC32" s="123"/>
      <c r="AD32" s="123"/>
      <c r="AE32" s="123"/>
      <c r="AF32" s="123"/>
      <c r="AG32" s="123"/>
      <c r="AH32" s="124"/>
      <c r="AI32" s="124"/>
      <c r="AJ32" s="124"/>
      <c r="AK32" s="2"/>
      <c r="AL32" s="2"/>
      <c r="AM32" s="100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</row>
    <row r="33" spans="1:91" s="214" customFormat="1" ht="15" customHeight="1">
      <c r="A33" s="2"/>
      <c r="B33" s="2"/>
      <c r="C33" s="2" t="s">
        <v>51</v>
      </c>
      <c r="E33" s="2"/>
      <c r="F33" s="123"/>
      <c r="G33" s="123"/>
      <c r="H33" s="123"/>
      <c r="I33" s="123"/>
      <c r="J33" s="123"/>
      <c r="K33" s="123"/>
      <c r="L33" s="123"/>
      <c r="M33" s="123"/>
      <c r="N33" s="123"/>
      <c r="O33" s="123"/>
      <c r="P33" s="123"/>
      <c r="Q33" s="123"/>
      <c r="R33" s="123"/>
      <c r="S33" s="123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  <c r="AI33" s="124"/>
      <c r="AJ33" s="124"/>
      <c r="AK33" s="2"/>
      <c r="AL33" s="2"/>
      <c r="AM33" s="100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</row>
    <row r="34" spans="1:91" s="214" customFormat="1" ht="15" customHeight="1">
      <c r="A34" s="2"/>
      <c r="B34" s="2"/>
      <c r="C34" s="2" t="s">
        <v>52</v>
      </c>
      <c r="E34" s="2"/>
      <c r="F34" s="123"/>
      <c r="G34" s="123"/>
      <c r="H34" s="123"/>
      <c r="I34" s="123"/>
      <c r="J34" s="123"/>
      <c r="K34" s="123"/>
      <c r="L34" s="123"/>
      <c r="M34" s="123"/>
      <c r="N34" s="123"/>
      <c r="O34" s="123"/>
      <c r="P34" s="123"/>
      <c r="Q34" s="123"/>
      <c r="R34" s="123"/>
      <c r="S34" s="123"/>
      <c r="T34" s="123"/>
      <c r="U34" s="123"/>
      <c r="V34" s="123"/>
      <c r="W34" s="123"/>
      <c r="X34" s="123"/>
      <c r="Y34" s="123"/>
      <c r="Z34" s="123"/>
      <c r="AA34" s="123"/>
      <c r="AB34" s="123"/>
      <c r="AC34" s="123"/>
      <c r="AD34" s="123"/>
      <c r="AE34" s="123"/>
      <c r="AF34" s="123"/>
      <c r="AG34" s="123"/>
      <c r="AH34" s="124"/>
      <c r="AI34" s="124"/>
      <c r="AJ34" s="124"/>
      <c r="AK34" s="2"/>
      <c r="AL34" s="2"/>
      <c r="AM34" s="100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</row>
    <row r="35" spans="1:91" s="214" customFormat="1" ht="15" customHeight="1">
      <c r="A35" s="2"/>
      <c r="B35" s="2"/>
      <c r="C35" s="2" t="s">
        <v>53</v>
      </c>
      <c r="E35" s="2"/>
      <c r="F35" s="123"/>
      <c r="G35" s="123"/>
      <c r="H35" s="123"/>
      <c r="I35" s="123"/>
      <c r="J35" s="123"/>
      <c r="K35" s="123"/>
      <c r="L35" s="123"/>
      <c r="M35" s="123"/>
      <c r="N35" s="123"/>
      <c r="O35" s="123"/>
      <c r="P35" s="123"/>
      <c r="Q35" s="123"/>
      <c r="R35" s="123"/>
      <c r="S35" s="123"/>
      <c r="T35" s="123"/>
      <c r="U35" s="123"/>
      <c r="V35" s="123"/>
      <c r="W35" s="123"/>
      <c r="X35" s="123"/>
      <c r="Y35" s="123"/>
      <c r="Z35" s="123"/>
      <c r="AA35" s="123"/>
      <c r="AB35" s="123"/>
      <c r="AC35" s="123"/>
      <c r="AD35" s="123"/>
      <c r="AE35" s="123"/>
      <c r="AF35" s="123"/>
      <c r="AG35" s="123"/>
      <c r="AH35" s="124"/>
      <c r="AI35" s="124"/>
      <c r="AJ35" s="124"/>
      <c r="AK35" s="2"/>
      <c r="AL35" s="2"/>
      <c r="AM35" s="100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</row>
    <row r="36" spans="1:91" s="214" customFormat="1" ht="15" customHeight="1">
      <c r="A36" s="2"/>
      <c r="B36" s="2"/>
      <c r="C36" s="2" t="s">
        <v>54</v>
      </c>
      <c r="E36" s="2"/>
      <c r="F36" s="123"/>
      <c r="G36" s="123"/>
      <c r="H36" s="123"/>
      <c r="I36" s="123"/>
      <c r="J36" s="123"/>
      <c r="K36" s="123"/>
      <c r="L36" s="123"/>
      <c r="M36" s="123"/>
      <c r="N36" s="123"/>
      <c r="O36" s="123"/>
      <c r="P36" s="123"/>
      <c r="Q36" s="123"/>
      <c r="R36" s="123"/>
      <c r="S36" s="123"/>
      <c r="T36" s="123"/>
      <c r="U36" s="123"/>
      <c r="V36" s="123"/>
      <c r="W36" s="123"/>
      <c r="X36" s="123"/>
      <c r="Y36" s="123"/>
      <c r="Z36" s="123"/>
      <c r="AA36" s="123"/>
      <c r="AB36" s="123"/>
      <c r="AC36" s="123"/>
      <c r="AD36" s="123"/>
      <c r="AE36" s="123"/>
      <c r="AF36" s="123"/>
      <c r="AG36" s="123"/>
      <c r="AH36" s="124"/>
      <c r="AI36" s="124"/>
      <c r="AJ36" s="124"/>
      <c r="AK36" s="2"/>
      <c r="AL36" s="2"/>
      <c r="AM36" s="100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</row>
  </sheetData>
  <protectedRanges>
    <protectedRange password="CC78" sqref="A1:A3" name="Range1_2_1"/>
    <protectedRange password="CC78" sqref="A9:A12" name="Range1_1"/>
    <protectedRange password="CC78" sqref="A9:A12 C9:E12" name="Range1_6"/>
    <protectedRange password="CC78" sqref="B9:B12" name="Range1_4"/>
    <protectedRange password="CC78" sqref="J22:J25 Q20:Q21" name="Range1_1_1_1"/>
    <protectedRange password="CC78" sqref="J26" name="Range1_3_1_1"/>
    <protectedRange password="CC78" sqref="A14:A19" name="Range1_1_2"/>
    <protectedRange password="CC78" sqref="A14:A19 C14:E19" name="Range1_6_2"/>
    <protectedRange password="CC78" sqref="B14:B19" name="Range1_4_2"/>
  </protectedRanges>
  <mergeCells count="79">
    <mergeCell ref="B14:B15"/>
    <mergeCell ref="C14:C15"/>
    <mergeCell ref="AQ18:AQ19"/>
    <mergeCell ref="AR18:AR19"/>
    <mergeCell ref="A16:A17"/>
    <mergeCell ref="B16:B17"/>
    <mergeCell ref="C16:C17"/>
    <mergeCell ref="D16:D17"/>
    <mergeCell ref="AK16:AK17"/>
    <mergeCell ref="AO14:AO15"/>
    <mergeCell ref="A18:A19"/>
    <mergeCell ref="B18:B19"/>
    <mergeCell ref="C18:C19"/>
    <mergeCell ref="D18:D19"/>
    <mergeCell ref="AK18:AK19"/>
    <mergeCell ref="AS14:AS15"/>
    <mergeCell ref="AL16:AL17"/>
    <mergeCell ref="AM16:AM17"/>
    <mergeCell ref="AN16:AN17"/>
    <mergeCell ref="AO16:AO17"/>
    <mergeCell ref="AP16:AP17"/>
    <mergeCell ref="AQ16:AQ17"/>
    <mergeCell ref="AR16:AR17"/>
    <mergeCell ref="AS16:AS17"/>
    <mergeCell ref="AL14:AL15"/>
    <mergeCell ref="AM14:AM15"/>
    <mergeCell ref="AN14:AN15"/>
    <mergeCell ref="AS18:AS19"/>
    <mergeCell ref="AL18:AL19"/>
    <mergeCell ref="AM18:AM19"/>
    <mergeCell ref="AN18:AN19"/>
    <mergeCell ref="AO18:AO19"/>
    <mergeCell ref="AP18:AP19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14:A15"/>
    <mergeCell ref="AT5:AT6"/>
    <mergeCell ref="A9:A10"/>
    <mergeCell ref="B9:B10"/>
    <mergeCell ref="C9:C10"/>
    <mergeCell ref="D9:D10"/>
    <mergeCell ref="AK9:AK10"/>
    <mergeCell ref="AL9:AL10"/>
    <mergeCell ref="AS9:AS10"/>
    <mergeCell ref="AP9:AP10"/>
    <mergeCell ref="AQ9:AQ10"/>
    <mergeCell ref="AR9:AR10"/>
    <mergeCell ref="AM9:AM10"/>
    <mergeCell ref="AN9:AN10"/>
    <mergeCell ref="AO9:AO10"/>
    <mergeCell ref="AS11:AS12"/>
    <mergeCell ref="A11:A12"/>
    <mergeCell ref="B11:B12"/>
    <mergeCell ref="C11:C12"/>
    <mergeCell ref="D11:D12"/>
    <mergeCell ref="AK11:AK12"/>
    <mergeCell ref="AO11:AO12"/>
    <mergeCell ref="AP11:AP12"/>
    <mergeCell ref="AQ11:AQ12"/>
    <mergeCell ref="AR11:AR12"/>
    <mergeCell ref="D14:D15"/>
    <mergeCell ref="AK14:AK15"/>
    <mergeCell ref="AP14:AP15"/>
    <mergeCell ref="AL11:AL12"/>
    <mergeCell ref="AM11:AM12"/>
    <mergeCell ref="AN11:AN12"/>
    <mergeCell ref="AQ14:AQ15"/>
    <mergeCell ref="AR14:AR15"/>
  </mergeCells>
  <conditionalFormatting sqref="F5:AJ6 F9:AJ12">
    <cfRule type="expression" dxfId="11" priority="26" stopIfTrue="1">
      <formula>IF(WEEKDAY(F$5)=1,TRUE,FALSE)</formula>
    </cfRule>
  </conditionalFormatting>
  <conditionalFormatting sqref="F9:AJ12">
    <cfRule type="expression" dxfId="10" priority="25" stopIfTrue="1">
      <formula>IF(WEEKDAY(F$5)=1,TRUE,FALSE)</formula>
    </cfRule>
  </conditionalFormatting>
  <conditionalFormatting sqref="F14:AJ19">
    <cfRule type="expression" dxfId="9" priority="2" stopIfTrue="1">
      <formula>IF(WEEKDAY(F$5)=1,TRUE,FALSE)</formula>
    </cfRule>
  </conditionalFormatting>
  <conditionalFormatting sqref="F14:AJ19">
    <cfRule type="expression" dxfId="8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E30"/>
  <sheetViews>
    <sheetView zoomScaleNormal="70" workbookViewId="0">
      <pane xSplit="3" ySplit="8" topLeftCell="D12" activePane="bottomRight" state="frozen"/>
      <selection activeCell="F16" sqref="F16:AI21"/>
      <selection pane="topRight" activeCell="F16" sqref="F16:AI21"/>
      <selection pane="bottomLeft" activeCell="F16" sqref="F16:AI21"/>
      <selection pane="bottomRight" activeCell="H18" sqref="H18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91" customWidth="1"/>
    <col min="11" max="12" width="12" style="6" customWidth="1"/>
    <col min="13" max="13" width="11.85546875" style="6" customWidth="1"/>
    <col min="14" max="14" width="8.5703125" style="6" customWidth="1"/>
    <col min="15" max="16" width="8.7109375" style="6" customWidth="1"/>
    <col min="17" max="17" width="11" style="6" customWidth="1"/>
    <col min="18" max="18" width="6.28515625" style="6" customWidth="1"/>
    <col min="19" max="19" width="10.85546875" style="6" customWidth="1"/>
    <col min="20" max="20" width="12.28515625" style="7" customWidth="1"/>
    <col min="21" max="21" width="9.5703125" style="6" customWidth="1"/>
    <col min="22" max="22" width="15.42578125" style="7" customWidth="1"/>
    <col min="23" max="23" width="7.42578125" style="7" customWidth="1"/>
    <col min="24" max="24" width="7" style="7" customWidth="1"/>
    <col min="25" max="25" width="9.140625" style="7"/>
    <col min="26" max="26" width="11.140625" style="7" bestFit="1" customWidth="1"/>
    <col min="27" max="28" width="10.85546875" style="6" bestFit="1" customWidth="1"/>
    <col min="29" max="16384" width="9.140625" style="6"/>
  </cols>
  <sheetData>
    <row r="1" spans="1:31" s="4" customFormat="1" ht="41.25" customHeight="1">
      <c r="A1" s="139"/>
      <c r="B1" s="217"/>
      <c r="C1" s="217"/>
      <c r="D1" s="270" t="str">
        <f>"BẢNG THANH TOÁN LƯƠNG THÁNG"&amp;" "&amp;TEXT($E$4,"mm")&amp;" / "&amp;TEXT($E$4,"yyyy")</f>
        <v>BẢNG THANH TOÁN LƯƠNG THÁNG 10 / 2013</v>
      </c>
      <c r="E1" s="270"/>
      <c r="F1" s="270"/>
      <c r="G1" s="270"/>
      <c r="H1" s="270"/>
      <c r="I1" s="270"/>
      <c r="J1" s="270"/>
      <c r="K1" s="270"/>
      <c r="L1" s="270"/>
      <c r="M1" s="270"/>
      <c r="N1" s="270"/>
      <c r="O1" s="270"/>
      <c r="P1" s="270"/>
      <c r="Q1" s="271"/>
      <c r="R1" s="272" t="s">
        <v>179</v>
      </c>
      <c r="S1" s="273"/>
      <c r="T1" s="274"/>
      <c r="U1" s="130" t="s">
        <v>58</v>
      </c>
      <c r="V1" s="110" t="s">
        <v>37</v>
      </c>
      <c r="W1" s="83"/>
      <c r="X1" s="83"/>
      <c r="Y1" s="5"/>
      <c r="Z1" s="5"/>
    </row>
    <row r="2" spans="1:31" s="4" customFormat="1" ht="15" customHeight="1">
      <c r="A2" s="139"/>
      <c r="B2" s="217"/>
      <c r="C2" s="217"/>
      <c r="D2" s="217"/>
      <c r="E2" s="81"/>
      <c r="F2" s="217"/>
      <c r="G2" s="217"/>
      <c r="H2" s="217"/>
      <c r="I2" s="217"/>
      <c r="J2" s="82"/>
      <c r="K2" s="217"/>
      <c r="L2" s="217"/>
      <c r="M2" s="217"/>
      <c r="N2" s="217"/>
      <c r="O2" s="217"/>
      <c r="P2" s="217"/>
      <c r="Q2" s="217"/>
      <c r="R2" s="217"/>
      <c r="S2" s="217"/>
      <c r="T2" s="59"/>
      <c r="U2" s="80">
        <f>MAX(F10:F19)</f>
        <v>27</v>
      </c>
      <c r="V2" s="111">
        <v>31</v>
      </c>
      <c r="W2" s="83"/>
      <c r="X2" s="83"/>
      <c r="Y2" s="5"/>
      <c r="Z2" s="5"/>
    </row>
    <row r="3" spans="1:31" s="4" customFormat="1" ht="15" customHeight="1">
      <c r="A3" s="139"/>
      <c r="B3" s="217"/>
      <c r="C3" s="217"/>
      <c r="D3" s="217"/>
      <c r="E3" s="81"/>
      <c r="F3" s="217"/>
      <c r="G3" s="217"/>
      <c r="H3" s="217"/>
      <c r="I3" s="217"/>
      <c r="J3" s="82"/>
      <c r="K3" s="217"/>
      <c r="L3" s="217"/>
      <c r="M3" s="217"/>
      <c r="N3" s="217"/>
      <c r="O3" s="217"/>
      <c r="P3" s="217"/>
      <c r="Q3" s="217"/>
      <c r="R3" s="217"/>
      <c r="S3" s="217"/>
      <c r="T3" s="59"/>
      <c r="U3" s="131"/>
      <c r="V3" s="132"/>
      <c r="W3" s="83"/>
      <c r="X3" s="83"/>
      <c r="Y3" s="5"/>
      <c r="Z3" s="5"/>
    </row>
    <row r="4" spans="1:31" s="105" customFormat="1" ht="14.25" customHeight="1">
      <c r="A4" s="103"/>
      <c r="B4" s="104"/>
      <c r="C4" s="104"/>
      <c r="D4" s="104"/>
      <c r="E4" s="189">
        <f>'CC -10'!$E$4</f>
        <v>41548</v>
      </c>
      <c r="F4" s="104"/>
      <c r="G4" s="104"/>
      <c r="H4" s="104"/>
      <c r="I4" s="104"/>
      <c r="J4" s="104"/>
      <c r="K4" s="104"/>
      <c r="L4" s="104"/>
      <c r="M4" s="104"/>
      <c r="N4" s="162">
        <v>0.08</v>
      </c>
      <c r="O4" s="162">
        <v>1.4999999999999999E-2</v>
      </c>
      <c r="P4" s="162">
        <v>0.01</v>
      </c>
      <c r="Q4" s="104"/>
      <c r="R4" s="104"/>
      <c r="S4" s="104"/>
      <c r="T4" s="104"/>
      <c r="U4" s="104"/>
      <c r="V4" s="106"/>
      <c r="W4" s="106"/>
      <c r="X4" s="106"/>
      <c r="Y4" s="106"/>
      <c r="Z4" s="106"/>
    </row>
    <row r="5" spans="1:31" s="27" customFormat="1" ht="24" customHeight="1">
      <c r="A5" s="275" t="s">
        <v>19</v>
      </c>
      <c r="B5" s="275" t="s">
        <v>20</v>
      </c>
      <c r="C5" s="238" t="s">
        <v>1</v>
      </c>
      <c r="D5" s="238" t="s">
        <v>2</v>
      </c>
      <c r="E5" s="241" t="s">
        <v>56</v>
      </c>
      <c r="F5" s="278" t="s">
        <v>26</v>
      </c>
      <c r="G5" s="279"/>
      <c r="H5" s="279"/>
      <c r="I5" s="279"/>
      <c r="J5" s="279"/>
      <c r="K5" s="280"/>
      <c r="L5" s="277" t="s">
        <v>57</v>
      </c>
      <c r="M5" s="277" t="s">
        <v>5</v>
      </c>
      <c r="N5" s="238" t="s">
        <v>6</v>
      </c>
      <c r="O5" s="238"/>
      <c r="P5" s="238"/>
      <c r="Q5" s="277" t="s">
        <v>7</v>
      </c>
      <c r="R5" s="277" t="s">
        <v>8</v>
      </c>
      <c r="S5" s="277" t="s">
        <v>9</v>
      </c>
      <c r="T5" s="239" t="s">
        <v>10</v>
      </c>
      <c r="U5" s="104"/>
      <c r="V5" s="28"/>
      <c r="W5" s="28"/>
      <c r="X5" s="5"/>
      <c r="Y5" s="5"/>
      <c r="Z5" s="5"/>
      <c r="AA5" s="4"/>
      <c r="AB5" s="4"/>
      <c r="AC5" s="4"/>
      <c r="AD5" s="4"/>
      <c r="AE5" s="4"/>
    </row>
    <row r="6" spans="1:31" s="27" customFormat="1" ht="33.75" customHeight="1">
      <c r="A6" s="276"/>
      <c r="B6" s="276"/>
      <c r="C6" s="238"/>
      <c r="D6" s="238"/>
      <c r="E6" s="241"/>
      <c r="F6" s="278" t="s">
        <v>59</v>
      </c>
      <c r="G6" s="280"/>
      <c r="H6" s="278" t="s">
        <v>158</v>
      </c>
      <c r="I6" s="279"/>
      <c r="J6" s="284" t="s">
        <v>27</v>
      </c>
      <c r="K6" s="277" t="s">
        <v>4</v>
      </c>
      <c r="L6" s="281"/>
      <c r="M6" s="281"/>
      <c r="N6" s="286" t="s">
        <v>12</v>
      </c>
      <c r="O6" s="277" t="s">
        <v>13</v>
      </c>
      <c r="P6" s="277" t="s">
        <v>34</v>
      </c>
      <c r="Q6" s="281"/>
      <c r="R6" s="281"/>
      <c r="S6" s="281"/>
      <c r="T6" s="240"/>
      <c r="U6" s="104"/>
      <c r="V6" s="28"/>
      <c r="W6" s="28"/>
      <c r="X6" s="5"/>
      <c r="Y6" s="5"/>
      <c r="Z6" s="5"/>
      <c r="AA6" s="4"/>
      <c r="AB6" s="4"/>
      <c r="AC6" s="4"/>
      <c r="AD6" s="4"/>
      <c r="AE6" s="4"/>
    </row>
    <row r="7" spans="1:31" s="27" customFormat="1" ht="35.25" customHeight="1">
      <c r="A7" s="276"/>
      <c r="B7" s="276"/>
      <c r="C7" s="277"/>
      <c r="D7" s="277"/>
      <c r="E7" s="241"/>
      <c r="F7" s="218" t="s">
        <v>40</v>
      </c>
      <c r="G7" s="215" t="s">
        <v>18</v>
      </c>
      <c r="H7" s="218" t="s">
        <v>40</v>
      </c>
      <c r="I7" s="128" t="s">
        <v>18</v>
      </c>
      <c r="J7" s="285"/>
      <c r="K7" s="281"/>
      <c r="L7" s="282"/>
      <c r="M7" s="282"/>
      <c r="N7" s="287"/>
      <c r="O7" s="281"/>
      <c r="P7" s="281"/>
      <c r="Q7" s="281"/>
      <c r="R7" s="281"/>
      <c r="S7" s="281"/>
      <c r="T7" s="240"/>
      <c r="U7" s="104"/>
      <c r="V7" s="28"/>
      <c r="W7" s="28"/>
      <c r="X7" s="5"/>
      <c r="Y7" s="5"/>
      <c r="Z7" s="5"/>
      <c r="AA7" s="4"/>
      <c r="AB7" s="4"/>
      <c r="AC7" s="4"/>
      <c r="AD7" s="4"/>
      <c r="AE7" s="4"/>
    </row>
    <row r="8" spans="1:31" s="85" customFormat="1" ht="12.75" customHeight="1">
      <c r="A8" s="84">
        <v>1</v>
      </c>
      <c r="B8" s="84">
        <v>2</v>
      </c>
      <c r="C8" s="84">
        <v>3</v>
      </c>
      <c r="D8" s="84">
        <v>4</v>
      </c>
      <c r="E8" s="84">
        <v>5</v>
      </c>
      <c r="F8" s="84">
        <v>7</v>
      </c>
      <c r="G8" s="84">
        <v>8</v>
      </c>
      <c r="H8" s="84">
        <v>9</v>
      </c>
      <c r="I8" s="84">
        <v>10</v>
      </c>
      <c r="J8" s="84">
        <v>13</v>
      </c>
      <c r="K8" s="84">
        <v>14</v>
      </c>
      <c r="L8" s="84">
        <v>16</v>
      </c>
      <c r="M8" s="84">
        <v>17</v>
      </c>
      <c r="N8" s="84">
        <v>18</v>
      </c>
      <c r="O8" s="84">
        <v>19</v>
      </c>
      <c r="P8" s="84">
        <v>20</v>
      </c>
      <c r="Q8" s="84">
        <v>21</v>
      </c>
      <c r="R8" s="84">
        <v>22</v>
      </c>
      <c r="S8" s="84">
        <v>23</v>
      </c>
      <c r="T8" s="84">
        <v>24</v>
      </c>
      <c r="U8" s="104"/>
      <c r="V8" s="86"/>
      <c r="W8" s="86"/>
      <c r="X8" s="87"/>
      <c r="Y8" s="87"/>
      <c r="Z8" s="87"/>
      <c r="AA8" s="88"/>
      <c r="AB8" s="88"/>
      <c r="AC8" s="88"/>
      <c r="AD8" s="88"/>
      <c r="AE8" s="88"/>
    </row>
    <row r="9" spans="1:31" s="85" customFormat="1" ht="24" customHeight="1">
      <c r="A9" s="188" t="s">
        <v>155</v>
      </c>
      <c r="B9" s="187" t="s">
        <v>180</v>
      </c>
      <c r="C9" s="186"/>
      <c r="D9" s="186"/>
      <c r="E9" s="186"/>
      <c r="F9" s="186"/>
      <c r="G9" s="186"/>
      <c r="H9" s="186"/>
      <c r="I9" s="186"/>
      <c r="J9" s="186"/>
      <c r="K9" s="186"/>
      <c r="L9" s="186"/>
      <c r="M9" s="186"/>
      <c r="N9" s="186"/>
      <c r="O9" s="186"/>
      <c r="P9" s="186"/>
      <c r="Q9" s="186"/>
      <c r="R9" s="186"/>
      <c r="S9" s="186"/>
      <c r="T9" s="186"/>
      <c r="U9" s="104"/>
      <c r="V9" s="86"/>
      <c r="W9" s="86"/>
      <c r="X9" s="87"/>
      <c r="Y9" s="87"/>
      <c r="Z9" s="87"/>
      <c r="AA9" s="88"/>
      <c r="AB9" s="88"/>
      <c r="AC9" s="88"/>
      <c r="AD9" s="88"/>
      <c r="AE9" s="88"/>
    </row>
    <row r="10" spans="1:31" s="36" customFormat="1" ht="24" customHeight="1">
      <c r="A10" s="38">
        <v>1</v>
      </c>
      <c r="B10" s="141" t="s">
        <v>162</v>
      </c>
      <c r="C10" s="89" t="str">
        <f t="shared" ref="C10:C11" si="0">VLOOKUP(B10,DS,2,0)</f>
        <v>Phan Văn Hiền</v>
      </c>
      <c r="D10" s="116" t="str">
        <f t="shared" ref="D10:D11" si="1">VLOOKUP(B10,DS,3,0)</f>
        <v>Quản Đốc</v>
      </c>
      <c r="E10" s="90">
        <f t="shared" ref="E10:E11" si="2">VLOOKUP(B10,DS,4,0)</f>
        <v>2700000</v>
      </c>
      <c r="F10" s="92">
        <f>VLOOKUP(B10,'CC -10'!$B$8:$AS$19,36,0)</f>
        <v>27</v>
      </c>
      <c r="G10" s="145">
        <f t="shared" ref="G10:G11" si="3">ROUND(E10/$U$2*F10,0)</f>
        <v>2700000</v>
      </c>
      <c r="H10" s="92">
        <f>(VLOOKUP(B10,'CC -10'!$B$8:$AS$19,37,0)+VLOOKUP(B10,'CC -10'!$B$8:$AS$19,38,0))</f>
        <v>0</v>
      </c>
      <c r="I10" s="145">
        <f t="shared" ref="I10:I11" si="4">ROUND(E10/$U$2*H10,0)</f>
        <v>0</v>
      </c>
      <c r="J10" s="93">
        <f t="shared" ref="J10:K11" si="5">F10+H10</f>
        <v>27</v>
      </c>
      <c r="K10" s="39">
        <f>G10+I10</f>
        <v>2700000</v>
      </c>
      <c r="L10" s="90">
        <f t="shared" ref="L10:L11" si="6">+F10*15000</f>
        <v>405000</v>
      </c>
      <c r="M10" s="40">
        <f t="shared" ref="M10:M11" si="7">K10+L10</f>
        <v>3105000</v>
      </c>
      <c r="N10" s="40">
        <f>IF(VLOOKUP(B10,DS,9,0)="x",E10*$N$4,0)</f>
        <v>0</v>
      </c>
      <c r="O10" s="40">
        <f>IF(VLOOKUP(B10,DS,9,0)="x",E10*$O$4,0)</f>
        <v>0</v>
      </c>
      <c r="P10" s="40">
        <f>IF(VLOOKUP(B10,DS,9,0)="x",E10*$P$4,0)</f>
        <v>0</v>
      </c>
      <c r="Q10" s="39">
        <f t="shared" ref="Q10:Q11" si="8">M10-SUM(N10:P10)</f>
        <v>3105000</v>
      </c>
      <c r="R10" s="39">
        <f>VLOOKUP(B10,DS,23,0)</f>
        <v>0</v>
      </c>
      <c r="S10" s="45">
        <f t="shared" ref="S10:S11" si="9">Q10-R10</f>
        <v>3105000</v>
      </c>
      <c r="T10" s="39"/>
      <c r="U10" s="104"/>
      <c r="V10" s="37"/>
      <c r="W10" s="28"/>
      <c r="X10" s="5"/>
      <c r="Y10" s="5"/>
      <c r="Z10" s="5"/>
      <c r="AA10" s="4"/>
      <c r="AB10" s="4"/>
      <c r="AC10" s="4"/>
      <c r="AD10" s="4"/>
      <c r="AE10" s="4"/>
    </row>
    <row r="11" spans="1:31" s="36" customFormat="1" ht="24" customHeight="1">
      <c r="A11" s="38">
        <v>2</v>
      </c>
      <c r="B11" s="141" t="s">
        <v>177</v>
      </c>
      <c r="C11" s="89" t="str">
        <f t="shared" si="0"/>
        <v>Nguyễn Thị Thu Sương</v>
      </c>
      <c r="D11" s="116" t="str">
        <f t="shared" si="1"/>
        <v>Kinh Doanh</v>
      </c>
      <c r="E11" s="90">
        <f t="shared" si="2"/>
        <v>2400000</v>
      </c>
      <c r="F11" s="92">
        <f>VLOOKUP(B11,'CC -10'!$B$8:$AS$19,36,0)</f>
        <v>27</v>
      </c>
      <c r="G11" s="145">
        <f t="shared" si="3"/>
        <v>2400000</v>
      </c>
      <c r="H11" s="92">
        <f>(VLOOKUP(B11,'CC -10'!$B$8:$AS$19,37,0)+VLOOKUP(B11,'CC -10'!$B$8:$AS$19,38,0))</f>
        <v>0</v>
      </c>
      <c r="I11" s="145">
        <f t="shared" si="4"/>
        <v>0</v>
      </c>
      <c r="J11" s="93">
        <f t="shared" si="5"/>
        <v>27</v>
      </c>
      <c r="K11" s="39">
        <f t="shared" si="5"/>
        <v>2400000</v>
      </c>
      <c r="L11" s="90">
        <f t="shared" si="6"/>
        <v>405000</v>
      </c>
      <c r="M11" s="40">
        <f t="shared" si="7"/>
        <v>2805000</v>
      </c>
      <c r="N11" s="40">
        <f>IF(VLOOKUP(B11,DS,9,0)="x",E11*$N$4,0)</f>
        <v>0</v>
      </c>
      <c r="O11" s="40">
        <f>IF(VLOOKUP(B11,DS,9,0)="x",E11*$O$4,0)</f>
        <v>0</v>
      </c>
      <c r="P11" s="40">
        <f>IF(VLOOKUP(B11,DS,9,0)="x",E11*$P$4,0)</f>
        <v>0</v>
      </c>
      <c r="Q11" s="39">
        <f t="shared" si="8"/>
        <v>2805000</v>
      </c>
      <c r="R11" s="39">
        <f>VLOOKUP(B11,DS,23,0)</f>
        <v>0</v>
      </c>
      <c r="S11" s="45">
        <f t="shared" si="9"/>
        <v>2805000</v>
      </c>
      <c r="T11" s="39"/>
      <c r="U11" s="104"/>
      <c r="V11" s="37"/>
      <c r="W11" s="28"/>
      <c r="X11" s="5"/>
      <c r="Y11" s="5"/>
      <c r="Z11" s="5"/>
      <c r="AA11" s="4"/>
      <c r="AB11" s="4"/>
      <c r="AC11" s="4"/>
      <c r="AD11" s="4"/>
      <c r="AE11" s="4"/>
    </row>
    <row r="12" spans="1:31" s="36" customFormat="1" ht="24" customHeight="1">
      <c r="A12" s="203"/>
      <c r="B12" s="204"/>
      <c r="C12" s="205"/>
      <c r="D12" s="206"/>
      <c r="E12" s="207"/>
      <c r="F12" s="208"/>
      <c r="G12" s="209"/>
      <c r="H12" s="208"/>
      <c r="I12" s="209"/>
      <c r="J12" s="210"/>
      <c r="K12" s="211"/>
      <c r="L12" s="207"/>
      <c r="M12" s="212"/>
      <c r="N12" s="212"/>
      <c r="O12" s="212"/>
      <c r="P12" s="212"/>
      <c r="Q12" s="211"/>
      <c r="R12" s="211"/>
      <c r="S12" s="213"/>
      <c r="T12" s="211"/>
      <c r="U12" s="104"/>
      <c r="V12" s="37"/>
      <c r="W12" s="28"/>
      <c r="X12" s="5"/>
      <c r="Y12" s="5"/>
      <c r="Z12" s="5"/>
      <c r="AA12" s="4"/>
      <c r="AB12" s="4"/>
      <c r="AC12" s="4"/>
      <c r="AD12" s="4"/>
      <c r="AE12" s="4"/>
    </row>
    <row r="13" spans="1:31" s="32" customFormat="1" ht="21" customHeight="1">
      <c r="A13" s="283" t="s">
        <v>25</v>
      </c>
      <c r="B13" s="283"/>
      <c r="C13" s="283"/>
      <c r="D13" s="283"/>
      <c r="E13" s="140">
        <f>SUM(E9:E11)</f>
        <v>5100000</v>
      </c>
      <c r="F13" s="140"/>
      <c r="G13" s="140">
        <f>SUM(G9:G11)</f>
        <v>5100000</v>
      </c>
      <c r="H13" s="140"/>
      <c r="I13" s="140">
        <f>SUM(I9:I11)</f>
        <v>0</v>
      </c>
      <c r="J13" s="140"/>
      <c r="K13" s="140">
        <f t="shared" ref="K13:S13" si="10">SUM(K9:K11)</f>
        <v>5100000</v>
      </c>
      <c r="L13" s="140">
        <f t="shared" si="10"/>
        <v>810000</v>
      </c>
      <c r="M13" s="140">
        <f t="shared" si="10"/>
        <v>5910000</v>
      </c>
      <c r="N13" s="140">
        <f t="shared" si="10"/>
        <v>0</v>
      </c>
      <c r="O13" s="140">
        <f t="shared" si="10"/>
        <v>0</v>
      </c>
      <c r="P13" s="140">
        <f t="shared" si="10"/>
        <v>0</v>
      </c>
      <c r="Q13" s="140">
        <f t="shared" si="10"/>
        <v>5910000</v>
      </c>
      <c r="R13" s="140">
        <f t="shared" si="10"/>
        <v>0</v>
      </c>
      <c r="S13" s="140">
        <f t="shared" si="10"/>
        <v>5910000</v>
      </c>
      <c r="T13" s="26"/>
      <c r="U13" s="104"/>
      <c r="V13" s="33"/>
      <c r="W13" s="33"/>
      <c r="X13" s="33"/>
      <c r="Y13" s="33"/>
      <c r="Z13" s="33"/>
    </row>
    <row r="14" spans="1:31" s="85" customFormat="1" ht="24" customHeight="1">
      <c r="A14" s="188" t="s">
        <v>156</v>
      </c>
      <c r="B14" s="187" t="s">
        <v>157</v>
      </c>
      <c r="C14" s="186"/>
      <c r="D14" s="186"/>
      <c r="E14" s="186"/>
      <c r="F14" s="186"/>
      <c r="G14" s="186"/>
      <c r="H14" s="186"/>
      <c r="I14" s="186"/>
      <c r="J14" s="186"/>
      <c r="K14" s="186"/>
      <c r="L14" s="186"/>
      <c r="M14" s="186"/>
      <c r="N14" s="186"/>
      <c r="O14" s="186"/>
      <c r="P14" s="186"/>
      <c r="Q14" s="186"/>
      <c r="R14" s="186"/>
      <c r="S14" s="186"/>
      <c r="T14" s="186"/>
      <c r="U14" s="104"/>
      <c r="V14" s="86"/>
      <c r="W14" s="86"/>
      <c r="X14" s="87"/>
      <c r="Y14" s="87"/>
      <c r="Z14" s="87"/>
      <c r="AA14" s="88"/>
      <c r="AB14" s="88"/>
      <c r="AC14" s="88"/>
      <c r="AD14" s="88"/>
      <c r="AE14" s="88"/>
    </row>
    <row r="15" spans="1:31" s="36" customFormat="1" ht="24" customHeight="1">
      <c r="A15" s="38">
        <v>1</v>
      </c>
      <c r="B15" s="141" t="s">
        <v>163</v>
      </c>
      <c r="C15" s="89" t="str">
        <f t="shared" ref="C15" si="11">VLOOKUP(B15,DS,2,0)</f>
        <v>Nguyễn Trường Giang</v>
      </c>
      <c r="D15" s="116" t="str">
        <f t="shared" ref="D15" si="12">VLOOKUP(B15,DS,3,0)</f>
        <v>Thợ in</v>
      </c>
      <c r="E15" s="90">
        <f t="shared" ref="E15" si="13">VLOOKUP(B15,DS,4,0)</f>
        <v>2200000</v>
      </c>
      <c r="F15" s="92">
        <f>VLOOKUP(B15,'CC -10'!$B$8:$AS$19,36,0)</f>
        <v>27</v>
      </c>
      <c r="G15" s="145">
        <f t="shared" ref="G15" si="14">ROUND(E15/$U$2*F15,0)</f>
        <v>2200000</v>
      </c>
      <c r="H15" s="92">
        <f>(VLOOKUP(B15,'CC -10'!$B$8:$AS$19,37,0)+VLOOKUP(B15,'CC -10'!$B$8:$AS$19,38,0))</f>
        <v>0</v>
      </c>
      <c r="I15" s="145">
        <f t="shared" ref="I15" si="15">ROUND(E15/$U$2*H15,0)</f>
        <v>0</v>
      </c>
      <c r="J15" s="146">
        <f t="shared" ref="J15:K15" si="16">F15+H15</f>
        <v>27</v>
      </c>
      <c r="K15" s="39">
        <f t="shared" si="16"/>
        <v>2200000</v>
      </c>
      <c r="L15" s="90">
        <f t="shared" ref="L15" si="17">+F15*15000</f>
        <v>405000</v>
      </c>
      <c r="M15" s="40">
        <f t="shared" ref="M15" si="18">K15+L15</f>
        <v>2605000</v>
      </c>
      <c r="N15" s="40">
        <f>IF(VLOOKUP(B15,DS,9,0)="x",'L - 10'!E15*$N$4,0)</f>
        <v>0</v>
      </c>
      <c r="O15" s="40">
        <f t="shared" ref="O15" si="19">IF(VLOOKUP(B15,DS,9,0)="x",E15*0.015,0)</f>
        <v>0</v>
      </c>
      <c r="P15" s="40">
        <f t="shared" ref="P15" si="20">IF(VLOOKUP(B15,DS,9,0)="x",E15*0.01,0)</f>
        <v>0</v>
      </c>
      <c r="Q15" s="39">
        <f>M15-SUM(N15:P15)</f>
        <v>2605000</v>
      </c>
      <c r="R15" s="39">
        <f t="shared" ref="R15" si="21">VLOOKUP(B15,DS,23,0)</f>
        <v>0</v>
      </c>
      <c r="S15" s="45">
        <f>Q15-R15</f>
        <v>2605000</v>
      </c>
      <c r="T15" s="39"/>
      <c r="U15" s="104"/>
      <c r="V15" s="37"/>
      <c r="W15" s="28"/>
      <c r="X15" s="5"/>
      <c r="Y15" s="5"/>
      <c r="Z15" s="5"/>
      <c r="AA15" s="4"/>
      <c r="AB15" s="4"/>
      <c r="AC15" s="4"/>
      <c r="AD15" s="4"/>
      <c r="AE15" s="4"/>
    </row>
    <row r="16" spans="1:31" s="36" customFormat="1" ht="24" customHeight="1">
      <c r="A16" s="38">
        <v>2</v>
      </c>
      <c r="B16" s="141" t="s">
        <v>164</v>
      </c>
      <c r="C16" s="89" t="str">
        <f t="shared" ref="C16:C17" si="22">VLOOKUP(B16,DS,2,0)</f>
        <v>Đoàn Hồng Phong</v>
      </c>
      <c r="D16" s="116" t="str">
        <f t="shared" ref="D16:D17" si="23">VLOOKUP(B16,DS,3,0)</f>
        <v>Thợ đóng - xả</v>
      </c>
      <c r="E16" s="90">
        <f t="shared" ref="E16:E17" si="24">VLOOKUP(B16,DS,4,0)</f>
        <v>2200000</v>
      </c>
      <c r="F16" s="92">
        <f>VLOOKUP(B16,'CC -10'!$B$8:$AS$19,36,0)</f>
        <v>27</v>
      </c>
      <c r="G16" s="145">
        <f t="shared" ref="G16:G17" si="25">ROUND(E16/$U$2*F16,0)</f>
        <v>2200000</v>
      </c>
      <c r="H16" s="92">
        <f>(VLOOKUP(B16,'CC -10'!$B$8:$AS$19,37,0)+VLOOKUP(B16,'CC -10'!$B$8:$AS$19,38,0))</f>
        <v>0</v>
      </c>
      <c r="I16" s="145">
        <f t="shared" ref="I16:I17" si="26">ROUND(E16/$U$2*H16,0)</f>
        <v>0</v>
      </c>
      <c r="J16" s="146">
        <f t="shared" ref="J16:J17" si="27">F16+H16</f>
        <v>27</v>
      </c>
      <c r="K16" s="39">
        <f t="shared" ref="K16:K17" si="28">G16+I16</f>
        <v>2200000</v>
      </c>
      <c r="L16" s="90">
        <f t="shared" ref="L16:L17" si="29">+F16*15000</f>
        <v>405000</v>
      </c>
      <c r="M16" s="40">
        <f t="shared" ref="M16:M17" si="30">K16+L16</f>
        <v>2605000</v>
      </c>
      <c r="N16" s="40">
        <f>IF(VLOOKUP(B16,DS,9,0)="x",'L - 10'!E16*$N$4,0)</f>
        <v>0</v>
      </c>
      <c r="O16" s="40">
        <f t="shared" ref="O16:O17" si="31">IF(VLOOKUP(B16,DS,9,0)="x",E16*0.015,0)</f>
        <v>0</v>
      </c>
      <c r="P16" s="40">
        <f t="shared" ref="P16:P17" si="32">IF(VLOOKUP(B16,DS,9,0)="x",E16*0.01,0)</f>
        <v>0</v>
      </c>
      <c r="Q16" s="39">
        <f t="shared" ref="Q16:Q17" si="33">M16-SUM(N16:P16)</f>
        <v>2605000</v>
      </c>
      <c r="R16" s="39">
        <f t="shared" ref="R16:R17" si="34">VLOOKUP(B16,DS,23,0)</f>
        <v>0</v>
      </c>
      <c r="S16" s="45">
        <f t="shared" ref="S16:S17" si="35">Q16-R16</f>
        <v>2605000</v>
      </c>
      <c r="T16" s="39"/>
      <c r="U16" s="104"/>
      <c r="V16" s="37"/>
      <c r="W16" s="28"/>
      <c r="X16" s="5"/>
      <c r="Y16" s="5"/>
      <c r="Z16" s="5"/>
      <c r="AA16" s="4"/>
      <c r="AB16" s="4"/>
      <c r="AC16" s="4"/>
      <c r="AD16" s="4"/>
      <c r="AE16" s="4"/>
    </row>
    <row r="17" spans="1:31" s="36" customFormat="1" ht="24" customHeight="1">
      <c r="A17" s="38">
        <v>3</v>
      </c>
      <c r="B17" s="141" t="s">
        <v>165</v>
      </c>
      <c r="C17" s="89" t="str">
        <f t="shared" si="22"/>
        <v>Trần Hữu Tình</v>
      </c>
      <c r="D17" s="116" t="str">
        <f t="shared" si="23"/>
        <v>Công nhân</v>
      </c>
      <c r="E17" s="90">
        <f t="shared" si="24"/>
        <v>2000000</v>
      </c>
      <c r="F17" s="92">
        <f>VLOOKUP(B17,'CC -10'!$B$8:$AS$19,36,0)</f>
        <v>27</v>
      </c>
      <c r="G17" s="145">
        <f t="shared" si="25"/>
        <v>2000000</v>
      </c>
      <c r="H17" s="92">
        <f>(VLOOKUP(B17,'CC -10'!$B$8:$AS$19,37,0)+VLOOKUP(B17,'CC -10'!$B$8:$AS$19,38,0))</f>
        <v>0</v>
      </c>
      <c r="I17" s="145">
        <f t="shared" si="26"/>
        <v>0</v>
      </c>
      <c r="J17" s="146">
        <f t="shared" si="27"/>
        <v>27</v>
      </c>
      <c r="K17" s="39">
        <f t="shared" si="28"/>
        <v>2000000</v>
      </c>
      <c r="L17" s="90">
        <f t="shared" si="29"/>
        <v>405000</v>
      </c>
      <c r="M17" s="40">
        <f t="shared" si="30"/>
        <v>2405000</v>
      </c>
      <c r="N17" s="40">
        <f>IF(VLOOKUP(B17,DS,9,0)="x",'L - 10'!E17*$N$4,0)</f>
        <v>0</v>
      </c>
      <c r="O17" s="40">
        <f t="shared" si="31"/>
        <v>0</v>
      </c>
      <c r="P17" s="40">
        <f t="shared" si="32"/>
        <v>0</v>
      </c>
      <c r="Q17" s="39">
        <f t="shared" si="33"/>
        <v>2405000</v>
      </c>
      <c r="R17" s="39">
        <f t="shared" si="34"/>
        <v>0</v>
      </c>
      <c r="S17" s="45">
        <f t="shared" si="35"/>
        <v>2405000</v>
      </c>
      <c r="T17" s="39"/>
      <c r="U17" s="104"/>
      <c r="V17" s="37"/>
      <c r="W17" s="28"/>
      <c r="X17" s="5"/>
      <c r="Y17" s="5"/>
      <c r="Z17" s="5"/>
      <c r="AA17" s="4"/>
      <c r="AB17" s="4"/>
      <c r="AC17" s="4"/>
      <c r="AD17" s="4"/>
      <c r="AE17" s="4"/>
    </row>
    <row r="18" spans="1:31" s="36" customFormat="1" ht="22.5" customHeight="1">
      <c r="A18" s="41"/>
      <c r="B18" s="185"/>
      <c r="C18" s="42"/>
      <c r="D18" s="3"/>
      <c r="E18" s="43"/>
      <c r="F18" s="43"/>
      <c r="G18" s="43"/>
      <c r="H18" s="43"/>
      <c r="I18" s="43"/>
      <c r="J18" s="44"/>
      <c r="K18" s="43"/>
      <c r="L18" s="43"/>
      <c r="M18" s="184"/>
      <c r="N18" s="43"/>
      <c r="O18" s="43"/>
      <c r="P18" s="43"/>
      <c r="Q18" s="43"/>
      <c r="R18" s="43"/>
      <c r="S18" s="43"/>
      <c r="T18" s="39"/>
      <c r="U18" s="104"/>
      <c r="V18" s="37"/>
      <c r="W18" s="37"/>
      <c r="X18" s="37"/>
      <c r="Y18" s="37"/>
      <c r="Z18" s="37"/>
    </row>
    <row r="19" spans="1:31" s="32" customFormat="1" ht="21" customHeight="1">
      <c r="A19" s="283" t="s">
        <v>25</v>
      </c>
      <c r="B19" s="283"/>
      <c r="C19" s="283"/>
      <c r="D19" s="283"/>
      <c r="E19" s="140">
        <f>SUM(E14:E18)</f>
        <v>6400000</v>
      </c>
      <c r="F19" s="140"/>
      <c r="G19" s="140">
        <f>SUM(G14:G18)</f>
        <v>6400000</v>
      </c>
      <c r="H19" s="140"/>
      <c r="I19" s="140">
        <f>SUM(I14:I18)</f>
        <v>0</v>
      </c>
      <c r="J19" s="140"/>
      <c r="K19" s="140">
        <f t="shared" ref="K19:S19" si="36">SUM(K14:K18)</f>
        <v>6400000</v>
      </c>
      <c r="L19" s="140">
        <f t="shared" si="36"/>
        <v>1215000</v>
      </c>
      <c r="M19" s="140">
        <f t="shared" si="36"/>
        <v>7615000</v>
      </c>
      <c r="N19" s="140">
        <f t="shared" si="36"/>
        <v>0</v>
      </c>
      <c r="O19" s="140">
        <f t="shared" si="36"/>
        <v>0</v>
      </c>
      <c r="P19" s="140">
        <f t="shared" si="36"/>
        <v>0</v>
      </c>
      <c r="Q19" s="140">
        <f t="shared" si="36"/>
        <v>7615000</v>
      </c>
      <c r="R19" s="140">
        <f t="shared" si="36"/>
        <v>0</v>
      </c>
      <c r="S19" s="140">
        <f t="shared" si="36"/>
        <v>7615000</v>
      </c>
      <c r="T19" s="26"/>
      <c r="U19" s="104"/>
      <c r="V19" s="33"/>
      <c r="W19" s="33"/>
      <c r="X19" s="33"/>
      <c r="Y19" s="33"/>
      <c r="Z19" s="33"/>
    </row>
    <row r="20" spans="1:31" ht="11.25" customHeight="1">
      <c r="A20" s="8"/>
      <c r="B20" s="8"/>
      <c r="C20" s="9"/>
      <c r="D20" s="117"/>
      <c r="E20" s="94"/>
      <c r="F20" s="9"/>
      <c r="G20" s="9"/>
      <c r="H20" s="9"/>
      <c r="I20" s="9"/>
      <c r="K20" s="9"/>
      <c r="L20" s="9"/>
      <c r="M20" s="102"/>
      <c r="N20" s="9"/>
      <c r="O20" s="9"/>
      <c r="P20" s="9"/>
      <c r="Q20" s="9"/>
      <c r="R20" s="9"/>
      <c r="S20" s="9"/>
      <c r="T20" s="9"/>
      <c r="U20" s="104"/>
    </row>
    <row r="21" spans="1:31" s="36" customFormat="1" ht="11.25" customHeight="1">
      <c r="A21" s="78"/>
      <c r="B21" s="78"/>
      <c r="C21" s="78"/>
      <c r="D21" s="133"/>
      <c r="E21" s="134"/>
      <c r="F21" s="78"/>
      <c r="G21" s="78"/>
      <c r="H21" s="78"/>
      <c r="I21" s="78"/>
      <c r="J21" s="135"/>
      <c r="K21" s="134"/>
      <c r="L21" s="78"/>
      <c r="M21" s="78"/>
      <c r="N21" s="78"/>
      <c r="O21" s="78"/>
      <c r="P21" s="78"/>
      <c r="Q21" s="78"/>
      <c r="R21" s="78"/>
      <c r="S21" s="108" t="str">
        <f>"Long An, ngày  "&amp;$V$2&amp;"   tháng   "&amp;TEXT(E4,"mm")&amp;"   năm "&amp;TEXT(E4,"yyyy")</f>
        <v>Long An, ngày  31   tháng   10   năm 2013</v>
      </c>
      <c r="T21" s="78"/>
      <c r="U21" s="136"/>
      <c r="V21" s="37"/>
      <c r="W21" s="37"/>
      <c r="X21" s="37"/>
      <c r="Y21" s="37"/>
      <c r="Z21" s="37"/>
    </row>
    <row r="22" spans="1:31" s="36" customFormat="1" ht="12.75">
      <c r="A22" s="29"/>
      <c r="B22" s="29"/>
      <c r="C22" s="29" t="s">
        <v>60</v>
      </c>
      <c r="D22" s="137"/>
      <c r="E22" s="79"/>
      <c r="F22" s="136"/>
      <c r="G22" s="79"/>
      <c r="H22" s="79"/>
      <c r="I22" s="79"/>
      <c r="J22" s="138"/>
      <c r="K22" s="37"/>
      <c r="L22" s="29"/>
      <c r="M22" s="147"/>
      <c r="N22" s="20"/>
      <c r="O22" s="20"/>
      <c r="P22" s="20"/>
      <c r="Q22" s="20"/>
      <c r="S22" s="136" t="s">
        <v>22</v>
      </c>
      <c r="T22" s="136"/>
      <c r="U22" s="136"/>
      <c r="V22" s="37"/>
      <c r="W22" s="37"/>
      <c r="X22" s="37"/>
      <c r="Y22" s="37"/>
      <c r="Z22" s="37"/>
    </row>
    <row r="23" spans="1:31" ht="12">
      <c r="A23" s="8"/>
      <c r="B23" s="8"/>
      <c r="C23" s="15"/>
      <c r="E23" s="13"/>
      <c r="F23" s="12"/>
      <c r="G23" s="13"/>
      <c r="H23" s="13"/>
      <c r="I23" s="13"/>
      <c r="K23" s="7"/>
      <c r="L23" s="15"/>
      <c r="N23" s="11"/>
      <c r="O23" s="11"/>
      <c r="P23" s="11"/>
      <c r="Q23" s="11"/>
      <c r="S23" s="11"/>
      <c r="T23" s="12"/>
      <c r="U23" s="104"/>
    </row>
    <row r="24" spans="1:31" ht="12">
      <c r="C24" s="15"/>
      <c r="L24" s="15"/>
      <c r="T24" s="15"/>
      <c r="U24" s="104"/>
    </row>
    <row r="25" spans="1:31" ht="12">
      <c r="U25" s="104"/>
    </row>
    <row r="26" spans="1:31" ht="12">
      <c r="U26" s="104"/>
    </row>
    <row r="27" spans="1:31" ht="12">
      <c r="U27" s="104"/>
    </row>
    <row r="28" spans="1:31" ht="12">
      <c r="U28" s="104"/>
    </row>
    <row r="29" spans="1:31" ht="12">
      <c r="U29" s="104"/>
    </row>
    <row r="30" spans="1:31" ht="12">
      <c r="U30" s="104"/>
    </row>
  </sheetData>
  <protectedRanges>
    <protectedRange password="CC78" sqref="V18:IK19 C5:D7 B22:C22 V5:W9 A18:A23 B18:B21 B23 V14:W14 Q5:T7 AF12:IK12 E5:I6 D19 N5:P6 L5 L22 J6:K7 L7 A25:T58 U31:U58 N18:S18 V25:IK58 W12 J18:L18 A59:IK65326 AF14:IK14 V13:IK13 D13 Q12:S12 A12:B13 A10:B11 Q10:S11 W10:W11 AF5:IK11" name="Range1"/>
    <protectedRange password="CC78" sqref="F7:H7" name="Range1_4"/>
    <protectedRange password="CC78" sqref="V22:IK23 S22:T23 N22:Q23 E22:I23" name="Range1_1_1"/>
    <protectedRange password="CC78" sqref="U1 W1:IK3 V4:IK4 B4:T4 X12:AE12 R2:S3 B1:Q3 U18:U30 X14:AE14 U12:U14 U4:U11 X5:AE11" name="Range1_2"/>
    <protectedRange password="CC78" sqref="V10:V12" name="Range1_1"/>
    <protectedRange password="CC78" sqref="A1" name="Range1_2_1_1"/>
    <protectedRange password="CC78" sqref="V1:V3" name="Range1_2_1"/>
    <protectedRange password="CC78" sqref="I7" name="Range1_4_1"/>
    <protectedRange password="CC78" sqref="U3" name="Range1_2_2_1"/>
    <protectedRange password="CC78" sqref="AF15:IK17 Q15:S17 A15:B17 W15:W17" name="Range1_5"/>
    <protectedRange password="CC78" sqref="X15:AE17 U15:U17" name="Range1_2_3"/>
    <protectedRange password="CC78" sqref="V15:V17" name="Range1_1_3"/>
    <protectedRange password="CC78" sqref="K10:K12 K15:K17" name="Range1_6"/>
    <protectedRange password="CC78" sqref="A2:A3" name="Range1_2_1_3"/>
    <protectedRange password="CC78" sqref="E13:T13" name="Range1_3"/>
    <protectedRange password="CC78" sqref="E19:T19" name="Range1_7"/>
    <protectedRange password="CC78" sqref="U2" name="Range1_2_2_1_1"/>
  </protectedRanges>
  <autoFilter ref="A7:AE10"/>
  <mergeCells count="24"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Q5:Q7"/>
    <mergeCell ref="R5:R7"/>
    <mergeCell ref="S5:S7"/>
    <mergeCell ref="T5:T7"/>
    <mergeCell ref="F6:G6"/>
    <mergeCell ref="H6:I6"/>
    <mergeCell ref="A13:D13"/>
    <mergeCell ref="A19:D19"/>
    <mergeCell ref="N5:P5"/>
    <mergeCell ref="J6:J7"/>
    <mergeCell ref="K6:K7"/>
    <mergeCell ref="N6:N7"/>
    <mergeCell ref="O6:O7"/>
    <mergeCell ref="P6:P7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6"/>
  <sheetViews>
    <sheetView zoomScaleNormal="115" workbookViewId="0">
      <pane xSplit="3" ySplit="6" topLeftCell="D7" activePane="bottomRight" state="frozen"/>
      <selection activeCell="F16" sqref="F16:AI21"/>
      <selection pane="topRight" activeCell="F16" sqref="F16:AI21"/>
      <selection pane="bottomLeft" activeCell="F16" sqref="F16:AI21"/>
      <selection pane="bottomRight" activeCell="Q16" sqref="Q16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214" customWidth="1"/>
    <col min="5" max="5" width="7.140625" style="2" customWidth="1"/>
    <col min="6" max="33" width="3.42578125" style="123" customWidth="1"/>
    <col min="34" max="35" width="3.42578125" style="124" customWidth="1"/>
    <col min="36" max="36" width="3.42578125" style="124" hidden="1" customWidth="1"/>
    <col min="37" max="38" width="4.42578125" style="2" customWidth="1"/>
    <col min="39" max="39" width="5.5703125" style="100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39"/>
      <c r="B1" s="54"/>
      <c r="C1" s="54"/>
      <c r="D1" s="58"/>
      <c r="E1" s="54"/>
      <c r="F1" s="58"/>
      <c r="G1" s="58"/>
      <c r="H1" s="58"/>
      <c r="I1" s="58"/>
      <c r="J1" s="58"/>
      <c r="K1" s="119"/>
      <c r="L1" s="119"/>
      <c r="M1" s="119"/>
      <c r="N1" s="119"/>
      <c r="O1" s="119"/>
      <c r="P1" s="119"/>
      <c r="Q1" s="119"/>
      <c r="R1" s="119"/>
      <c r="S1" s="56" t="str">
        <f>CONCATENATE("BẢNG CHẤM CÔNG THÁNG ",TEXT($E$4,"mm")," NĂM ",TEXT($E$4,"yyyy"))</f>
        <v>BẢNG CHẤM CÔNG THÁNG 11 NĂM 2013</v>
      </c>
      <c r="T1" s="119"/>
      <c r="U1" s="119"/>
      <c r="V1" s="119"/>
      <c r="W1" s="119"/>
      <c r="X1" s="119"/>
      <c r="Y1" s="119"/>
      <c r="Z1" s="119"/>
      <c r="AA1" s="119"/>
      <c r="AB1" s="119"/>
      <c r="AC1" s="119"/>
      <c r="AD1" s="119"/>
      <c r="AE1" s="119"/>
      <c r="AF1" s="119"/>
      <c r="AG1" s="119"/>
      <c r="AH1" s="119"/>
      <c r="AI1" s="119"/>
      <c r="AJ1" s="119"/>
      <c r="AK1" s="55"/>
      <c r="AL1" s="55"/>
      <c r="AM1" s="242" t="s">
        <v>179</v>
      </c>
      <c r="AN1" s="243"/>
      <c r="AO1" s="243"/>
      <c r="AP1" s="243"/>
      <c r="AQ1" s="243"/>
      <c r="AR1" s="243"/>
      <c r="AS1" s="244"/>
      <c r="AT1" s="57"/>
    </row>
    <row r="2" spans="1:91" ht="20.25">
      <c r="A2" s="139"/>
      <c r="B2" s="58"/>
      <c r="C2" s="58"/>
      <c r="D2" s="58"/>
      <c r="E2" s="58"/>
      <c r="F2" s="58"/>
      <c r="G2" s="58"/>
      <c r="H2" s="58"/>
      <c r="I2" s="58"/>
      <c r="J2" s="58"/>
      <c r="K2" s="119"/>
      <c r="L2" s="119"/>
      <c r="M2" s="119"/>
      <c r="N2" s="119"/>
      <c r="O2" s="119"/>
      <c r="P2" s="119"/>
      <c r="Q2" s="119"/>
      <c r="R2" s="119"/>
      <c r="S2" s="119"/>
      <c r="T2" s="119"/>
      <c r="U2" s="119"/>
      <c r="V2" s="119"/>
      <c r="W2" s="119"/>
      <c r="X2" s="119"/>
      <c r="Y2" s="119"/>
      <c r="Z2" s="119"/>
      <c r="AA2" s="119"/>
      <c r="AB2" s="119"/>
      <c r="AC2" s="119"/>
      <c r="AD2" s="119"/>
      <c r="AE2" s="119"/>
      <c r="AF2" s="119"/>
      <c r="AG2" s="119"/>
      <c r="AH2" s="119"/>
      <c r="AI2" s="119"/>
      <c r="AJ2" s="119"/>
      <c r="AK2" s="55"/>
      <c r="AL2" s="55"/>
      <c r="AM2" s="96"/>
      <c r="AN2" s="59"/>
      <c r="AO2" s="59"/>
      <c r="AP2" s="59"/>
      <c r="AQ2" s="59"/>
      <c r="AR2" s="59"/>
      <c r="AS2" s="95"/>
      <c r="AT2" s="95"/>
    </row>
    <row r="3" spans="1:91" ht="21" customHeight="1">
      <c r="A3" s="139"/>
      <c r="B3" s="60"/>
      <c r="C3" s="60"/>
      <c r="D3" s="61"/>
      <c r="E3" s="61"/>
      <c r="F3" s="119"/>
      <c r="G3" s="119"/>
      <c r="H3" s="119"/>
      <c r="I3" s="119"/>
      <c r="J3" s="119"/>
      <c r="K3" s="119"/>
      <c r="L3" s="119"/>
      <c r="M3" s="119"/>
      <c r="N3" s="119"/>
      <c r="O3" s="119"/>
      <c r="P3" s="119"/>
      <c r="Q3" s="119"/>
      <c r="R3" s="119"/>
      <c r="S3" s="119"/>
      <c r="T3" s="119"/>
      <c r="U3" s="119"/>
      <c r="V3" s="119"/>
      <c r="W3" s="119"/>
      <c r="X3" s="119"/>
      <c r="Y3" s="119"/>
      <c r="Z3" s="119"/>
      <c r="AA3" s="119"/>
      <c r="AB3" s="119"/>
      <c r="AC3" s="119"/>
      <c r="AD3" s="119"/>
      <c r="AE3" s="119"/>
      <c r="AF3" s="119"/>
      <c r="AG3" s="119"/>
      <c r="AH3" s="119"/>
      <c r="AI3" s="119"/>
      <c r="AJ3" s="119"/>
      <c r="AK3" s="55"/>
      <c r="AL3" s="55"/>
      <c r="AM3" s="96"/>
      <c r="AN3" s="57"/>
      <c r="AO3" s="57"/>
      <c r="AP3" s="57"/>
      <c r="AQ3" s="57"/>
      <c r="AR3" s="57"/>
      <c r="AS3" s="62"/>
      <c r="AT3" s="62"/>
    </row>
    <row r="4" spans="1:91" ht="14.25" customHeight="1">
      <c r="A4" s="63"/>
      <c r="B4" s="63"/>
      <c r="C4" s="156"/>
      <c r="D4" s="155"/>
      <c r="E4" s="64">
        <v>41579</v>
      </c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6"/>
      <c r="AI4" s="66"/>
      <c r="AJ4" s="66"/>
      <c r="AK4" s="63"/>
      <c r="AL4" s="63"/>
      <c r="AM4" s="97"/>
      <c r="AN4" s="63"/>
      <c r="AO4" s="63"/>
      <c r="AP4" s="63"/>
      <c r="AQ4" s="63"/>
      <c r="AR4" s="63"/>
      <c r="AS4" s="63"/>
      <c r="AT4" s="101"/>
    </row>
    <row r="5" spans="1:91" s="67" customFormat="1" ht="18.75" customHeight="1">
      <c r="A5" s="245" t="s">
        <v>28</v>
      </c>
      <c r="B5" s="245" t="s">
        <v>3</v>
      </c>
      <c r="C5" s="245" t="s">
        <v>1</v>
      </c>
      <c r="D5" s="247" t="s">
        <v>29</v>
      </c>
      <c r="E5" s="245" t="s">
        <v>30</v>
      </c>
      <c r="F5" s="118">
        <f>+E4</f>
        <v>41579</v>
      </c>
      <c r="G5" s="118">
        <f t="shared" ref="G5:AI5" si="0">F5+1</f>
        <v>41580</v>
      </c>
      <c r="H5" s="118">
        <f t="shared" si="0"/>
        <v>41581</v>
      </c>
      <c r="I5" s="118">
        <f t="shared" si="0"/>
        <v>41582</v>
      </c>
      <c r="J5" s="118">
        <f t="shared" si="0"/>
        <v>41583</v>
      </c>
      <c r="K5" s="118">
        <f t="shared" si="0"/>
        <v>41584</v>
      </c>
      <c r="L5" s="118">
        <f t="shared" si="0"/>
        <v>41585</v>
      </c>
      <c r="M5" s="118">
        <f t="shared" si="0"/>
        <v>41586</v>
      </c>
      <c r="N5" s="118">
        <f t="shared" si="0"/>
        <v>41587</v>
      </c>
      <c r="O5" s="118">
        <f t="shared" si="0"/>
        <v>41588</v>
      </c>
      <c r="P5" s="118">
        <f t="shared" si="0"/>
        <v>41589</v>
      </c>
      <c r="Q5" s="118">
        <f t="shared" si="0"/>
        <v>41590</v>
      </c>
      <c r="R5" s="118">
        <f t="shared" si="0"/>
        <v>41591</v>
      </c>
      <c r="S5" s="118">
        <f t="shared" si="0"/>
        <v>41592</v>
      </c>
      <c r="T5" s="118">
        <f t="shared" si="0"/>
        <v>41593</v>
      </c>
      <c r="U5" s="118">
        <f t="shared" si="0"/>
        <v>41594</v>
      </c>
      <c r="V5" s="118">
        <f t="shared" si="0"/>
        <v>41595</v>
      </c>
      <c r="W5" s="118">
        <f t="shared" si="0"/>
        <v>41596</v>
      </c>
      <c r="X5" s="118">
        <f t="shared" si="0"/>
        <v>41597</v>
      </c>
      <c r="Y5" s="118">
        <f t="shared" si="0"/>
        <v>41598</v>
      </c>
      <c r="Z5" s="118">
        <f t="shared" si="0"/>
        <v>41599</v>
      </c>
      <c r="AA5" s="118">
        <f t="shared" si="0"/>
        <v>41600</v>
      </c>
      <c r="AB5" s="118">
        <f t="shared" si="0"/>
        <v>41601</v>
      </c>
      <c r="AC5" s="118">
        <f t="shared" si="0"/>
        <v>41602</v>
      </c>
      <c r="AD5" s="118">
        <f t="shared" si="0"/>
        <v>41603</v>
      </c>
      <c r="AE5" s="118">
        <f t="shared" si="0"/>
        <v>41604</v>
      </c>
      <c r="AF5" s="118">
        <f t="shared" si="0"/>
        <v>41605</v>
      </c>
      <c r="AG5" s="118">
        <f t="shared" si="0"/>
        <v>41606</v>
      </c>
      <c r="AH5" s="118">
        <f>AG5+1</f>
        <v>41607</v>
      </c>
      <c r="AI5" s="118">
        <f t="shared" si="0"/>
        <v>41608</v>
      </c>
      <c r="AJ5" s="226"/>
      <c r="AK5" s="248" t="s">
        <v>15</v>
      </c>
      <c r="AL5" s="249"/>
      <c r="AM5" s="250"/>
      <c r="AN5" s="251" t="s">
        <v>45</v>
      </c>
      <c r="AO5" s="251" t="s">
        <v>41</v>
      </c>
      <c r="AP5" s="251" t="s">
        <v>42</v>
      </c>
      <c r="AQ5" s="251" t="s">
        <v>43</v>
      </c>
      <c r="AR5" s="251" t="s">
        <v>44</v>
      </c>
      <c r="AS5" s="247" t="s">
        <v>0</v>
      </c>
      <c r="AT5" s="253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67" customFormat="1" ht="39.75" customHeight="1">
      <c r="A6" s="246"/>
      <c r="B6" s="246"/>
      <c r="C6" s="246"/>
      <c r="D6" s="246"/>
      <c r="E6" s="246"/>
      <c r="F6" s="174" t="str">
        <f>CHOOSE(WEEKDAY(F5),"C.Nhật","T.Hai","T.Ba","T.Tư","T.Năm","T.Sáu","T.Bảy")</f>
        <v>T.Sáu</v>
      </c>
      <c r="G6" s="174" t="str">
        <f t="shared" ref="G6:AI6" si="1">CHOOSE(WEEKDAY(G5),"C.Nhật","T.Hai","T.Ba","T.Tư","T.Năm","T.Sáu","T.Bảy")</f>
        <v>T.Bảy</v>
      </c>
      <c r="H6" s="174" t="str">
        <f t="shared" si="1"/>
        <v>C.Nhật</v>
      </c>
      <c r="I6" s="174" t="str">
        <f t="shared" si="1"/>
        <v>T.Hai</v>
      </c>
      <c r="J6" s="174" t="str">
        <f t="shared" si="1"/>
        <v>T.Ba</v>
      </c>
      <c r="K6" s="174" t="str">
        <f t="shared" si="1"/>
        <v>T.Tư</v>
      </c>
      <c r="L6" s="174" t="str">
        <f t="shared" si="1"/>
        <v>T.Năm</v>
      </c>
      <c r="M6" s="174" t="str">
        <f t="shared" si="1"/>
        <v>T.Sáu</v>
      </c>
      <c r="N6" s="174" t="str">
        <f t="shared" si="1"/>
        <v>T.Bảy</v>
      </c>
      <c r="O6" s="174" t="str">
        <f t="shared" si="1"/>
        <v>C.Nhật</v>
      </c>
      <c r="P6" s="174" t="str">
        <f t="shared" si="1"/>
        <v>T.Hai</v>
      </c>
      <c r="Q6" s="174" t="str">
        <f t="shared" si="1"/>
        <v>T.Ba</v>
      </c>
      <c r="R6" s="174" t="str">
        <f t="shared" si="1"/>
        <v>T.Tư</v>
      </c>
      <c r="S6" s="174" t="str">
        <f t="shared" si="1"/>
        <v>T.Năm</v>
      </c>
      <c r="T6" s="174" t="str">
        <f t="shared" si="1"/>
        <v>T.Sáu</v>
      </c>
      <c r="U6" s="174" t="str">
        <f t="shared" si="1"/>
        <v>T.Bảy</v>
      </c>
      <c r="V6" s="174" t="str">
        <f t="shared" si="1"/>
        <v>C.Nhật</v>
      </c>
      <c r="W6" s="174" t="str">
        <f t="shared" si="1"/>
        <v>T.Hai</v>
      </c>
      <c r="X6" s="174" t="str">
        <f t="shared" si="1"/>
        <v>T.Ba</v>
      </c>
      <c r="Y6" s="174" t="str">
        <f t="shared" si="1"/>
        <v>T.Tư</v>
      </c>
      <c r="Z6" s="174" t="str">
        <f t="shared" si="1"/>
        <v>T.Năm</v>
      </c>
      <c r="AA6" s="174" t="str">
        <f t="shared" si="1"/>
        <v>T.Sáu</v>
      </c>
      <c r="AB6" s="174" t="str">
        <f t="shared" si="1"/>
        <v>T.Bảy</v>
      </c>
      <c r="AC6" s="174" t="str">
        <f t="shared" si="1"/>
        <v>C.Nhật</v>
      </c>
      <c r="AD6" s="174" t="str">
        <f t="shared" si="1"/>
        <v>T.Hai</v>
      </c>
      <c r="AE6" s="174" t="str">
        <f t="shared" si="1"/>
        <v>T.Ba</v>
      </c>
      <c r="AF6" s="174" t="str">
        <f t="shared" si="1"/>
        <v>T.Tư</v>
      </c>
      <c r="AG6" s="174" t="str">
        <f t="shared" si="1"/>
        <v>T.Năm</v>
      </c>
      <c r="AH6" s="174" t="str">
        <f t="shared" si="1"/>
        <v>T.Sáu</v>
      </c>
      <c r="AI6" s="174" t="str">
        <f t="shared" si="1"/>
        <v>T.Bảy</v>
      </c>
      <c r="AJ6" s="174"/>
      <c r="AK6" s="175" t="s">
        <v>16</v>
      </c>
      <c r="AL6" s="175" t="s">
        <v>31</v>
      </c>
      <c r="AM6" s="176" t="s">
        <v>17</v>
      </c>
      <c r="AN6" s="252"/>
      <c r="AO6" s="252"/>
      <c r="AP6" s="252"/>
      <c r="AQ6" s="252"/>
      <c r="AR6" s="252"/>
      <c r="AS6" s="246"/>
      <c r="AT6" s="253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67" customFormat="1" ht="12.75" customHeight="1">
      <c r="A7" s="177">
        <v>1</v>
      </c>
      <c r="B7" s="177">
        <v>1</v>
      </c>
      <c r="C7" s="177">
        <v>2</v>
      </c>
      <c r="D7" s="177">
        <v>3</v>
      </c>
      <c r="E7" s="177">
        <v>4</v>
      </c>
      <c r="F7" s="177">
        <v>5</v>
      </c>
      <c r="G7" s="177">
        <v>6</v>
      </c>
      <c r="H7" s="177">
        <v>7</v>
      </c>
      <c r="I7" s="177">
        <v>8</v>
      </c>
      <c r="J7" s="177">
        <v>9</v>
      </c>
      <c r="K7" s="177">
        <v>10</v>
      </c>
      <c r="L7" s="177">
        <v>11</v>
      </c>
      <c r="M7" s="177">
        <v>12</v>
      </c>
      <c r="N7" s="177">
        <v>13</v>
      </c>
      <c r="O7" s="177">
        <v>14</v>
      </c>
      <c r="P7" s="177">
        <v>15</v>
      </c>
      <c r="Q7" s="177">
        <v>16</v>
      </c>
      <c r="R7" s="177">
        <v>17</v>
      </c>
      <c r="S7" s="177">
        <v>18</v>
      </c>
      <c r="T7" s="177">
        <v>19</v>
      </c>
      <c r="U7" s="177">
        <v>20</v>
      </c>
      <c r="V7" s="177">
        <v>21</v>
      </c>
      <c r="W7" s="177">
        <v>22</v>
      </c>
      <c r="X7" s="177">
        <v>23</v>
      </c>
      <c r="Y7" s="177">
        <v>24</v>
      </c>
      <c r="Z7" s="177">
        <v>25</v>
      </c>
      <c r="AA7" s="177">
        <v>26</v>
      </c>
      <c r="AB7" s="177">
        <v>27</v>
      </c>
      <c r="AC7" s="177">
        <v>28</v>
      </c>
      <c r="AD7" s="177">
        <v>29</v>
      </c>
      <c r="AE7" s="177">
        <v>30</v>
      </c>
      <c r="AF7" s="177">
        <v>31</v>
      </c>
      <c r="AG7" s="177">
        <v>32</v>
      </c>
      <c r="AH7" s="177">
        <v>33</v>
      </c>
      <c r="AI7" s="177">
        <v>34</v>
      </c>
      <c r="AJ7" s="177"/>
      <c r="AK7" s="177">
        <v>36</v>
      </c>
      <c r="AL7" s="177">
        <v>37</v>
      </c>
      <c r="AM7" s="177">
        <v>38</v>
      </c>
      <c r="AN7" s="177">
        <v>39</v>
      </c>
      <c r="AO7" s="177">
        <v>40</v>
      </c>
      <c r="AP7" s="177">
        <v>41</v>
      </c>
      <c r="AQ7" s="177">
        <v>42</v>
      </c>
      <c r="AR7" s="177">
        <v>43</v>
      </c>
      <c r="AS7" s="177">
        <v>44</v>
      </c>
      <c r="AT7" s="216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180" customFormat="1" ht="21" customHeight="1">
      <c r="A8" s="178" t="s">
        <v>155</v>
      </c>
      <c r="B8" s="181" t="s">
        <v>180</v>
      </c>
      <c r="C8" s="182"/>
      <c r="D8" s="182"/>
      <c r="E8" s="182"/>
      <c r="F8" s="182"/>
      <c r="G8" s="182"/>
      <c r="H8" s="182"/>
      <c r="I8" s="182"/>
      <c r="J8" s="182"/>
      <c r="K8" s="182"/>
      <c r="L8" s="182"/>
      <c r="M8" s="182"/>
      <c r="N8" s="182"/>
      <c r="O8" s="182"/>
      <c r="P8" s="182"/>
      <c r="Q8" s="182"/>
      <c r="R8" s="182"/>
      <c r="S8" s="182"/>
      <c r="T8" s="182"/>
      <c r="U8" s="182"/>
      <c r="V8" s="182"/>
      <c r="W8" s="182"/>
      <c r="X8" s="182"/>
      <c r="Y8" s="182"/>
      <c r="Z8" s="182"/>
      <c r="AA8" s="182"/>
      <c r="AB8" s="182"/>
      <c r="AC8" s="182"/>
      <c r="AD8" s="182"/>
      <c r="AE8" s="182"/>
      <c r="AF8" s="182"/>
      <c r="AG8" s="182"/>
      <c r="AH8" s="182"/>
      <c r="AI8" s="182"/>
      <c r="AJ8" s="182"/>
      <c r="AK8" s="182"/>
      <c r="AL8" s="182"/>
      <c r="AM8" s="182"/>
      <c r="AN8" s="182"/>
      <c r="AO8" s="182"/>
      <c r="AP8" s="182"/>
      <c r="AQ8" s="182"/>
      <c r="AR8" s="182"/>
      <c r="AS8" s="183"/>
      <c r="AT8" s="179"/>
    </row>
    <row r="9" spans="1:91" s="67" customFormat="1" ht="18" customHeight="1">
      <c r="A9" s="254">
        <v>1</v>
      </c>
      <c r="B9" s="254" t="s">
        <v>162</v>
      </c>
      <c r="C9" s="256" t="str">
        <f>VLOOKUP(B9,DS,2,0)</f>
        <v>Phan Văn Hiền</v>
      </c>
      <c r="D9" s="258" t="str">
        <f>VLOOKUP(B9,DS,3,0)</f>
        <v>Quản Đốc</v>
      </c>
      <c r="E9" s="68" t="s">
        <v>32</v>
      </c>
      <c r="F9" s="143">
        <v>8</v>
      </c>
      <c r="G9" s="143">
        <v>8</v>
      </c>
      <c r="H9" s="143"/>
      <c r="I9" s="143">
        <v>8</v>
      </c>
      <c r="J9" s="143">
        <v>8</v>
      </c>
      <c r="K9" s="143">
        <v>8</v>
      </c>
      <c r="L9" s="143">
        <v>8</v>
      </c>
      <c r="M9" s="143">
        <v>8</v>
      </c>
      <c r="N9" s="143">
        <v>8</v>
      </c>
      <c r="O9" s="143"/>
      <c r="P9" s="143">
        <v>8</v>
      </c>
      <c r="Q9" s="143">
        <v>8</v>
      </c>
      <c r="R9" s="143">
        <v>8</v>
      </c>
      <c r="S9" s="143">
        <v>8</v>
      </c>
      <c r="T9" s="143">
        <v>8</v>
      </c>
      <c r="U9" s="143">
        <v>8</v>
      </c>
      <c r="V9" s="143"/>
      <c r="W9" s="143">
        <v>8</v>
      </c>
      <c r="X9" s="143">
        <v>8</v>
      </c>
      <c r="Y9" s="143">
        <v>8</v>
      </c>
      <c r="Z9" s="143">
        <v>8</v>
      </c>
      <c r="AA9" s="143">
        <v>8</v>
      </c>
      <c r="AB9" s="143">
        <v>8</v>
      </c>
      <c r="AC9" s="143"/>
      <c r="AD9" s="143">
        <v>8</v>
      </c>
      <c r="AE9" s="143">
        <v>8</v>
      </c>
      <c r="AF9" s="143">
        <v>8</v>
      </c>
      <c r="AG9" s="143">
        <v>8</v>
      </c>
      <c r="AH9" s="143">
        <v>8</v>
      </c>
      <c r="AI9" s="143">
        <v>8</v>
      </c>
      <c r="AJ9" s="227"/>
      <c r="AK9" s="260">
        <f>((SUM(F9:AI9))/8)-(SUMIF($F$6:$AI$6,"C.Nhật",F9:AI9)/8)</f>
        <v>26</v>
      </c>
      <c r="AL9" s="260">
        <f>SUM(F10:AI10)/8*1.5</f>
        <v>0</v>
      </c>
      <c r="AM9" s="262">
        <f>SUMIF($F$6:$AI$6,"C.Nhật",$F9:$AI10)/8*2</f>
        <v>0</v>
      </c>
      <c r="AN9" s="264">
        <f>SUM(AK9:AM10)</f>
        <v>26</v>
      </c>
      <c r="AO9" s="266">
        <v>0</v>
      </c>
      <c r="AP9" s="264"/>
      <c r="AQ9" s="264"/>
      <c r="AR9" s="264"/>
      <c r="AS9" s="268"/>
      <c r="AT9" s="216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67" customFormat="1" ht="18" customHeight="1">
      <c r="A10" s="255"/>
      <c r="B10" s="255"/>
      <c r="C10" s="257"/>
      <c r="D10" s="259"/>
      <c r="E10" s="69" t="s">
        <v>31</v>
      </c>
      <c r="F10" s="144"/>
      <c r="G10" s="144"/>
      <c r="H10" s="144"/>
      <c r="I10" s="144"/>
      <c r="J10" s="144"/>
      <c r="K10" s="144"/>
      <c r="L10" s="144"/>
      <c r="M10" s="144"/>
      <c r="N10" s="144"/>
      <c r="O10" s="144"/>
      <c r="P10" s="144"/>
      <c r="Q10" s="144"/>
      <c r="R10" s="144"/>
      <c r="S10" s="144"/>
      <c r="T10" s="144"/>
      <c r="U10" s="144"/>
      <c r="V10" s="144"/>
      <c r="W10" s="144"/>
      <c r="X10" s="144"/>
      <c r="Y10" s="144"/>
      <c r="Z10" s="144"/>
      <c r="AA10" s="144"/>
      <c r="AB10" s="144"/>
      <c r="AC10" s="144"/>
      <c r="AD10" s="144"/>
      <c r="AE10" s="144"/>
      <c r="AF10" s="144"/>
      <c r="AG10" s="144"/>
      <c r="AH10" s="144"/>
      <c r="AI10" s="144"/>
      <c r="AJ10" s="228"/>
      <c r="AK10" s="261"/>
      <c r="AL10" s="261"/>
      <c r="AM10" s="263"/>
      <c r="AN10" s="265"/>
      <c r="AO10" s="267"/>
      <c r="AP10" s="265"/>
      <c r="AQ10" s="265"/>
      <c r="AR10" s="265"/>
      <c r="AS10" s="269"/>
      <c r="AT10" s="216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67" customFormat="1" ht="18" customHeight="1">
      <c r="A11" s="254">
        <f>A7+1</f>
        <v>2</v>
      </c>
      <c r="B11" s="254" t="s">
        <v>177</v>
      </c>
      <c r="C11" s="256" t="str">
        <f>VLOOKUP(B11,DS,2,0)</f>
        <v>Nguyễn Thị Thu Sương</v>
      </c>
      <c r="D11" s="258" t="str">
        <f>VLOOKUP(B11,DS,3,0)</f>
        <v>Kinh Doanh</v>
      </c>
      <c r="E11" s="68" t="s">
        <v>32</v>
      </c>
      <c r="F11" s="143">
        <v>8</v>
      </c>
      <c r="G11" s="143">
        <v>8</v>
      </c>
      <c r="H11" s="143"/>
      <c r="I11" s="143">
        <v>8</v>
      </c>
      <c r="J11" s="143">
        <v>8</v>
      </c>
      <c r="K11" s="143">
        <v>8</v>
      </c>
      <c r="L11" s="143">
        <v>8</v>
      </c>
      <c r="M11" s="143">
        <v>8</v>
      </c>
      <c r="N11" s="143">
        <v>8</v>
      </c>
      <c r="O11" s="143"/>
      <c r="P11" s="143">
        <v>8</v>
      </c>
      <c r="Q11" s="143">
        <v>8</v>
      </c>
      <c r="R11" s="143">
        <v>8</v>
      </c>
      <c r="S11" s="143">
        <v>8</v>
      </c>
      <c r="T11" s="143">
        <v>8</v>
      </c>
      <c r="U11" s="143">
        <v>8</v>
      </c>
      <c r="V11" s="143"/>
      <c r="W11" s="143">
        <v>8</v>
      </c>
      <c r="X11" s="143">
        <v>8</v>
      </c>
      <c r="Y11" s="143">
        <v>8</v>
      </c>
      <c r="Z11" s="143">
        <v>8</v>
      </c>
      <c r="AA11" s="143">
        <v>8</v>
      </c>
      <c r="AB11" s="143">
        <v>8</v>
      </c>
      <c r="AC11" s="143"/>
      <c r="AD11" s="143">
        <v>8</v>
      </c>
      <c r="AE11" s="143">
        <v>8</v>
      </c>
      <c r="AF11" s="143">
        <v>8</v>
      </c>
      <c r="AG11" s="143">
        <v>8</v>
      </c>
      <c r="AH11" s="143">
        <v>8</v>
      </c>
      <c r="AI11" s="143">
        <v>8</v>
      </c>
      <c r="AJ11" s="227"/>
      <c r="AK11" s="260">
        <f>((SUM(F11:AI11))/8)-(SUMIF($F$6:$AI$6,"C.Nhật",F11:AI11)/8)</f>
        <v>26</v>
      </c>
      <c r="AL11" s="260">
        <f>SUM(F12:AI12)/8*1.5</f>
        <v>0</v>
      </c>
      <c r="AM11" s="262">
        <f>SUMIF($F$6:$AI$6,"C.Nhật",$F11:$AI12)/8*2</f>
        <v>0</v>
      </c>
      <c r="AN11" s="264">
        <f t="shared" ref="AN11" si="2">SUM(AK11:AM12)</f>
        <v>26</v>
      </c>
      <c r="AO11" s="266">
        <v>0</v>
      </c>
      <c r="AP11" s="264"/>
      <c r="AQ11" s="264"/>
      <c r="AR11" s="264"/>
      <c r="AS11" s="268"/>
      <c r="AT11" s="216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67" customFormat="1" ht="18" customHeight="1">
      <c r="A12" s="255"/>
      <c r="B12" s="255"/>
      <c r="C12" s="257"/>
      <c r="D12" s="259"/>
      <c r="E12" s="69" t="s">
        <v>31</v>
      </c>
      <c r="F12" s="144"/>
      <c r="G12" s="144"/>
      <c r="H12" s="144"/>
      <c r="I12" s="144"/>
      <c r="J12" s="144"/>
      <c r="K12" s="144"/>
      <c r="L12" s="144"/>
      <c r="M12" s="144"/>
      <c r="N12" s="144"/>
      <c r="O12" s="144"/>
      <c r="P12" s="144"/>
      <c r="Q12" s="144"/>
      <c r="R12" s="144"/>
      <c r="S12" s="144"/>
      <c r="T12" s="144"/>
      <c r="U12" s="144"/>
      <c r="V12" s="144"/>
      <c r="W12" s="144"/>
      <c r="X12" s="144"/>
      <c r="Y12" s="144"/>
      <c r="Z12" s="144"/>
      <c r="AA12" s="144"/>
      <c r="AB12" s="144"/>
      <c r="AC12" s="144"/>
      <c r="AD12" s="144"/>
      <c r="AE12" s="144"/>
      <c r="AF12" s="144"/>
      <c r="AG12" s="144"/>
      <c r="AH12" s="144"/>
      <c r="AI12" s="144"/>
      <c r="AJ12" s="228"/>
      <c r="AK12" s="261"/>
      <c r="AL12" s="261"/>
      <c r="AM12" s="263"/>
      <c r="AN12" s="265"/>
      <c r="AO12" s="267"/>
      <c r="AP12" s="265"/>
      <c r="AQ12" s="265"/>
      <c r="AR12" s="265"/>
      <c r="AS12" s="269"/>
      <c r="AT12" s="216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180" customFormat="1" ht="21" customHeight="1">
      <c r="A13" s="178" t="s">
        <v>156</v>
      </c>
      <c r="B13" s="181" t="s">
        <v>160</v>
      </c>
      <c r="C13" s="182"/>
      <c r="D13" s="182"/>
      <c r="E13" s="182"/>
      <c r="F13" s="182"/>
      <c r="G13" s="182"/>
      <c r="H13" s="182"/>
      <c r="I13" s="182"/>
      <c r="J13" s="182"/>
      <c r="K13" s="182"/>
      <c r="L13" s="182"/>
      <c r="M13" s="182"/>
      <c r="N13" s="182"/>
      <c r="O13" s="182"/>
      <c r="P13" s="182"/>
      <c r="Q13" s="182"/>
      <c r="R13" s="182"/>
      <c r="S13" s="182"/>
      <c r="T13" s="182"/>
      <c r="U13" s="182"/>
      <c r="V13" s="182"/>
      <c r="W13" s="182"/>
      <c r="X13" s="182"/>
      <c r="Y13" s="182"/>
      <c r="Z13" s="182"/>
      <c r="AA13" s="182"/>
      <c r="AB13" s="182"/>
      <c r="AC13" s="182"/>
      <c r="AD13" s="182"/>
      <c r="AE13" s="182"/>
      <c r="AF13" s="182"/>
      <c r="AG13" s="182"/>
      <c r="AH13" s="182"/>
      <c r="AI13" s="182"/>
      <c r="AJ13" s="182"/>
      <c r="AK13" s="182"/>
      <c r="AL13" s="182"/>
      <c r="AM13" s="182"/>
      <c r="AN13" s="182"/>
      <c r="AO13" s="182"/>
      <c r="AP13" s="182"/>
      <c r="AQ13" s="182"/>
      <c r="AR13" s="182"/>
      <c r="AS13" s="183"/>
      <c r="AT13" s="179"/>
    </row>
    <row r="14" spans="1:91" s="67" customFormat="1" ht="18" customHeight="1">
      <c r="A14" s="254">
        <v>1</v>
      </c>
      <c r="B14" s="254" t="s">
        <v>163</v>
      </c>
      <c r="C14" s="256" t="str">
        <f>VLOOKUP(B14,DS,2,0)</f>
        <v>Nguyễn Trường Giang</v>
      </c>
      <c r="D14" s="258" t="str">
        <f>VLOOKUP(B14,DS,3,0)</f>
        <v>Thợ in</v>
      </c>
      <c r="E14" s="68" t="s">
        <v>32</v>
      </c>
      <c r="F14" s="143">
        <v>8</v>
      </c>
      <c r="G14" s="143">
        <v>8</v>
      </c>
      <c r="H14" s="143"/>
      <c r="I14" s="143">
        <v>8</v>
      </c>
      <c r="J14" s="143">
        <v>8</v>
      </c>
      <c r="K14" s="143">
        <v>8</v>
      </c>
      <c r="L14" s="143">
        <v>8</v>
      </c>
      <c r="M14" s="143">
        <v>8</v>
      </c>
      <c r="N14" s="143">
        <v>8</v>
      </c>
      <c r="O14" s="143"/>
      <c r="P14" s="143">
        <v>8</v>
      </c>
      <c r="Q14" s="143">
        <v>8</v>
      </c>
      <c r="R14" s="143">
        <v>8</v>
      </c>
      <c r="S14" s="143">
        <v>8</v>
      </c>
      <c r="T14" s="143">
        <v>8</v>
      </c>
      <c r="U14" s="143">
        <v>8</v>
      </c>
      <c r="V14" s="143"/>
      <c r="W14" s="143">
        <v>8</v>
      </c>
      <c r="X14" s="143">
        <v>8</v>
      </c>
      <c r="Y14" s="143">
        <v>8</v>
      </c>
      <c r="Z14" s="143">
        <v>8</v>
      </c>
      <c r="AA14" s="143">
        <v>8</v>
      </c>
      <c r="AB14" s="143">
        <v>8</v>
      </c>
      <c r="AC14" s="143"/>
      <c r="AD14" s="143">
        <v>8</v>
      </c>
      <c r="AE14" s="143">
        <v>8</v>
      </c>
      <c r="AF14" s="143">
        <v>8</v>
      </c>
      <c r="AG14" s="143">
        <v>8</v>
      </c>
      <c r="AH14" s="143">
        <v>8</v>
      </c>
      <c r="AI14" s="143">
        <v>8</v>
      </c>
      <c r="AJ14" s="227"/>
      <c r="AK14" s="260">
        <f>((SUM(F14:AI14))/8)-(SUMIF($F$6:$AI$6,"C.Nhật",F14:AI14)/8)</f>
        <v>26</v>
      </c>
      <c r="AL14" s="260">
        <f>SUM(F15:AI15)/8*1.5</f>
        <v>0</v>
      </c>
      <c r="AM14" s="262">
        <f>SUMIF($F$6:$AI$6,"C.Nhật",$F14:$AI15)/8*2</f>
        <v>0</v>
      </c>
      <c r="AN14" s="264">
        <f>SUM(AK14:AM15)</f>
        <v>26</v>
      </c>
      <c r="AO14" s="266">
        <v>0</v>
      </c>
      <c r="AP14" s="264"/>
      <c r="AQ14" s="264"/>
      <c r="AR14" s="264"/>
      <c r="AS14" s="268"/>
      <c r="AT14" s="221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</row>
    <row r="15" spans="1:91" s="67" customFormat="1" ht="18" customHeight="1">
      <c r="A15" s="255"/>
      <c r="B15" s="255"/>
      <c r="C15" s="257"/>
      <c r="D15" s="259"/>
      <c r="E15" s="69" t="s">
        <v>31</v>
      </c>
      <c r="F15" s="144"/>
      <c r="G15" s="144"/>
      <c r="H15" s="144"/>
      <c r="I15" s="144"/>
      <c r="J15" s="144"/>
      <c r="K15" s="144"/>
      <c r="L15" s="144"/>
      <c r="M15" s="144"/>
      <c r="N15" s="144"/>
      <c r="O15" s="144"/>
      <c r="P15" s="144"/>
      <c r="Q15" s="144"/>
      <c r="R15" s="144"/>
      <c r="S15" s="144"/>
      <c r="T15" s="144"/>
      <c r="U15" s="144"/>
      <c r="V15" s="144"/>
      <c r="W15" s="144"/>
      <c r="X15" s="144"/>
      <c r="Y15" s="144"/>
      <c r="Z15" s="144"/>
      <c r="AA15" s="144"/>
      <c r="AB15" s="144"/>
      <c r="AC15" s="144"/>
      <c r="AD15" s="144"/>
      <c r="AE15" s="144"/>
      <c r="AF15" s="144"/>
      <c r="AG15" s="144"/>
      <c r="AH15" s="144"/>
      <c r="AI15" s="144"/>
      <c r="AJ15" s="228"/>
      <c r="AK15" s="261"/>
      <c r="AL15" s="261"/>
      <c r="AM15" s="263"/>
      <c r="AN15" s="265"/>
      <c r="AO15" s="267"/>
      <c r="AP15" s="265"/>
      <c r="AQ15" s="265"/>
      <c r="AR15" s="265"/>
      <c r="AS15" s="269"/>
      <c r="AT15" s="221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</row>
    <row r="16" spans="1:91" s="67" customFormat="1" ht="18" customHeight="1">
      <c r="A16" s="254">
        <v>2</v>
      </c>
      <c r="B16" s="254" t="s">
        <v>164</v>
      </c>
      <c r="C16" s="256" t="str">
        <f>VLOOKUP(B16,DS,2,0)</f>
        <v>Đoàn Hồng Phong</v>
      </c>
      <c r="D16" s="258" t="str">
        <f>VLOOKUP(B16,DS,3,0)</f>
        <v>Thợ đóng - xả</v>
      </c>
      <c r="E16" s="68" t="s">
        <v>32</v>
      </c>
      <c r="F16" s="143">
        <v>8</v>
      </c>
      <c r="G16" s="143">
        <v>8</v>
      </c>
      <c r="H16" s="143"/>
      <c r="I16" s="143">
        <v>8</v>
      </c>
      <c r="J16" s="143">
        <v>8</v>
      </c>
      <c r="K16" s="143">
        <v>8</v>
      </c>
      <c r="L16" s="143">
        <v>8</v>
      </c>
      <c r="M16" s="143">
        <v>8</v>
      </c>
      <c r="N16" s="143">
        <v>8</v>
      </c>
      <c r="O16" s="143"/>
      <c r="P16" s="143">
        <v>8</v>
      </c>
      <c r="Q16" s="143">
        <v>8</v>
      </c>
      <c r="R16" s="143">
        <v>8</v>
      </c>
      <c r="S16" s="143">
        <v>8</v>
      </c>
      <c r="T16" s="143">
        <v>8</v>
      </c>
      <c r="U16" s="143">
        <v>8</v>
      </c>
      <c r="V16" s="143"/>
      <c r="W16" s="143">
        <v>8</v>
      </c>
      <c r="X16" s="143">
        <v>8</v>
      </c>
      <c r="Y16" s="143">
        <v>8</v>
      </c>
      <c r="Z16" s="143">
        <v>8</v>
      </c>
      <c r="AA16" s="143">
        <v>8</v>
      </c>
      <c r="AB16" s="143">
        <v>8</v>
      </c>
      <c r="AC16" s="143"/>
      <c r="AD16" s="143">
        <v>8</v>
      </c>
      <c r="AE16" s="143">
        <v>8</v>
      </c>
      <c r="AF16" s="143">
        <v>8</v>
      </c>
      <c r="AG16" s="143">
        <v>8</v>
      </c>
      <c r="AH16" s="143">
        <v>8</v>
      </c>
      <c r="AI16" s="143">
        <v>8</v>
      </c>
      <c r="AJ16" s="227"/>
      <c r="AK16" s="260">
        <f>((SUM(F16:AI16))/8)-(SUMIF($F$6:$AI$6,"C.Nhật",F16:AI16)/8)</f>
        <v>26</v>
      </c>
      <c r="AL16" s="260">
        <f>SUM(F17:AI17)/8*1.5</f>
        <v>0</v>
      </c>
      <c r="AM16" s="262">
        <f>SUMIF($F$6:$AI$6,"C.Nhật",$F16:$AI17)/8*2</f>
        <v>0</v>
      </c>
      <c r="AN16" s="264">
        <f t="shared" ref="AN16" si="3">SUM(AK16:AM17)</f>
        <v>26</v>
      </c>
      <c r="AO16" s="266">
        <v>0</v>
      </c>
      <c r="AP16" s="264"/>
      <c r="AQ16" s="264"/>
      <c r="AR16" s="264"/>
      <c r="AS16" s="268"/>
      <c r="AT16" s="221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1" s="67" customFormat="1" ht="18" customHeight="1">
      <c r="A17" s="255"/>
      <c r="B17" s="255"/>
      <c r="C17" s="257"/>
      <c r="D17" s="259"/>
      <c r="E17" s="69" t="s">
        <v>31</v>
      </c>
      <c r="F17" s="144"/>
      <c r="G17" s="144"/>
      <c r="H17" s="144"/>
      <c r="I17" s="144"/>
      <c r="J17" s="144"/>
      <c r="K17" s="144"/>
      <c r="L17" s="144"/>
      <c r="M17" s="144"/>
      <c r="N17" s="144"/>
      <c r="O17" s="144"/>
      <c r="P17" s="144"/>
      <c r="Q17" s="144"/>
      <c r="R17" s="144"/>
      <c r="S17" s="144"/>
      <c r="T17" s="144"/>
      <c r="U17" s="144"/>
      <c r="V17" s="144"/>
      <c r="W17" s="144"/>
      <c r="X17" s="144"/>
      <c r="Y17" s="144"/>
      <c r="Z17" s="144"/>
      <c r="AA17" s="144"/>
      <c r="AB17" s="144"/>
      <c r="AC17" s="144"/>
      <c r="AD17" s="144"/>
      <c r="AE17" s="144"/>
      <c r="AF17" s="144"/>
      <c r="AG17" s="144"/>
      <c r="AH17" s="144"/>
      <c r="AI17" s="144"/>
      <c r="AJ17" s="228"/>
      <c r="AK17" s="261"/>
      <c r="AL17" s="261"/>
      <c r="AM17" s="263"/>
      <c r="AN17" s="265"/>
      <c r="AO17" s="267"/>
      <c r="AP17" s="265"/>
      <c r="AQ17" s="265"/>
      <c r="AR17" s="265"/>
      <c r="AS17" s="269"/>
      <c r="AT17" s="221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1" s="67" customFormat="1" ht="18" customHeight="1">
      <c r="A18" s="254">
        <v>3</v>
      </c>
      <c r="B18" s="254" t="s">
        <v>165</v>
      </c>
      <c r="C18" s="256" t="str">
        <f>VLOOKUP(B18,DS,2,0)</f>
        <v>Trần Hữu Tình</v>
      </c>
      <c r="D18" s="258" t="str">
        <f>VLOOKUP(B18,DS,3,0)</f>
        <v>Công nhân</v>
      </c>
      <c r="E18" s="68" t="s">
        <v>32</v>
      </c>
      <c r="F18" s="143">
        <v>8</v>
      </c>
      <c r="G18" s="143">
        <v>8</v>
      </c>
      <c r="H18" s="143"/>
      <c r="I18" s="143">
        <v>8</v>
      </c>
      <c r="J18" s="143">
        <v>8</v>
      </c>
      <c r="K18" s="143">
        <v>8</v>
      </c>
      <c r="L18" s="143">
        <v>8</v>
      </c>
      <c r="M18" s="143">
        <v>8</v>
      </c>
      <c r="N18" s="143">
        <v>8</v>
      </c>
      <c r="O18" s="143"/>
      <c r="P18" s="143">
        <v>8</v>
      </c>
      <c r="Q18" s="143">
        <v>8</v>
      </c>
      <c r="R18" s="143">
        <v>8</v>
      </c>
      <c r="S18" s="143">
        <v>8</v>
      </c>
      <c r="T18" s="143">
        <v>8</v>
      </c>
      <c r="U18" s="143">
        <v>8</v>
      </c>
      <c r="V18" s="143"/>
      <c r="W18" s="143">
        <v>8</v>
      </c>
      <c r="X18" s="143">
        <v>8</v>
      </c>
      <c r="Y18" s="143">
        <v>8</v>
      </c>
      <c r="Z18" s="143">
        <v>8</v>
      </c>
      <c r="AA18" s="143">
        <v>8</v>
      </c>
      <c r="AB18" s="143">
        <v>8</v>
      </c>
      <c r="AC18" s="143"/>
      <c r="AD18" s="143">
        <v>8</v>
      </c>
      <c r="AE18" s="143">
        <v>8</v>
      </c>
      <c r="AF18" s="143">
        <v>8</v>
      </c>
      <c r="AG18" s="143">
        <v>8</v>
      </c>
      <c r="AH18" s="143">
        <v>8</v>
      </c>
      <c r="AI18" s="143">
        <v>8</v>
      </c>
      <c r="AJ18" s="227"/>
      <c r="AK18" s="260">
        <f>((SUM(F18:AI18))/8)-(SUMIF($F$6:$AI$6,"C.Nhật",F18:AI18)/8)</f>
        <v>26</v>
      </c>
      <c r="AL18" s="260">
        <f>SUM(F19:AI19)/8*1.5</f>
        <v>0</v>
      </c>
      <c r="AM18" s="262">
        <f>SUMIF($F$6:$AI$6,"C.Nhật",$F18:$AI19)/8*2</f>
        <v>0</v>
      </c>
      <c r="AN18" s="264">
        <f t="shared" ref="AN18" si="4">SUM(AK18:AM19)</f>
        <v>26</v>
      </c>
      <c r="AO18" s="266">
        <v>0</v>
      </c>
      <c r="AP18" s="264"/>
      <c r="AQ18" s="264"/>
      <c r="AR18" s="264"/>
      <c r="AS18" s="268"/>
      <c r="AT18" s="221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1" s="67" customFormat="1" ht="18" customHeight="1">
      <c r="A19" s="255"/>
      <c r="B19" s="255"/>
      <c r="C19" s="257"/>
      <c r="D19" s="259"/>
      <c r="E19" s="69" t="s">
        <v>31</v>
      </c>
      <c r="F19" s="144"/>
      <c r="G19" s="144"/>
      <c r="H19" s="144"/>
      <c r="I19" s="144"/>
      <c r="J19" s="144"/>
      <c r="K19" s="144"/>
      <c r="L19" s="144"/>
      <c r="M19" s="144"/>
      <c r="N19" s="144"/>
      <c r="O19" s="144"/>
      <c r="P19" s="144"/>
      <c r="Q19" s="144"/>
      <c r="R19" s="144"/>
      <c r="S19" s="144"/>
      <c r="T19" s="144"/>
      <c r="U19" s="144"/>
      <c r="V19" s="144"/>
      <c r="W19" s="144"/>
      <c r="X19" s="144"/>
      <c r="Y19" s="144"/>
      <c r="Z19" s="144"/>
      <c r="AA19" s="144"/>
      <c r="AB19" s="144"/>
      <c r="AC19" s="144"/>
      <c r="AD19" s="144"/>
      <c r="AE19" s="144"/>
      <c r="AF19" s="144"/>
      <c r="AG19" s="144"/>
      <c r="AH19" s="144"/>
      <c r="AI19" s="144"/>
      <c r="AJ19" s="228"/>
      <c r="AK19" s="261"/>
      <c r="AL19" s="261"/>
      <c r="AM19" s="263"/>
      <c r="AN19" s="265"/>
      <c r="AO19" s="267"/>
      <c r="AP19" s="265"/>
      <c r="AQ19" s="265"/>
      <c r="AR19" s="265"/>
      <c r="AS19" s="269"/>
      <c r="AT19" s="221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1" s="70" customFormat="1" ht="12.75">
      <c r="A20" s="14"/>
      <c r="B20" s="71"/>
      <c r="C20" s="4"/>
      <c r="D20" s="113"/>
      <c r="E20" s="4"/>
      <c r="F20" s="75"/>
      <c r="G20" s="75"/>
      <c r="H20" s="72"/>
      <c r="I20" s="72"/>
      <c r="J20" s="120"/>
      <c r="K20" s="75"/>
      <c r="L20" s="72"/>
      <c r="M20" s="75"/>
      <c r="N20" s="75"/>
      <c r="O20" s="75"/>
      <c r="P20" s="75"/>
      <c r="Q20" s="72"/>
      <c r="R20" s="75"/>
      <c r="S20" s="75"/>
      <c r="T20" s="120"/>
      <c r="U20" s="75"/>
      <c r="V20" s="75"/>
      <c r="W20" s="75"/>
      <c r="X20" s="71"/>
      <c r="Y20" s="75"/>
      <c r="Z20" s="75"/>
      <c r="AA20" s="75"/>
      <c r="AB20" s="75"/>
      <c r="AC20" s="75"/>
      <c r="AD20" s="72"/>
      <c r="AE20" s="75"/>
      <c r="AF20" s="75"/>
      <c r="AG20" s="75"/>
      <c r="AH20" s="75"/>
      <c r="AI20" s="75"/>
      <c r="AJ20" s="75"/>
      <c r="AK20" s="4"/>
      <c r="AL20" s="4"/>
      <c r="AM20" s="98"/>
      <c r="AN20" s="74"/>
      <c r="AO20" s="74"/>
      <c r="AP20" s="74"/>
      <c r="AQ20" s="74"/>
      <c r="AR20" s="74"/>
      <c r="AS20" s="4"/>
      <c r="AT20" s="104"/>
    </row>
    <row r="21" spans="1:91" s="70" customFormat="1" ht="12.75">
      <c r="A21" s="14"/>
      <c r="B21" s="71"/>
      <c r="C21" s="14" t="s">
        <v>14</v>
      </c>
      <c r="D21" s="113"/>
      <c r="E21" s="4"/>
      <c r="F21" s="75"/>
      <c r="G21" s="75"/>
      <c r="H21" s="72"/>
      <c r="I21" s="72"/>
      <c r="J21" s="120"/>
      <c r="K21" s="75"/>
      <c r="L21" s="72"/>
      <c r="M21" s="75"/>
      <c r="N21" s="75"/>
      <c r="O21" s="75"/>
      <c r="P21" s="75"/>
      <c r="Q21" s="72"/>
      <c r="R21" s="75"/>
      <c r="S21" s="75"/>
      <c r="T21" s="120"/>
      <c r="U21" s="75"/>
      <c r="V21" s="75"/>
      <c r="W21" s="75"/>
      <c r="X21" s="71"/>
      <c r="Y21" s="75"/>
      <c r="Z21" s="75"/>
      <c r="AA21" s="75"/>
      <c r="AB21" s="75"/>
      <c r="AC21" s="75"/>
      <c r="AD21" s="72"/>
      <c r="AE21" s="75"/>
      <c r="AF21" s="75"/>
      <c r="AG21" s="75"/>
      <c r="AH21" s="75"/>
      <c r="AI21" s="75"/>
      <c r="AJ21" s="75"/>
      <c r="AK21" s="4"/>
      <c r="AL21" s="4"/>
      <c r="AM21" s="98"/>
      <c r="AN21" s="74"/>
      <c r="AO21" s="74"/>
      <c r="AP21" s="74"/>
      <c r="AQ21" s="74"/>
      <c r="AR21" s="74"/>
      <c r="AS21" s="4"/>
      <c r="AT21" s="104"/>
    </row>
    <row r="22" spans="1:91" s="70" customFormat="1" ht="12.75">
      <c r="A22" s="12"/>
      <c r="B22" s="12"/>
      <c r="C22" s="4"/>
      <c r="D22" s="113"/>
      <c r="E22" s="4"/>
      <c r="F22" s="75"/>
      <c r="G22" s="75"/>
      <c r="H22" s="121"/>
      <c r="I22" s="121"/>
      <c r="J22" s="121"/>
      <c r="K22" s="75"/>
      <c r="L22" s="121"/>
      <c r="M22" s="75"/>
      <c r="N22" s="75"/>
      <c r="O22" s="75"/>
      <c r="P22" s="75"/>
      <c r="Q22" s="75"/>
      <c r="R22" s="75"/>
      <c r="S22" s="75"/>
      <c r="T22" s="75"/>
      <c r="U22" s="75"/>
      <c r="V22" s="75"/>
      <c r="W22" s="75"/>
      <c r="X22" s="75"/>
      <c r="Y22" s="75"/>
      <c r="Z22" s="75"/>
      <c r="AA22" s="75"/>
      <c r="AB22" s="75"/>
      <c r="AC22" s="75"/>
      <c r="AD22" s="121"/>
      <c r="AE22" s="75"/>
      <c r="AF22" s="75"/>
      <c r="AG22" s="75"/>
      <c r="AH22" s="75"/>
      <c r="AI22" s="75"/>
      <c r="AJ22" s="75"/>
      <c r="AK22" s="4"/>
      <c r="AL22" s="4"/>
      <c r="AM22" s="98"/>
      <c r="AN22" s="76"/>
      <c r="AO22" s="76"/>
      <c r="AP22" s="76"/>
      <c r="AQ22" s="76"/>
      <c r="AR22" s="76"/>
      <c r="AS22" s="4"/>
      <c r="AT22" s="104"/>
    </row>
    <row r="23" spans="1:91" s="73" customFormat="1" ht="15" customHeight="1">
      <c r="A23" s="12"/>
      <c r="B23" s="12"/>
      <c r="C23" s="4"/>
      <c r="D23" s="113"/>
      <c r="E23" s="4"/>
      <c r="F23" s="75"/>
      <c r="G23" s="75"/>
      <c r="H23" s="121"/>
      <c r="I23" s="121"/>
      <c r="J23" s="121"/>
      <c r="K23" s="75"/>
      <c r="L23" s="121"/>
      <c r="M23" s="75"/>
      <c r="N23" s="75"/>
      <c r="O23" s="75"/>
      <c r="P23" s="75"/>
      <c r="Q23" s="75"/>
      <c r="R23" s="75"/>
      <c r="S23" s="75"/>
      <c r="T23" s="75"/>
      <c r="U23" s="75"/>
      <c r="V23" s="75"/>
      <c r="W23" s="75"/>
      <c r="X23" s="75"/>
      <c r="Y23" s="75"/>
      <c r="Z23" s="75"/>
      <c r="AA23" s="75"/>
      <c r="AB23" s="75"/>
      <c r="AC23" s="75"/>
      <c r="AD23" s="121"/>
      <c r="AE23" s="75"/>
      <c r="AF23" s="75"/>
      <c r="AG23" s="75"/>
      <c r="AH23" s="75"/>
      <c r="AI23" s="75"/>
      <c r="AJ23" s="75"/>
      <c r="AK23" s="4"/>
      <c r="AL23" s="4"/>
      <c r="AM23" s="98"/>
      <c r="AN23" s="76"/>
      <c r="AO23" s="76"/>
      <c r="AP23" s="76"/>
      <c r="AQ23" s="76"/>
      <c r="AR23" s="76"/>
      <c r="AS23" s="4"/>
      <c r="AT23" s="4"/>
    </row>
    <row r="24" spans="1:91" s="73" customFormat="1" ht="11.25">
      <c r="A24" s="12"/>
      <c r="B24" s="12"/>
      <c r="C24" s="4"/>
      <c r="D24" s="113"/>
      <c r="E24" s="4"/>
      <c r="F24" s="75"/>
      <c r="G24" s="75"/>
      <c r="H24" s="121"/>
      <c r="I24" s="121"/>
      <c r="J24" s="121"/>
      <c r="K24" s="75"/>
      <c r="L24" s="121"/>
      <c r="M24" s="75"/>
      <c r="N24" s="75"/>
      <c r="O24" s="75"/>
      <c r="P24" s="75"/>
      <c r="Q24" s="75"/>
      <c r="R24" s="75"/>
      <c r="S24" s="75"/>
      <c r="T24" s="75"/>
      <c r="U24" s="75"/>
      <c r="V24" s="75"/>
      <c r="W24" s="75"/>
      <c r="X24" s="75"/>
      <c r="Y24" s="75"/>
      <c r="Z24" s="75"/>
      <c r="AA24" s="75"/>
      <c r="AB24" s="75"/>
      <c r="AC24" s="75"/>
      <c r="AD24" s="121"/>
      <c r="AE24" s="75"/>
      <c r="AF24" s="75"/>
      <c r="AG24" s="75"/>
      <c r="AH24" s="75"/>
      <c r="AI24" s="75"/>
      <c r="AJ24" s="75"/>
      <c r="AK24" s="4"/>
      <c r="AL24" s="4"/>
      <c r="AM24" s="98"/>
      <c r="AN24" s="76"/>
      <c r="AO24" s="76"/>
      <c r="AP24" s="76"/>
      <c r="AQ24" s="76"/>
      <c r="AR24" s="76"/>
      <c r="AS24" s="4"/>
      <c r="AT24" s="4"/>
    </row>
    <row r="25" spans="1:91" s="73" customFormat="1" ht="11.25">
      <c r="A25" s="12"/>
      <c r="B25" s="12"/>
      <c r="C25" s="4"/>
      <c r="D25" s="113"/>
      <c r="E25" s="4"/>
      <c r="F25" s="75"/>
      <c r="G25" s="75"/>
      <c r="H25" s="121"/>
      <c r="I25" s="121"/>
      <c r="J25" s="121"/>
      <c r="K25" s="75"/>
      <c r="L25" s="121"/>
      <c r="M25" s="75"/>
      <c r="N25" s="75"/>
      <c r="O25" s="75"/>
      <c r="P25" s="75"/>
      <c r="Q25" s="75"/>
      <c r="R25" s="75"/>
      <c r="S25" s="75"/>
      <c r="T25" s="75"/>
      <c r="U25" s="75"/>
      <c r="V25" s="75"/>
      <c r="W25" s="75"/>
      <c r="X25" s="75"/>
      <c r="Y25" s="75"/>
      <c r="Z25" s="75"/>
      <c r="AA25" s="75"/>
      <c r="AB25" s="75"/>
      <c r="AC25" s="75"/>
      <c r="AD25" s="121"/>
      <c r="AE25" s="75"/>
      <c r="AF25" s="75"/>
      <c r="AG25" s="75"/>
      <c r="AH25" s="75"/>
      <c r="AI25" s="75"/>
      <c r="AJ25" s="75"/>
      <c r="AK25" s="4"/>
      <c r="AL25" s="4"/>
      <c r="AM25" s="98"/>
      <c r="AN25" s="76"/>
      <c r="AO25" s="76"/>
      <c r="AP25" s="76"/>
      <c r="AQ25" s="76"/>
      <c r="AR25" s="76"/>
      <c r="AS25" s="4"/>
      <c r="AT25" s="4"/>
    </row>
    <row r="26" spans="1:91" s="73" customFormat="1" ht="11.25">
      <c r="A26" s="10"/>
      <c r="B26" s="10"/>
      <c r="C26" s="14"/>
      <c r="D26" s="114"/>
      <c r="E26" s="77"/>
      <c r="F26" s="120"/>
      <c r="G26" s="122"/>
      <c r="H26" s="72"/>
      <c r="I26" s="72"/>
      <c r="J26" s="72"/>
      <c r="K26" s="122"/>
      <c r="L26" s="72"/>
      <c r="M26" s="122"/>
      <c r="N26" s="122"/>
      <c r="O26" s="122"/>
      <c r="P26" s="122"/>
      <c r="Q26" s="72"/>
      <c r="R26" s="120"/>
      <c r="S26" s="122"/>
      <c r="T26" s="122"/>
      <c r="U26" s="72"/>
      <c r="V26" s="122"/>
      <c r="W26" s="122"/>
      <c r="X26" s="72"/>
      <c r="Y26" s="122"/>
      <c r="Z26" s="122"/>
      <c r="AA26" s="122"/>
      <c r="AB26" s="122"/>
      <c r="AC26" s="122"/>
      <c r="AD26" s="72"/>
      <c r="AE26" s="122"/>
      <c r="AF26" s="122"/>
      <c r="AG26" s="122"/>
      <c r="AH26" s="122"/>
      <c r="AI26" s="122"/>
      <c r="AJ26" s="122"/>
      <c r="AK26" s="77"/>
      <c r="AM26" s="99"/>
      <c r="AN26" s="10"/>
      <c r="AO26" s="10"/>
      <c r="AP26" s="10"/>
      <c r="AQ26" s="10"/>
      <c r="AR26" s="10"/>
      <c r="AS26" s="14"/>
      <c r="AT26" s="4"/>
    </row>
    <row r="27" spans="1:91" s="73" customFormat="1" ht="12.75">
      <c r="A27" s="2"/>
      <c r="B27" s="2" t="s">
        <v>0</v>
      </c>
      <c r="C27" s="2"/>
      <c r="D27" s="214"/>
      <c r="E27" s="2"/>
      <c r="F27" s="123"/>
      <c r="G27" s="123"/>
      <c r="H27" s="123"/>
      <c r="I27" s="123"/>
      <c r="J27" s="123"/>
      <c r="K27" s="123"/>
      <c r="L27" s="123"/>
      <c r="M27" s="123"/>
      <c r="N27" s="123"/>
      <c r="O27" s="123"/>
      <c r="P27" s="123"/>
      <c r="Q27" s="123"/>
      <c r="R27" s="123"/>
      <c r="S27" s="123"/>
      <c r="T27" s="123"/>
      <c r="U27" s="123"/>
      <c r="V27" s="123"/>
      <c r="W27" s="123"/>
      <c r="X27" s="123"/>
      <c r="Y27" s="123"/>
      <c r="Z27" s="123"/>
      <c r="AA27" s="123"/>
      <c r="AB27" s="123"/>
      <c r="AC27" s="123"/>
      <c r="AD27" s="123"/>
      <c r="AE27" s="123"/>
      <c r="AF27" s="123"/>
      <c r="AG27" s="123"/>
      <c r="AH27" s="124"/>
      <c r="AI27" s="124"/>
      <c r="AJ27" s="124"/>
      <c r="AK27" s="2"/>
      <c r="AL27" s="2"/>
      <c r="AM27" s="100"/>
      <c r="AN27" s="2"/>
      <c r="AO27" s="2"/>
      <c r="AP27" s="2"/>
      <c r="AQ27" s="2"/>
      <c r="AR27" s="2"/>
      <c r="AS27" s="2"/>
      <c r="AT27" s="4"/>
    </row>
    <row r="28" spans="1:91" s="73" customFormat="1" ht="12.75">
      <c r="A28" s="2"/>
      <c r="B28" s="2"/>
      <c r="C28" s="2" t="s">
        <v>46</v>
      </c>
      <c r="D28" s="214"/>
      <c r="E28" s="2"/>
      <c r="F28" s="123"/>
      <c r="G28" s="123"/>
      <c r="H28" s="123"/>
      <c r="I28" s="123"/>
      <c r="J28" s="123"/>
      <c r="K28" s="123"/>
      <c r="L28" s="123"/>
      <c r="M28" s="123"/>
      <c r="N28" s="123"/>
      <c r="O28" s="123"/>
      <c r="P28" s="123"/>
      <c r="Q28" s="123"/>
      <c r="R28" s="123"/>
      <c r="S28" s="123"/>
      <c r="T28" s="123"/>
      <c r="U28" s="123"/>
      <c r="V28" s="123"/>
      <c r="W28" s="123"/>
      <c r="X28" s="123"/>
      <c r="Y28" s="123"/>
      <c r="Z28" s="123"/>
      <c r="AA28" s="123"/>
      <c r="AB28" s="123"/>
      <c r="AC28" s="123"/>
      <c r="AD28" s="123"/>
      <c r="AE28" s="123"/>
      <c r="AF28" s="123"/>
      <c r="AG28" s="123"/>
      <c r="AH28" s="124"/>
      <c r="AI28" s="124"/>
      <c r="AJ28" s="124"/>
      <c r="AK28" s="2"/>
      <c r="AL28" s="2"/>
      <c r="AM28" s="100"/>
      <c r="AN28" s="2"/>
      <c r="AO28" s="2"/>
      <c r="AP28" s="2"/>
      <c r="AQ28" s="2"/>
      <c r="AR28" s="2"/>
      <c r="AS28" s="2"/>
      <c r="AT28" s="14"/>
    </row>
    <row r="29" spans="1:91" ht="15" customHeight="1">
      <c r="C29" s="2" t="s">
        <v>47</v>
      </c>
    </row>
    <row r="30" spans="1:91" ht="15" customHeight="1">
      <c r="C30" s="2" t="s">
        <v>48</v>
      </c>
    </row>
    <row r="31" spans="1:91" s="214" customFormat="1" ht="15" customHeight="1">
      <c r="A31" s="2"/>
      <c r="B31" s="2"/>
      <c r="C31" s="2" t="s">
        <v>49</v>
      </c>
      <c r="E31" s="2"/>
      <c r="F31" s="123"/>
      <c r="G31" s="123"/>
      <c r="H31" s="123"/>
      <c r="I31" s="123"/>
      <c r="J31" s="123"/>
      <c r="K31" s="123"/>
      <c r="L31" s="123"/>
      <c r="M31" s="123"/>
      <c r="N31" s="123"/>
      <c r="O31" s="123"/>
      <c r="P31" s="123"/>
      <c r="Q31" s="123"/>
      <c r="R31" s="123"/>
      <c r="S31" s="123"/>
      <c r="T31" s="123"/>
      <c r="U31" s="123"/>
      <c r="V31" s="123"/>
      <c r="W31" s="123"/>
      <c r="X31" s="123"/>
      <c r="Y31" s="123"/>
      <c r="Z31" s="123"/>
      <c r="AA31" s="123"/>
      <c r="AB31" s="123"/>
      <c r="AC31" s="123"/>
      <c r="AD31" s="123"/>
      <c r="AE31" s="123"/>
      <c r="AF31" s="123"/>
      <c r="AG31" s="123"/>
      <c r="AH31" s="124"/>
      <c r="AI31" s="124"/>
      <c r="AJ31" s="124"/>
      <c r="AK31" s="2"/>
      <c r="AL31" s="2"/>
      <c r="AM31" s="100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</row>
    <row r="32" spans="1:91" s="214" customFormat="1" ht="15" customHeight="1">
      <c r="A32" s="2"/>
      <c r="B32" s="2"/>
      <c r="C32" s="2" t="s">
        <v>50</v>
      </c>
      <c r="E32" s="2"/>
      <c r="F32" s="123"/>
      <c r="G32" s="123"/>
      <c r="H32" s="123"/>
      <c r="I32" s="123"/>
      <c r="J32" s="123"/>
      <c r="K32" s="123"/>
      <c r="L32" s="123"/>
      <c r="M32" s="123"/>
      <c r="N32" s="123"/>
      <c r="O32" s="123"/>
      <c r="P32" s="123"/>
      <c r="Q32" s="123"/>
      <c r="R32" s="123"/>
      <c r="S32" s="123"/>
      <c r="T32" s="123"/>
      <c r="U32" s="123"/>
      <c r="V32" s="123"/>
      <c r="W32" s="123"/>
      <c r="X32" s="123"/>
      <c r="Y32" s="123"/>
      <c r="Z32" s="123"/>
      <c r="AA32" s="123"/>
      <c r="AB32" s="123"/>
      <c r="AC32" s="123"/>
      <c r="AD32" s="123"/>
      <c r="AE32" s="123"/>
      <c r="AF32" s="123"/>
      <c r="AG32" s="123"/>
      <c r="AH32" s="124"/>
      <c r="AI32" s="124"/>
      <c r="AJ32" s="124"/>
      <c r="AK32" s="2"/>
      <c r="AL32" s="2"/>
      <c r="AM32" s="100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</row>
    <row r="33" spans="1:91" s="214" customFormat="1" ht="15" customHeight="1">
      <c r="A33" s="2"/>
      <c r="B33" s="2"/>
      <c r="C33" s="2" t="s">
        <v>51</v>
      </c>
      <c r="E33" s="2"/>
      <c r="F33" s="123"/>
      <c r="G33" s="123"/>
      <c r="H33" s="123"/>
      <c r="I33" s="123"/>
      <c r="J33" s="123"/>
      <c r="K33" s="123"/>
      <c r="L33" s="123"/>
      <c r="M33" s="123"/>
      <c r="N33" s="123"/>
      <c r="O33" s="123"/>
      <c r="P33" s="123"/>
      <c r="Q33" s="123"/>
      <c r="R33" s="123"/>
      <c r="S33" s="123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  <c r="AI33" s="124"/>
      <c r="AJ33" s="124"/>
      <c r="AK33" s="2"/>
      <c r="AL33" s="2"/>
      <c r="AM33" s="100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</row>
    <row r="34" spans="1:91" s="214" customFormat="1" ht="15" customHeight="1">
      <c r="A34" s="2"/>
      <c r="B34" s="2"/>
      <c r="C34" s="2" t="s">
        <v>52</v>
      </c>
      <c r="E34" s="2"/>
      <c r="F34" s="123"/>
      <c r="G34" s="123"/>
      <c r="H34" s="123"/>
      <c r="I34" s="123"/>
      <c r="J34" s="123"/>
      <c r="K34" s="123"/>
      <c r="L34" s="123"/>
      <c r="M34" s="123"/>
      <c r="N34" s="123"/>
      <c r="O34" s="123"/>
      <c r="P34" s="123"/>
      <c r="Q34" s="123"/>
      <c r="R34" s="123"/>
      <c r="S34" s="123"/>
      <c r="T34" s="123"/>
      <c r="U34" s="123"/>
      <c r="V34" s="123"/>
      <c r="W34" s="123"/>
      <c r="X34" s="123"/>
      <c r="Y34" s="123"/>
      <c r="Z34" s="123"/>
      <c r="AA34" s="123"/>
      <c r="AB34" s="123"/>
      <c r="AC34" s="123"/>
      <c r="AD34" s="123"/>
      <c r="AE34" s="123"/>
      <c r="AF34" s="123"/>
      <c r="AG34" s="123"/>
      <c r="AH34" s="124"/>
      <c r="AI34" s="124"/>
      <c r="AJ34" s="124"/>
      <c r="AK34" s="2"/>
      <c r="AL34" s="2"/>
      <c r="AM34" s="100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</row>
    <row r="35" spans="1:91" s="214" customFormat="1" ht="15" customHeight="1">
      <c r="A35" s="2"/>
      <c r="B35" s="2"/>
      <c r="C35" s="2" t="s">
        <v>53</v>
      </c>
      <c r="E35" s="2"/>
      <c r="F35" s="123"/>
      <c r="G35" s="123"/>
      <c r="H35" s="123"/>
      <c r="I35" s="123"/>
      <c r="J35" s="123"/>
      <c r="K35" s="123"/>
      <c r="L35" s="123"/>
      <c r="M35" s="123"/>
      <c r="N35" s="123"/>
      <c r="O35" s="123"/>
      <c r="P35" s="123"/>
      <c r="Q35" s="123"/>
      <c r="R35" s="123"/>
      <c r="S35" s="123"/>
      <c r="T35" s="123"/>
      <c r="U35" s="123"/>
      <c r="V35" s="123"/>
      <c r="W35" s="123"/>
      <c r="X35" s="123"/>
      <c r="Y35" s="123"/>
      <c r="Z35" s="123"/>
      <c r="AA35" s="123"/>
      <c r="AB35" s="123"/>
      <c r="AC35" s="123"/>
      <c r="AD35" s="123"/>
      <c r="AE35" s="123"/>
      <c r="AF35" s="123"/>
      <c r="AG35" s="123"/>
      <c r="AH35" s="124"/>
      <c r="AI35" s="124"/>
      <c r="AJ35" s="124"/>
      <c r="AK35" s="2"/>
      <c r="AL35" s="2"/>
      <c r="AM35" s="100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</row>
    <row r="36" spans="1:91" s="214" customFormat="1" ht="15" customHeight="1">
      <c r="A36" s="2"/>
      <c r="B36" s="2"/>
      <c r="C36" s="2" t="s">
        <v>54</v>
      </c>
      <c r="E36" s="2"/>
      <c r="F36" s="123"/>
      <c r="G36" s="123"/>
      <c r="H36" s="123"/>
      <c r="I36" s="123"/>
      <c r="J36" s="123"/>
      <c r="K36" s="123"/>
      <c r="L36" s="123"/>
      <c r="M36" s="123"/>
      <c r="N36" s="123"/>
      <c r="O36" s="123"/>
      <c r="P36" s="123"/>
      <c r="Q36" s="123"/>
      <c r="R36" s="123"/>
      <c r="S36" s="123"/>
      <c r="T36" s="123"/>
      <c r="U36" s="123"/>
      <c r="V36" s="123"/>
      <c r="W36" s="123"/>
      <c r="X36" s="123"/>
      <c r="Y36" s="123"/>
      <c r="Z36" s="123"/>
      <c r="AA36" s="123"/>
      <c r="AB36" s="123"/>
      <c r="AC36" s="123"/>
      <c r="AD36" s="123"/>
      <c r="AE36" s="123"/>
      <c r="AF36" s="123"/>
      <c r="AG36" s="123"/>
      <c r="AH36" s="124"/>
      <c r="AI36" s="124"/>
      <c r="AJ36" s="124"/>
      <c r="AK36" s="2"/>
      <c r="AL36" s="2"/>
      <c r="AM36" s="100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</row>
  </sheetData>
  <protectedRanges>
    <protectedRange password="CC78" sqref="A1:A3" name="Range1_2_1"/>
    <protectedRange password="CC78" sqref="A9:A12" name="Range1_1"/>
    <protectedRange password="CC78" sqref="A9:A12 C9:E12" name="Range1_6"/>
    <protectedRange password="CC78" sqref="B9:B12" name="Range1_4"/>
    <protectedRange password="CC78" sqref="J22:J25 Q20:Q21" name="Range1_1_1_1"/>
    <protectedRange password="CC78" sqref="J26" name="Range1_3_1_1"/>
    <protectedRange password="CC78" sqref="A14:A19" name="Range1_1_2"/>
    <protectedRange password="CC78" sqref="A14:A19 C14:E19" name="Range1_6_2"/>
    <protectedRange password="CC78" sqref="B14:B19" name="Range1_4_2"/>
  </protectedRanges>
  <mergeCells count="79">
    <mergeCell ref="A14:A15"/>
    <mergeCell ref="B14:B15"/>
    <mergeCell ref="A16:A17"/>
    <mergeCell ref="B16:B17"/>
    <mergeCell ref="C16:C17"/>
    <mergeCell ref="D16:D17"/>
    <mergeCell ref="AK16:AK17"/>
    <mergeCell ref="A18:A19"/>
    <mergeCell ref="B18:B19"/>
    <mergeCell ref="C18:C19"/>
    <mergeCell ref="D18:D19"/>
    <mergeCell ref="AK18:AK19"/>
    <mergeCell ref="AR11:AR12"/>
    <mergeCell ref="AS11:AS12"/>
    <mergeCell ref="AL11:AL12"/>
    <mergeCell ref="AR18:AR19"/>
    <mergeCell ref="AS18:AS19"/>
    <mergeCell ref="AR14:AR15"/>
    <mergeCell ref="AS14:AS15"/>
    <mergeCell ref="AL16:AL17"/>
    <mergeCell ref="AM16:AM17"/>
    <mergeCell ref="AN16:AN17"/>
    <mergeCell ref="AO16:AO17"/>
    <mergeCell ref="AP16:AP17"/>
    <mergeCell ref="AQ16:AQ17"/>
    <mergeCell ref="AR16:AR17"/>
    <mergeCell ref="AS16:AS17"/>
    <mergeCell ref="A11:A12"/>
    <mergeCell ref="B11:B12"/>
    <mergeCell ref="C11:C12"/>
    <mergeCell ref="D11:D12"/>
    <mergeCell ref="AK11:AK12"/>
    <mergeCell ref="C14:C15"/>
    <mergeCell ref="D14:D15"/>
    <mergeCell ref="AK14:AK15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T5:AT6"/>
    <mergeCell ref="A9:A10"/>
    <mergeCell ref="B9:B10"/>
    <mergeCell ref="C9:C10"/>
    <mergeCell ref="D9:D10"/>
    <mergeCell ref="AK9:AK10"/>
    <mergeCell ref="AL9:AL10"/>
    <mergeCell ref="AS9:AS10"/>
    <mergeCell ref="AP9:AP10"/>
    <mergeCell ref="AQ9:AQ10"/>
    <mergeCell ref="AR9:AR10"/>
    <mergeCell ref="AM9:AM10"/>
    <mergeCell ref="AN9:AN10"/>
    <mergeCell ref="AO9:AO10"/>
    <mergeCell ref="AQ14:AQ15"/>
    <mergeCell ref="AL18:AL19"/>
    <mergeCell ref="AM18:AM19"/>
    <mergeCell ref="AN18:AN19"/>
    <mergeCell ref="AO18:AO19"/>
    <mergeCell ref="AP18:AP19"/>
    <mergeCell ref="AQ18:AQ19"/>
    <mergeCell ref="AL14:AL15"/>
    <mergeCell ref="AM14:AM15"/>
    <mergeCell ref="AN14:AN15"/>
    <mergeCell ref="AO14:AO15"/>
    <mergeCell ref="AP14:AP15"/>
    <mergeCell ref="AM11:AM12"/>
    <mergeCell ref="AN11:AN12"/>
    <mergeCell ref="AO11:AO12"/>
    <mergeCell ref="AP11:AP12"/>
    <mergeCell ref="AQ11:AQ12"/>
  </mergeCells>
  <conditionalFormatting sqref="F5:AJ6 F9:AJ12">
    <cfRule type="expression" dxfId="7" priority="51" stopIfTrue="1">
      <formula>IF(WEEKDAY(F$5)=1,TRUE,FALSE)</formula>
    </cfRule>
  </conditionalFormatting>
  <conditionalFormatting sqref="F11:AJ12">
    <cfRule type="expression" dxfId="6" priority="50" stopIfTrue="1">
      <formula>IF(WEEKDAY(F$5)=1,TRUE,FALSE)</formula>
    </cfRule>
  </conditionalFormatting>
  <conditionalFormatting sqref="F14:AJ19">
    <cfRule type="expression" dxfId="5" priority="2" stopIfTrue="1">
      <formula>IF(WEEKDAY(F$5)=1,TRUE,FALSE)</formula>
    </cfRule>
  </conditionalFormatting>
  <conditionalFormatting sqref="F16:AJ17">
    <cfRule type="expression" dxfId="4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E30"/>
  <sheetViews>
    <sheetView zoomScaleNormal="70" workbookViewId="0">
      <pane xSplit="3" ySplit="8" topLeftCell="D9" activePane="bottomRight" state="frozen"/>
      <selection activeCell="F16" sqref="F16:AI21"/>
      <selection pane="topRight" activeCell="F16" sqref="F16:AI21"/>
      <selection pane="bottomLeft" activeCell="F16" sqref="F16:AI21"/>
      <selection pane="bottomRight" activeCell="S19" activeCellId="1" sqref="S13 S19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91" customWidth="1"/>
    <col min="11" max="12" width="12" style="6" customWidth="1"/>
    <col min="13" max="13" width="11.85546875" style="6" customWidth="1"/>
    <col min="14" max="14" width="8.5703125" style="6" customWidth="1"/>
    <col min="15" max="16" width="8.7109375" style="6" customWidth="1"/>
    <col min="17" max="17" width="11" style="6" customWidth="1"/>
    <col min="18" max="18" width="6.28515625" style="6" customWidth="1"/>
    <col min="19" max="19" width="10.85546875" style="6" customWidth="1"/>
    <col min="20" max="20" width="12.28515625" style="7" customWidth="1"/>
    <col min="21" max="21" width="9.5703125" style="6" customWidth="1"/>
    <col min="22" max="22" width="15.42578125" style="7" customWidth="1"/>
    <col min="23" max="23" width="7.42578125" style="7" customWidth="1"/>
    <col min="24" max="24" width="7" style="7" customWidth="1"/>
    <col min="25" max="25" width="9.140625" style="7"/>
    <col min="26" max="26" width="11.140625" style="7" bestFit="1" customWidth="1"/>
    <col min="27" max="28" width="10.85546875" style="6" bestFit="1" customWidth="1"/>
    <col min="29" max="16384" width="9.140625" style="6"/>
  </cols>
  <sheetData>
    <row r="1" spans="1:31" s="4" customFormat="1" ht="41.25" customHeight="1">
      <c r="A1" s="139"/>
      <c r="B1" s="217"/>
      <c r="C1" s="217"/>
      <c r="D1" s="270" t="str">
        <f>"BẢNG THANH TOÁN LƯƠNG THÁNG"&amp;" "&amp;TEXT($E$4,"mm")&amp;" / "&amp;TEXT($E$4,"yyyy")</f>
        <v>BẢNG THANH TOÁN LƯƠNG THÁNG 11 / 2013</v>
      </c>
      <c r="E1" s="270"/>
      <c r="F1" s="270"/>
      <c r="G1" s="270"/>
      <c r="H1" s="270"/>
      <c r="I1" s="270"/>
      <c r="J1" s="270"/>
      <c r="K1" s="270"/>
      <c r="L1" s="270"/>
      <c r="M1" s="270"/>
      <c r="N1" s="270"/>
      <c r="O1" s="270"/>
      <c r="P1" s="270"/>
      <c r="Q1" s="271"/>
      <c r="R1" s="272" t="s">
        <v>179</v>
      </c>
      <c r="S1" s="273"/>
      <c r="T1" s="274"/>
      <c r="U1" s="130" t="s">
        <v>58</v>
      </c>
      <c r="V1" s="110" t="s">
        <v>37</v>
      </c>
      <c r="W1" s="83"/>
      <c r="X1" s="83"/>
      <c r="Y1" s="5"/>
      <c r="Z1" s="5"/>
    </row>
    <row r="2" spans="1:31" s="4" customFormat="1" ht="15" customHeight="1">
      <c r="A2" s="139"/>
      <c r="B2" s="217"/>
      <c r="C2" s="217"/>
      <c r="D2" s="217"/>
      <c r="E2" s="81"/>
      <c r="F2" s="217"/>
      <c r="G2" s="217"/>
      <c r="H2" s="217"/>
      <c r="I2" s="217"/>
      <c r="J2" s="82"/>
      <c r="K2" s="217"/>
      <c r="L2" s="217"/>
      <c r="M2" s="217"/>
      <c r="N2" s="217"/>
      <c r="O2" s="217"/>
      <c r="P2" s="217"/>
      <c r="Q2" s="217"/>
      <c r="R2" s="217"/>
      <c r="S2" s="217"/>
      <c r="T2" s="59"/>
      <c r="U2" s="80">
        <f>MAX(F10:F19)</f>
        <v>26</v>
      </c>
      <c r="V2" s="111">
        <v>31</v>
      </c>
      <c r="W2" s="83"/>
      <c r="X2" s="83"/>
      <c r="Y2" s="5"/>
      <c r="Z2" s="5"/>
    </row>
    <row r="3" spans="1:31" s="4" customFormat="1" ht="15" customHeight="1">
      <c r="A3" s="139"/>
      <c r="B3" s="217"/>
      <c r="C3" s="217"/>
      <c r="D3" s="217"/>
      <c r="E3" s="81"/>
      <c r="F3" s="217"/>
      <c r="G3" s="217"/>
      <c r="H3" s="217"/>
      <c r="I3" s="217"/>
      <c r="J3" s="82"/>
      <c r="K3" s="217"/>
      <c r="L3" s="217"/>
      <c r="M3" s="217"/>
      <c r="N3" s="217"/>
      <c r="O3" s="217"/>
      <c r="P3" s="217"/>
      <c r="Q3" s="217"/>
      <c r="R3" s="217"/>
      <c r="S3" s="217"/>
      <c r="T3" s="59"/>
      <c r="U3" s="131"/>
      <c r="V3" s="132"/>
      <c r="W3" s="83"/>
      <c r="X3" s="83"/>
      <c r="Y3" s="5"/>
      <c r="Z3" s="5"/>
    </row>
    <row r="4" spans="1:31" s="105" customFormat="1" ht="14.25" customHeight="1">
      <c r="A4" s="103"/>
      <c r="B4" s="104"/>
      <c r="C4" s="104"/>
      <c r="D4" s="104"/>
      <c r="E4" s="189">
        <f>'CC -11'!$E$4</f>
        <v>41579</v>
      </c>
      <c r="F4" s="104"/>
      <c r="G4" s="104"/>
      <c r="H4" s="104"/>
      <c r="I4" s="104"/>
      <c r="J4" s="104"/>
      <c r="K4" s="104"/>
      <c r="L4" s="104"/>
      <c r="M4" s="104"/>
      <c r="N4" s="162">
        <v>0.08</v>
      </c>
      <c r="O4" s="162">
        <v>1.4999999999999999E-2</v>
      </c>
      <c r="P4" s="162">
        <v>0.01</v>
      </c>
      <c r="Q4" s="104"/>
      <c r="R4" s="104"/>
      <c r="S4" s="104"/>
      <c r="T4" s="104"/>
      <c r="U4" s="104"/>
      <c r="V4" s="106"/>
      <c r="W4" s="106"/>
      <c r="X4" s="106"/>
      <c r="Y4" s="106"/>
      <c r="Z4" s="106"/>
    </row>
    <row r="5" spans="1:31" s="27" customFormat="1" ht="24" customHeight="1">
      <c r="A5" s="275" t="s">
        <v>19</v>
      </c>
      <c r="B5" s="275" t="s">
        <v>20</v>
      </c>
      <c r="C5" s="238" t="s">
        <v>1</v>
      </c>
      <c r="D5" s="238" t="s">
        <v>2</v>
      </c>
      <c r="E5" s="241" t="s">
        <v>56</v>
      </c>
      <c r="F5" s="278" t="s">
        <v>26</v>
      </c>
      <c r="G5" s="279"/>
      <c r="H5" s="279"/>
      <c r="I5" s="279"/>
      <c r="J5" s="279"/>
      <c r="K5" s="280"/>
      <c r="L5" s="277" t="s">
        <v>57</v>
      </c>
      <c r="M5" s="277" t="s">
        <v>5</v>
      </c>
      <c r="N5" s="238" t="s">
        <v>6</v>
      </c>
      <c r="O5" s="238"/>
      <c r="P5" s="238"/>
      <c r="Q5" s="277" t="s">
        <v>7</v>
      </c>
      <c r="R5" s="277" t="s">
        <v>8</v>
      </c>
      <c r="S5" s="277" t="s">
        <v>9</v>
      </c>
      <c r="T5" s="239" t="s">
        <v>10</v>
      </c>
      <c r="U5" s="104"/>
      <c r="V5" s="28"/>
      <c r="W5" s="28"/>
      <c r="X5" s="5"/>
      <c r="Y5" s="5"/>
      <c r="Z5" s="5"/>
      <c r="AA5" s="4"/>
      <c r="AB5" s="4"/>
      <c r="AC5" s="4"/>
      <c r="AD5" s="4"/>
      <c r="AE5" s="4"/>
    </row>
    <row r="6" spans="1:31" s="27" customFormat="1" ht="33.75" customHeight="1">
      <c r="A6" s="276"/>
      <c r="B6" s="276"/>
      <c r="C6" s="238"/>
      <c r="D6" s="238"/>
      <c r="E6" s="241"/>
      <c r="F6" s="278" t="s">
        <v>59</v>
      </c>
      <c r="G6" s="280"/>
      <c r="H6" s="278" t="s">
        <v>158</v>
      </c>
      <c r="I6" s="279"/>
      <c r="J6" s="284" t="s">
        <v>27</v>
      </c>
      <c r="K6" s="277" t="s">
        <v>4</v>
      </c>
      <c r="L6" s="281"/>
      <c r="M6" s="281"/>
      <c r="N6" s="286" t="s">
        <v>12</v>
      </c>
      <c r="O6" s="277" t="s">
        <v>13</v>
      </c>
      <c r="P6" s="277" t="s">
        <v>34</v>
      </c>
      <c r="Q6" s="281"/>
      <c r="R6" s="281"/>
      <c r="S6" s="281"/>
      <c r="T6" s="240"/>
      <c r="U6" s="104"/>
      <c r="V6" s="28"/>
      <c r="W6" s="28"/>
      <c r="X6" s="5"/>
      <c r="Y6" s="5"/>
      <c r="Z6" s="5"/>
      <c r="AA6" s="4"/>
      <c r="AB6" s="4"/>
      <c r="AC6" s="4"/>
      <c r="AD6" s="4"/>
      <c r="AE6" s="4"/>
    </row>
    <row r="7" spans="1:31" s="27" customFormat="1" ht="35.25" customHeight="1">
      <c r="A7" s="276"/>
      <c r="B7" s="276"/>
      <c r="C7" s="277"/>
      <c r="D7" s="277"/>
      <c r="E7" s="241"/>
      <c r="F7" s="218" t="s">
        <v>40</v>
      </c>
      <c r="G7" s="215" t="s">
        <v>18</v>
      </c>
      <c r="H7" s="218" t="s">
        <v>40</v>
      </c>
      <c r="I7" s="128" t="s">
        <v>18</v>
      </c>
      <c r="J7" s="285"/>
      <c r="K7" s="281"/>
      <c r="L7" s="282"/>
      <c r="M7" s="282"/>
      <c r="N7" s="287"/>
      <c r="O7" s="281"/>
      <c r="P7" s="281"/>
      <c r="Q7" s="281"/>
      <c r="R7" s="281"/>
      <c r="S7" s="281"/>
      <c r="T7" s="240"/>
      <c r="U7" s="104"/>
      <c r="V7" s="28"/>
      <c r="W7" s="28"/>
      <c r="X7" s="5"/>
      <c r="Y7" s="5"/>
      <c r="Z7" s="5"/>
      <c r="AA7" s="4"/>
      <c r="AB7" s="4"/>
      <c r="AC7" s="4"/>
      <c r="AD7" s="4"/>
      <c r="AE7" s="4"/>
    </row>
    <row r="8" spans="1:31" s="85" customFormat="1" ht="12.75" customHeight="1">
      <c r="A8" s="84">
        <v>1</v>
      </c>
      <c r="B8" s="84">
        <v>2</v>
      </c>
      <c r="C8" s="84">
        <v>3</v>
      </c>
      <c r="D8" s="84">
        <v>4</v>
      </c>
      <c r="E8" s="84">
        <v>5</v>
      </c>
      <c r="F8" s="84">
        <v>7</v>
      </c>
      <c r="G8" s="84">
        <v>8</v>
      </c>
      <c r="H8" s="84">
        <v>9</v>
      </c>
      <c r="I8" s="84">
        <v>10</v>
      </c>
      <c r="J8" s="84">
        <v>13</v>
      </c>
      <c r="K8" s="84">
        <v>14</v>
      </c>
      <c r="L8" s="84">
        <v>16</v>
      </c>
      <c r="M8" s="84">
        <v>17</v>
      </c>
      <c r="N8" s="84">
        <v>18</v>
      </c>
      <c r="O8" s="84">
        <v>19</v>
      </c>
      <c r="P8" s="84">
        <v>20</v>
      </c>
      <c r="Q8" s="84">
        <v>21</v>
      </c>
      <c r="R8" s="84">
        <v>22</v>
      </c>
      <c r="S8" s="84">
        <v>23</v>
      </c>
      <c r="T8" s="84">
        <v>24</v>
      </c>
      <c r="U8" s="104"/>
      <c r="V8" s="86"/>
      <c r="W8" s="86"/>
      <c r="X8" s="87"/>
      <c r="Y8" s="87"/>
      <c r="Z8" s="87"/>
      <c r="AA8" s="88"/>
      <c r="AB8" s="88"/>
      <c r="AC8" s="88"/>
      <c r="AD8" s="88"/>
      <c r="AE8" s="88"/>
    </row>
    <row r="9" spans="1:31" s="85" customFormat="1" ht="24" customHeight="1">
      <c r="A9" s="188" t="s">
        <v>155</v>
      </c>
      <c r="B9" s="187" t="s">
        <v>180</v>
      </c>
      <c r="C9" s="186"/>
      <c r="D9" s="186"/>
      <c r="E9" s="186"/>
      <c r="F9" s="186"/>
      <c r="G9" s="186"/>
      <c r="H9" s="186"/>
      <c r="I9" s="186"/>
      <c r="J9" s="186"/>
      <c r="K9" s="186"/>
      <c r="L9" s="186"/>
      <c r="M9" s="186"/>
      <c r="N9" s="186"/>
      <c r="O9" s="186"/>
      <c r="P9" s="186"/>
      <c r="Q9" s="186"/>
      <c r="R9" s="186"/>
      <c r="S9" s="186"/>
      <c r="T9" s="186"/>
      <c r="U9" s="104"/>
      <c r="V9" s="86"/>
      <c r="W9" s="86"/>
      <c r="X9" s="87"/>
      <c r="Y9" s="87"/>
      <c r="Z9" s="87"/>
      <c r="AA9" s="88"/>
      <c r="AB9" s="88"/>
      <c r="AC9" s="88"/>
      <c r="AD9" s="88"/>
      <c r="AE9" s="88"/>
    </row>
    <row r="10" spans="1:31" s="36" customFormat="1" ht="24" customHeight="1">
      <c r="A10" s="38">
        <v>1</v>
      </c>
      <c r="B10" s="141" t="s">
        <v>162</v>
      </c>
      <c r="C10" s="89" t="str">
        <f t="shared" ref="C10:C11" si="0">VLOOKUP(B10,DS,2,0)</f>
        <v>Phan Văn Hiền</v>
      </c>
      <c r="D10" s="116" t="str">
        <f t="shared" ref="D10:D11" si="1">VLOOKUP(B10,DS,3,0)</f>
        <v>Quản Đốc</v>
      </c>
      <c r="E10" s="90">
        <f t="shared" ref="E10:E11" si="2">VLOOKUP(B10,DS,4,0)</f>
        <v>2700000</v>
      </c>
      <c r="F10" s="92">
        <f>VLOOKUP(B10,'CC -11'!$B$8:$AS$19,36,0)</f>
        <v>26</v>
      </c>
      <c r="G10" s="145">
        <f>ROUND(E10/$U$2*F10,0)</f>
        <v>2700000</v>
      </c>
      <c r="H10" s="92">
        <f>(VLOOKUP(B10,'CC -11'!$B$8:$AS$19,37,0)+VLOOKUP(B10,'CC -11'!$B$8:$AS$19,38,0))</f>
        <v>0</v>
      </c>
      <c r="I10" s="145">
        <f t="shared" ref="I10:I11" si="3">ROUND(E10/$U$2*H10,0)</f>
        <v>0</v>
      </c>
      <c r="J10" s="93">
        <f t="shared" ref="J10:K11" si="4">F10+H10</f>
        <v>26</v>
      </c>
      <c r="K10" s="39">
        <f>G10+I10</f>
        <v>2700000</v>
      </c>
      <c r="L10" s="90">
        <f t="shared" ref="L10:L11" si="5">+F10*15000</f>
        <v>390000</v>
      </c>
      <c r="M10" s="40">
        <f t="shared" ref="M10:M11" si="6">K10+L10</f>
        <v>3090000</v>
      </c>
      <c r="N10" s="40">
        <f>IF(VLOOKUP(B10,DS,9,0)="x",E10*$N$4,0)</f>
        <v>0</v>
      </c>
      <c r="O10" s="40">
        <f>IF(VLOOKUP(B10,DS,9,0)="x",E10*$O$4,0)</f>
        <v>0</v>
      </c>
      <c r="P10" s="40">
        <f>IF(VLOOKUP(B10,DS,9,0)="x",E10*$P$4,0)</f>
        <v>0</v>
      </c>
      <c r="Q10" s="39">
        <f t="shared" ref="Q10:Q11" si="7">M10-SUM(N10:P10)</f>
        <v>3090000</v>
      </c>
      <c r="R10" s="39">
        <f>VLOOKUP(B10,DS,23,0)</f>
        <v>0</v>
      </c>
      <c r="S10" s="45">
        <f t="shared" ref="S10:S11" si="8">Q10-R10</f>
        <v>3090000</v>
      </c>
      <c r="T10" s="39"/>
      <c r="U10" s="104"/>
      <c r="V10" s="37"/>
      <c r="W10" s="28"/>
      <c r="X10" s="5"/>
      <c r="Y10" s="5"/>
      <c r="Z10" s="5"/>
      <c r="AA10" s="4"/>
      <c r="AB10" s="4"/>
      <c r="AC10" s="4"/>
      <c r="AD10" s="4"/>
      <c r="AE10" s="4"/>
    </row>
    <row r="11" spans="1:31" s="36" customFormat="1" ht="24" customHeight="1">
      <c r="A11" s="38">
        <v>2</v>
      </c>
      <c r="B11" s="141" t="s">
        <v>177</v>
      </c>
      <c r="C11" s="89" t="str">
        <f t="shared" si="0"/>
        <v>Nguyễn Thị Thu Sương</v>
      </c>
      <c r="D11" s="116" t="str">
        <f t="shared" si="1"/>
        <v>Kinh Doanh</v>
      </c>
      <c r="E11" s="90">
        <f t="shared" si="2"/>
        <v>2400000</v>
      </c>
      <c r="F11" s="92">
        <f>VLOOKUP(B11,'CC -11'!$B$8:$AS$19,36,0)</f>
        <v>26</v>
      </c>
      <c r="G11" s="145">
        <f t="shared" ref="G11" si="9">ROUND(E11/$U$2*F11,0)</f>
        <v>2400000</v>
      </c>
      <c r="H11" s="92">
        <f>(VLOOKUP(B11,'CC -11'!$B$8:$AS$19,37,0)+VLOOKUP(B11,'CC -11'!$B$8:$AS$19,38,0))</f>
        <v>0</v>
      </c>
      <c r="I11" s="145">
        <f t="shared" si="3"/>
        <v>0</v>
      </c>
      <c r="J11" s="93">
        <f t="shared" si="4"/>
        <v>26</v>
      </c>
      <c r="K11" s="39">
        <f t="shared" si="4"/>
        <v>2400000</v>
      </c>
      <c r="L11" s="90">
        <f t="shared" si="5"/>
        <v>390000</v>
      </c>
      <c r="M11" s="40">
        <f t="shared" si="6"/>
        <v>2790000</v>
      </c>
      <c r="N11" s="40">
        <f>IF(VLOOKUP(B11,DS,9,0)="x",E11*$N$4,0)</f>
        <v>0</v>
      </c>
      <c r="O11" s="40">
        <f>IF(VLOOKUP(B11,DS,9,0)="x",E11*$O$4,0)</f>
        <v>0</v>
      </c>
      <c r="P11" s="40">
        <f>IF(VLOOKUP(B11,DS,9,0)="x",E11*$P$4,0)</f>
        <v>0</v>
      </c>
      <c r="Q11" s="39">
        <f t="shared" si="7"/>
        <v>2790000</v>
      </c>
      <c r="R11" s="39">
        <f>VLOOKUP(B11,DS,23,0)</f>
        <v>0</v>
      </c>
      <c r="S11" s="45">
        <f t="shared" si="8"/>
        <v>2790000</v>
      </c>
      <c r="T11" s="39"/>
      <c r="U11" s="104"/>
      <c r="V11" s="37"/>
      <c r="W11" s="28"/>
      <c r="X11" s="5"/>
      <c r="Y11" s="5"/>
      <c r="Z11" s="5"/>
      <c r="AA11" s="4"/>
      <c r="AB11" s="4"/>
      <c r="AC11" s="4"/>
      <c r="AD11" s="4"/>
      <c r="AE11" s="4"/>
    </row>
    <row r="12" spans="1:31" s="36" customFormat="1" ht="24" customHeight="1">
      <c r="A12" s="203"/>
      <c r="B12" s="204"/>
      <c r="C12" s="205"/>
      <c r="D12" s="206"/>
      <c r="E12" s="207"/>
      <c r="F12" s="208"/>
      <c r="G12" s="209"/>
      <c r="H12" s="208"/>
      <c r="I12" s="209"/>
      <c r="J12" s="210"/>
      <c r="K12" s="211"/>
      <c r="L12" s="207"/>
      <c r="M12" s="212"/>
      <c r="N12" s="212"/>
      <c r="O12" s="212"/>
      <c r="P12" s="212"/>
      <c r="Q12" s="211"/>
      <c r="R12" s="211"/>
      <c r="S12" s="213"/>
      <c r="T12" s="211"/>
      <c r="U12" s="104"/>
      <c r="V12" s="37"/>
      <c r="W12" s="28"/>
      <c r="X12" s="5"/>
      <c r="Y12" s="5"/>
      <c r="Z12" s="5"/>
      <c r="AA12" s="4"/>
      <c r="AB12" s="4"/>
      <c r="AC12" s="4"/>
      <c r="AD12" s="4"/>
      <c r="AE12" s="4"/>
    </row>
    <row r="13" spans="1:31" s="32" customFormat="1" ht="21" customHeight="1">
      <c r="A13" s="283" t="s">
        <v>25</v>
      </c>
      <c r="B13" s="283"/>
      <c r="C13" s="283"/>
      <c r="D13" s="283"/>
      <c r="E13" s="140">
        <f>SUM(E9:E12)</f>
        <v>5100000</v>
      </c>
      <c r="F13" s="140"/>
      <c r="G13" s="140">
        <f>SUM(G9:G12)</f>
        <v>5100000</v>
      </c>
      <c r="H13" s="140"/>
      <c r="I13" s="140">
        <f>SUM(I9:I12)</f>
        <v>0</v>
      </c>
      <c r="J13" s="140"/>
      <c r="K13" s="140">
        <f t="shared" ref="K13:S13" si="10">SUM(K9:K12)</f>
        <v>5100000</v>
      </c>
      <c r="L13" s="140">
        <f t="shared" si="10"/>
        <v>780000</v>
      </c>
      <c r="M13" s="140">
        <f t="shared" si="10"/>
        <v>5880000</v>
      </c>
      <c r="N13" s="140">
        <f t="shared" si="10"/>
        <v>0</v>
      </c>
      <c r="O13" s="140">
        <f t="shared" si="10"/>
        <v>0</v>
      </c>
      <c r="P13" s="140">
        <f t="shared" si="10"/>
        <v>0</v>
      </c>
      <c r="Q13" s="140">
        <f t="shared" si="10"/>
        <v>5880000</v>
      </c>
      <c r="R13" s="140">
        <f t="shared" si="10"/>
        <v>0</v>
      </c>
      <c r="S13" s="140">
        <f t="shared" si="10"/>
        <v>5880000</v>
      </c>
      <c r="T13" s="26"/>
      <c r="U13" s="104"/>
      <c r="V13" s="33"/>
      <c r="W13" s="33"/>
      <c r="X13" s="33"/>
      <c r="Y13" s="33"/>
      <c r="Z13" s="33"/>
    </row>
    <row r="14" spans="1:31" s="85" customFormat="1" ht="24" customHeight="1">
      <c r="A14" s="188" t="s">
        <v>156</v>
      </c>
      <c r="B14" s="187" t="s">
        <v>157</v>
      </c>
      <c r="C14" s="186"/>
      <c r="D14" s="186"/>
      <c r="E14" s="186"/>
      <c r="F14" s="186"/>
      <c r="G14" s="186"/>
      <c r="H14" s="186"/>
      <c r="I14" s="186"/>
      <c r="J14" s="186"/>
      <c r="K14" s="186"/>
      <c r="L14" s="186"/>
      <c r="M14" s="186"/>
      <c r="N14" s="186"/>
      <c r="O14" s="186"/>
      <c r="P14" s="186"/>
      <c r="Q14" s="186"/>
      <c r="R14" s="186"/>
      <c r="S14" s="186"/>
      <c r="T14" s="186"/>
      <c r="U14" s="104"/>
      <c r="V14" s="86"/>
      <c r="W14" s="86"/>
      <c r="X14" s="87"/>
      <c r="Y14" s="87"/>
      <c r="Z14" s="87"/>
      <c r="AA14" s="88"/>
      <c r="AB14" s="88"/>
      <c r="AC14" s="88"/>
      <c r="AD14" s="88"/>
      <c r="AE14" s="88"/>
    </row>
    <row r="15" spans="1:31" s="36" customFormat="1" ht="24" customHeight="1">
      <c r="A15" s="38">
        <v>1</v>
      </c>
      <c r="B15" s="141" t="s">
        <v>163</v>
      </c>
      <c r="C15" s="89" t="str">
        <f t="shared" ref="C15" si="11">VLOOKUP(B15,DS,2,0)</f>
        <v>Nguyễn Trường Giang</v>
      </c>
      <c r="D15" s="116" t="str">
        <f t="shared" ref="D15" si="12">VLOOKUP(B15,DS,3,0)</f>
        <v>Thợ in</v>
      </c>
      <c r="E15" s="90">
        <f t="shared" ref="E15" si="13">VLOOKUP(B15,DS,4,0)</f>
        <v>2200000</v>
      </c>
      <c r="F15" s="92">
        <f>VLOOKUP(B15,'CC -11'!$B$8:$AS$19,36,0)</f>
        <v>26</v>
      </c>
      <c r="G15" s="145">
        <f t="shared" ref="G15" si="14">ROUND(E15/$U$2*F15,0)</f>
        <v>2200000</v>
      </c>
      <c r="H15" s="92">
        <f>(VLOOKUP(B15,'CC -11'!$B$8:$AS$19,37,0)+VLOOKUP(B15,'CC -11'!$B$8:$AS$19,38,0))</f>
        <v>0</v>
      </c>
      <c r="I15" s="145">
        <f t="shared" ref="I15" si="15">ROUND(E15/$U$2*H15,0)</f>
        <v>0</v>
      </c>
      <c r="J15" s="146">
        <f t="shared" ref="J15:K15" si="16">F15+H15</f>
        <v>26</v>
      </c>
      <c r="K15" s="39">
        <f t="shared" si="16"/>
        <v>2200000</v>
      </c>
      <c r="L15" s="90">
        <f t="shared" ref="L15" si="17">+F15*15000</f>
        <v>390000</v>
      </c>
      <c r="M15" s="40">
        <f t="shared" ref="M15" si="18">K15+L15</f>
        <v>2590000</v>
      </c>
      <c r="N15" s="40">
        <f>IF(VLOOKUP(B15,DS,9,0)="x",'L - 11'!E15*$N$4,0)</f>
        <v>0</v>
      </c>
      <c r="O15" s="40">
        <f t="shared" ref="O15" si="19">IF(VLOOKUP(B15,DS,9,0)="x",E15*0.015,0)</f>
        <v>0</v>
      </c>
      <c r="P15" s="40">
        <f t="shared" ref="P15" si="20">IF(VLOOKUP(B15,DS,9,0)="x",E15*0.01,0)</f>
        <v>0</v>
      </c>
      <c r="Q15" s="39">
        <f>M15-SUM(N15:P15)</f>
        <v>2590000</v>
      </c>
      <c r="R15" s="39">
        <f t="shared" ref="R15" si="21">VLOOKUP(B15,DS,23,0)</f>
        <v>0</v>
      </c>
      <c r="S15" s="45">
        <f>Q15-R15</f>
        <v>2590000</v>
      </c>
      <c r="T15" s="39"/>
      <c r="U15" s="104"/>
      <c r="V15" s="37"/>
      <c r="W15" s="28"/>
      <c r="X15" s="5"/>
      <c r="Y15" s="5"/>
      <c r="Z15" s="5"/>
      <c r="AA15" s="4"/>
      <c r="AB15" s="4"/>
      <c r="AC15" s="4"/>
      <c r="AD15" s="4"/>
      <c r="AE15" s="4"/>
    </row>
    <row r="16" spans="1:31" s="36" customFormat="1" ht="24" customHeight="1">
      <c r="A16" s="38">
        <v>2</v>
      </c>
      <c r="B16" s="141" t="s">
        <v>164</v>
      </c>
      <c r="C16" s="89" t="str">
        <f t="shared" ref="C16:C17" si="22">VLOOKUP(B16,DS,2,0)</f>
        <v>Đoàn Hồng Phong</v>
      </c>
      <c r="D16" s="116" t="str">
        <f t="shared" ref="D16:D17" si="23">VLOOKUP(B16,DS,3,0)</f>
        <v>Thợ đóng - xả</v>
      </c>
      <c r="E16" s="90">
        <f t="shared" ref="E16:E17" si="24">VLOOKUP(B16,DS,4,0)</f>
        <v>2200000</v>
      </c>
      <c r="F16" s="92">
        <f>VLOOKUP(B16,'CC -11'!$B$8:$AS$19,36,0)</f>
        <v>26</v>
      </c>
      <c r="G16" s="145">
        <f t="shared" ref="G16:G17" si="25">ROUND(E16/$U$2*F16,0)</f>
        <v>2200000</v>
      </c>
      <c r="H16" s="92">
        <f>(VLOOKUP(B16,'CC -11'!$B$8:$AS$19,37,0)+VLOOKUP(B16,'CC -11'!$B$8:$AS$19,38,0))</f>
        <v>0</v>
      </c>
      <c r="I16" s="145">
        <f t="shared" ref="I16:I17" si="26">ROUND(E16/$U$2*H16,0)</f>
        <v>0</v>
      </c>
      <c r="J16" s="146">
        <f t="shared" ref="J16:J17" si="27">F16+H16</f>
        <v>26</v>
      </c>
      <c r="K16" s="39">
        <f t="shared" ref="K16:K17" si="28">G16+I16</f>
        <v>2200000</v>
      </c>
      <c r="L16" s="90">
        <f t="shared" ref="L16:L17" si="29">+F16*15000</f>
        <v>390000</v>
      </c>
      <c r="M16" s="40">
        <f t="shared" ref="M16:M17" si="30">K16+L16</f>
        <v>2590000</v>
      </c>
      <c r="N16" s="40">
        <f>IF(VLOOKUP(B16,DS,9,0)="x",'L - 11'!E16*$N$4,0)</f>
        <v>0</v>
      </c>
      <c r="O16" s="40">
        <f t="shared" ref="O16:O17" si="31">IF(VLOOKUP(B16,DS,9,0)="x",E16*0.015,0)</f>
        <v>0</v>
      </c>
      <c r="P16" s="40">
        <f t="shared" ref="P16:P17" si="32">IF(VLOOKUP(B16,DS,9,0)="x",E16*0.01,0)</f>
        <v>0</v>
      </c>
      <c r="Q16" s="39">
        <f t="shared" ref="Q16:Q17" si="33">M16-SUM(N16:P16)</f>
        <v>2590000</v>
      </c>
      <c r="R16" s="39">
        <f t="shared" ref="R16:R17" si="34">VLOOKUP(B16,DS,23,0)</f>
        <v>0</v>
      </c>
      <c r="S16" s="45">
        <f t="shared" ref="S16:S17" si="35">Q16-R16</f>
        <v>2590000</v>
      </c>
      <c r="T16" s="39"/>
      <c r="U16" s="104"/>
      <c r="V16" s="37"/>
      <c r="W16" s="28"/>
      <c r="X16" s="5"/>
      <c r="Y16" s="5"/>
      <c r="Z16" s="5"/>
      <c r="AA16" s="4"/>
      <c r="AB16" s="4"/>
      <c r="AC16" s="4"/>
      <c r="AD16" s="4"/>
      <c r="AE16" s="4"/>
    </row>
    <row r="17" spans="1:31" s="36" customFormat="1" ht="24" customHeight="1">
      <c r="A17" s="38">
        <v>3</v>
      </c>
      <c r="B17" s="141" t="s">
        <v>165</v>
      </c>
      <c r="C17" s="89" t="str">
        <f t="shared" si="22"/>
        <v>Trần Hữu Tình</v>
      </c>
      <c r="D17" s="116" t="str">
        <f t="shared" si="23"/>
        <v>Công nhân</v>
      </c>
      <c r="E17" s="90">
        <f t="shared" si="24"/>
        <v>2000000</v>
      </c>
      <c r="F17" s="92">
        <f>VLOOKUP(B17,'CC -11'!$B$8:$AS$19,36,0)</f>
        <v>26</v>
      </c>
      <c r="G17" s="145">
        <f t="shared" si="25"/>
        <v>2000000</v>
      </c>
      <c r="H17" s="92">
        <f>(VLOOKUP(B17,'CC -11'!$B$8:$AS$19,37,0)+VLOOKUP(B17,'CC -11'!$B$8:$AS$19,38,0))</f>
        <v>0</v>
      </c>
      <c r="I17" s="145">
        <f t="shared" si="26"/>
        <v>0</v>
      </c>
      <c r="J17" s="146">
        <f t="shared" si="27"/>
        <v>26</v>
      </c>
      <c r="K17" s="39">
        <f t="shared" si="28"/>
        <v>2000000</v>
      </c>
      <c r="L17" s="90">
        <f t="shared" si="29"/>
        <v>390000</v>
      </c>
      <c r="M17" s="40">
        <f t="shared" si="30"/>
        <v>2390000</v>
      </c>
      <c r="N17" s="40">
        <f>IF(VLOOKUP(B17,DS,9,0)="x",'L - 11'!E17*$N$4,0)</f>
        <v>0</v>
      </c>
      <c r="O17" s="40">
        <f t="shared" si="31"/>
        <v>0</v>
      </c>
      <c r="P17" s="40">
        <f t="shared" si="32"/>
        <v>0</v>
      </c>
      <c r="Q17" s="39">
        <f t="shared" si="33"/>
        <v>2390000</v>
      </c>
      <c r="R17" s="39">
        <f t="shared" si="34"/>
        <v>0</v>
      </c>
      <c r="S17" s="45">
        <f t="shared" si="35"/>
        <v>2390000</v>
      </c>
      <c r="T17" s="39"/>
      <c r="U17" s="104"/>
      <c r="V17" s="37"/>
      <c r="W17" s="28"/>
      <c r="X17" s="5"/>
      <c r="Y17" s="5"/>
      <c r="Z17" s="5"/>
      <c r="AA17" s="4"/>
      <c r="AB17" s="4"/>
      <c r="AC17" s="4"/>
      <c r="AD17" s="4"/>
      <c r="AE17" s="4"/>
    </row>
    <row r="18" spans="1:31" s="36" customFormat="1" ht="22.5" customHeight="1">
      <c r="A18" s="41"/>
      <c r="B18" s="185"/>
      <c r="C18" s="42"/>
      <c r="D18" s="3"/>
      <c r="E18" s="43"/>
      <c r="F18" s="43"/>
      <c r="G18" s="43"/>
      <c r="H18" s="43"/>
      <c r="I18" s="43"/>
      <c r="J18" s="44"/>
      <c r="K18" s="43"/>
      <c r="L18" s="43"/>
      <c r="M18" s="184"/>
      <c r="N18" s="43"/>
      <c r="O18" s="43"/>
      <c r="P18" s="43"/>
      <c r="Q18" s="43"/>
      <c r="R18" s="43"/>
      <c r="S18" s="43"/>
      <c r="T18" s="39"/>
      <c r="U18" s="104"/>
      <c r="V18" s="37"/>
      <c r="W18" s="37"/>
      <c r="X18" s="37"/>
      <c r="Y18" s="37"/>
      <c r="Z18" s="37"/>
    </row>
    <row r="19" spans="1:31" s="32" customFormat="1" ht="21" customHeight="1">
      <c r="A19" s="283" t="s">
        <v>25</v>
      </c>
      <c r="B19" s="283"/>
      <c r="C19" s="283"/>
      <c r="D19" s="283"/>
      <c r="E19" s="140">
        <f>SUM(E14:E18)</f>
        <v>6400000</v>
      </c>
      <c r="F19" s="140"/>
      <c r="G19" s="140">
        <f>SUM(G14:G18)</f>
        <v>6400000</v>
      </c>
      <c r="H19" s="140"/>
      <c r="I19" s="140">
        <f>SUM(I14:I18)</f>
        <v>0</v>
      </c>
      <c r="J19" s="140"/>
      <c r="K19" s="140">
        <f t="shared" ref="K19:S19" si="36">SUM(K14:K18)</f>
        <v>6400000</v>
      </c>
      <c r="L19" s="140">
        <f t="shared" si="36"/>
        <v>1170000</v>
      </c>
      <c r="M19" s="140">
        <f t="shared" si="36"/>
        <v>7570000</v>
      </c>
      <c r="N19" s="140">
        <f t="shared" si="36"/>
        <v>0</v>
      </c>
      <c r="O19" s="140">
        <f t="shared" si="36"/>
        <v>0</v>
      </c>
      <c r="P19" s="140">
        <f t="shared" si="36"/>
        <v>0</v>
      </c>
      <c r="Q19" s="140">
        <f t="shared" si="36"/>
        <v>7570000</v>
      </c>
      <c r="R19" s="140">
        <f t="shared" si="36"/>
        <v>0</v>
      </c>
      <c r="S19" s="140">
        <f t="shared" si="36"/>
        <v>7570000</v>
      </c>
      <c r="T19" s="26"/>
      <c r="U19" s="104"/>
      <c r="V19" s="33"/>
      <c r="W19" s="33"/>
      <c r="X19" s="33"/>
      <c r="Y19" s="33"/>
      <c r="Z19" s="33"/>
    </row>
    <row r="20" spans="1:31" ht="11.25" customHeight="1">
      <c r="A20" s="8"/>
      <c r="B20" s="8"/>
      <c r="C20" s="9"/>
      <c r="D20" s="117"/>
      <c r="E20" s="94"/>
      <c r="F20" s="9"/>
      <c r="G20" s="9"/>
      <c r="H20" s="9"/>
      <c r="I20" s="9"/>
      <c r="K20" s="9"/>
      <c r="L20" s="9"/>
      <c r="M20" s="102"/>
      <c r="N20" s="9"/>
      <c r="O20" s="9"/>
      <c r="P20" s="9"/>
      <c r="Q20" s="9"/>
      <c r="R20" s="9"/>
      <c r="S20" s="9"/>
      <c r="T20" s="9"/>
      <c r="U20" s="104"/>
    </row>
    <row r="21" spans="1:31" s="36" customFormat="1" ht="11.25" customHeight="1">
      <c r="A21" s="78"/>
      <c r="B21" s="78"/>
      <c r="C21" s="78"/>
      <c r="D21" s="133"/>
      <c r="E21" s="134"/>
      <c r="F21" s="78"/>
      <c r="G21" s="78"/>
      <c r="H21" s="78"/>
      <c r="I21" s="78"/>
      <c r="J21" s="135"/>
      <c r="K21" s="134"/>
      <c r="L21" s="78"/>
      <c r="M21" s="78"/>
      <c r="N21" s="78"/>
      <c r="O21" s="78"/>
      <c r="P21" s="78"/>
      <c r="Q21" s="78"/>
      <c r="R21" s="78"/>
      <c r="S21" s="108" t="str">
        <f>"Long An, ngày  "&amp;$V$2&amp;"   tháng   "&amp;TEXT(E4,"mm")&amp;"   năm "&amp;TEXT(E4,"yyyy")</f>
        <v>Long An, ngày  31   tháng   11   năm 2013</v>
      </c>
      <c r="T21" s="78"/>
      <c r="U21" s="136"/>
      <c r="V21" s="37"/>
      <c r="W21" s="37"/>
      <c r="X21" s="37"/>
      <c r="Y21" s="37"/>
      <c r="Z21" s="37"/>
    </row>
    <row r="22" spans="1:31" s="36" customFormat="1" ht="12.75">
      <c r="A22" s="29"/>
      <c r="B22" s="29"/>
      <c r="C22" s="29" t="s">
        <v>60</v>
      </c>
      <c r="D22" s="137"/>
      <c r="E22" s="79"/>
      <c r="F22" s="136"/>
      <c r="G22" s="79"/>
      <c r="H22" s="79"/>
      <c r="I22" s="79"/>
      <c r="J22" s="138"/>
      <c r="K22" s="37"/>
      <c r="L22" s="29"/>
      <c r="M22" s="147"/>
      <c r="N22" s="20"/>
      <c r="O22" s="20"/>
      <c r="P22" s="20"/>
      <c r="Q22" s="20"/>
      <c r="S22" s="136" t="s">
        <v>22</v>
      </c>
      <c r="T22" s="136"/>
      <c r="U22" s="136"/>
      <c r="V22" s="37"/>
      <c r="W22" s="37"/>
      <c r="X22" s="37"/>
      <c r="Y22" s="37"/>
      <c r="Z22" s="37"/>
    </row>
    <row r="23" spans="1:31" ht="12">
      <c r="A23" s="8"/>
      <c r="B23" s="8"/>
      <c r="C23" s="15"/>
      <c r="E23" s="13"/>
      <c r="F23" s="12"/>
      <c r="G23" s="13"/>
      <c r="H23" s="13"/>
      <c r="I23" s="13"/>
      <c r="K23" s="7"/>
      <c r="L23" s="15"/>
      <c r="N23" s="11"/>
      <c r="O23" s="11"/>
      <c r="P23" s="11"/>
      <c r="Q23" s="11"/>
      <c r="S23" s="11"/>
      <c r="T23" s="12"/>
      <c r="U23" s="104"/>
    </row>
    <row r="24" spans="1:31" ht="12">
      <c r="C24" s="15"/>
      <c r="L24" s="15"/>
      <c r="T24" s="15"/>
      <c r="U24" s="104"/>
    </row>
    <row r="25" spans="1:31" ht="12">
      <c r="U25" s="104"/>
    </row>
    <row r="26" spans="1:31" ht="12">
      <c r="U26" s="104"/>
    </row>
    <row r="27" spans="1:31" ht="12">
      <c r="U27" s="104"/>
    </row>
    <row r="28" spans="1:31" ht="12">
      <c r="U28" s="104"/>
    </row>
    <row r="29" spans="1:31" ht="12">
      <c r="U29" s="104"/>
    </row>
    <row r="30" spans="1:31" ht="12">
      <c r="U30" s="104"/>
    </row>
  </sheetData>
  <protectedRanges>
    <protectedRange password="CC78" sqref="V18:IK19 C5:D7 B22:C22 V5:W9 A18:A23 B18:B21 B23 V14:W14 Q5:T7 E5:I6 D19 N5:P6 L5 L22 J6:K7 L7 A25:T58 U31:U58 N18:S18 V25:IK58 J18:L18 A59:IK65326 AF14:IK14 V13:IK13 D13 W12 AF12:IK12 Q12:S12 A12:B13 A10:B11 Q10:S11 AF5:IK11 W10:W11" name="Range1"/>
    <protectedRange password="CC78" sqref="F7:H7" name="Range1_4"/>
    <protectedRange password="CC78" sqref="V22:IK23 S22:T23 N22:Q23 E22:I23" name="Range1_1_1"/>
    <protectedRange password="CC78" sqref="U1 W1:IK3 V4:IK4 B4:T4 R2:S3 B1:Q3 U18:U30 X14:AE14 U12:U14 X12:AE12 X5:AE11 U4:U11" name="Range1_2"/>
    <protectedRange password="CC78" sqref="V10:V12" name="Range1_1"/>
    <protectedRange password="CC78" sqref="A1" name="Range1_2_1_1"/>
    <protectedRange password="CC78" sqref="V1:V3" name="Range1_2_1"/>
    <protectedRange password="CC78" sqref="I7" name="Range1_4_1"/>
    <protectedRange password="CC78" sqref="U3" name="Range1_2_2_1"/>
    <protectedRange password="CC78" sqref="AF15:IK17 Q15:S17 A15:B17 W15:W17" name="Range1_5"/>
    <protectedRange password="CC78" sqref="X15:AE17 U15:U17" name="Range1_2_3"/>
    <protectedRange password="CC78" sqref="V15:V17" name="Range1_1_3"/>
    <protectedRange password="CC78" sqref="K10:K12 K15:K17" name="Range1_6"/>
    <protectedRange password="CC78" sqref="A2:A3" name="Range1_2_1_3"/>
    <protectedRange password="CC78" sqref="E13:T13" name="Range1_3"/>
    <protectedRange password="CC78" sqref="E19:T19" name="Range1_7"/>
    <protectedRange password="CC78" sqref="U2" name="Range1_2_2_1_1"/>
  </protectedRanges>
  <autoFilter ref="A7:AE10"/>
  <mergeCells count="24"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Q5:Q7"/>
    <mergeCell ref="R5:R7"/>
    <mergeCell ref="S5:S7"/>
    <mergeCell ref="T5:T7"/>
    <mergeCell ref="F6:G6"/>
    <mergeCell ref="H6:I6"/>
    <mergeCell ref="A13:D13"/>
    <mergeCell ref="A19:D19"/>
    <mergeCell ref="N5:P5"/>
    <mergeCell ref="J6:J7"/>
    <mergeCell ref="K6:K7"/>
    <mergeCell ref="N6:N7"/>
    <mergeCell ref="O6:O7"/>
    <mergeCell ref="P6:P7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6"/>
  <sheetViews>
    <sheetView zoomScaleNormal="115" workbookViewId="0">
      <pane xSplit="3" ySplit="6" topLeftCell="D7" activePane="bottomRight" state="frozen"/>
      <selection activeCell="F16" sqref="F16:AI21"/>
      <selection pane="topRight" activeCell="F16" sqref="F16:AI21"/>
      <selection pane="bottomLeft" activeCell="F16" sqref="F16:AI21"/>
      <selection pane="bottomRight" activeCell="N15" sqref="N15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214" customWidth="1"/>
    <col min="5" max="5" width="7.140625" style="2" customWidth="1"/>
    <col min="6" max="33" width="3.42578125" style="123" customWidth="1"/>
    <col min="34" max="36" width="3.42578125" style="124" customWidth="1"/>
    <col min="37" max="38" width="4.42578125" style="2" customWidth="1"/>
    <col min="39" max="39" width="5.5703125" style="100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39"/>
      <c r="B1" s="54"/>
      <c r="C1" s="54"/>
      <c r="D1" s="58"/>
      <c r="E1" s="54"/>
      <c r="F1" s="58"/>
      <c r="G1" s="58"/>
      <c r="H1" s="58"/>
      <c r="I1" s="58"/>
      <c r="J1" s="58"/>
      <c r="K1" s="119"/>
      <c r="L1" s="119"/>
      <c r="M1" s="119"/>
      <c r="N1" s="119"/>
      <c r="O1" s="119"/>
      <c r="P1" s="119"/>
      <c r="Q1" s="119"/>
      <c r="R1" s="119"/>
      <c r="S1" s="56" t="str">
        <f>CONCATENATE("BẢNG CHẤM CÔNG THÁNG ",TEXT($E$4,"mm")," NĂM ",TEXT($E$4,"yyyy"))</f>
        <v>BẢNG CHẤM CÔNG THÁNG 12 NĂM 2013</v>
      </c>
      <c r="T1" s="119"/>
      <c r="U1" s="119"/>
      <c r="V1" s="119"/>
      <c r="W1" s="119"/>
      <c r="X1" s="119"/>
      <c r="Y1" s="119"/>
      <c r="Z1" s="119"/>
      <c r="AA1" s="119"/>
      <c r="AB1" s="119"/>
      <c r="AC1" s="119"/>
      <c r="AD1" s="119"/>
      <c r="AE1" s="119"/>
      <c r="AF1" s="119"/>
      <c r="AG1" s="119"/>
      <c r="AH1" s="119"/>
      <c r="AI1" s="119"/>
      <c r="AJ1" s="119"/>
      <c r="AK1" s="55"/>
      <c r="AL1" s="55"/>
      <c r="AM1" s="242" t="s">
        <v>179</v>
      </c>
      <c r="AN1" s="243"/>
      <c r="AO1" s="243"/>
      <c r="AP1" s="243"/>
      <c r="AQ1" s="243"/>
      <c r="AR1" s="243"/>
      <c r="AS1" s="244"/>
      <c r="AT1" s="57"/>
    </row>
    <row r="2" spans="1:91" ht="20.25">
      <c r="A2" s="139"/>
      <c r="B2" s="58"/>
      <c r="C2" s="58"/>
      <c r="D2" s="58"/>
      <c r="E2" s="58"/>
      <c r="F2" s="58"/>
      <c r="G2" s="58"/>
      <c r="H2" s="58"/>
      <c r="I2" s="58"/>
      <c r="J2" s="58"/>
      <c r="K2" s="119"/>
      <c r="L2" s="119"/>
      <c r="M2" s="119"/>
      <c r="N2" s="119"/>
      <c r="O2" s="119"/>
      <c r="P2" s="119"/>
      <c r="Q2" s="119"/>
      <c r="R2" s="119"/>
      <c r="S2" s="119"/>
      <c r="T2" s="119"/>
      <c r="U2" s="119"/>
      <c r="V2" s="119"/>
      <c r="W2" s="119"/>
      <c r="X2" s="119"/>
      <c r="Y2" s="119"/>
      <c r="Z2" s="119"/>
      <c r="AA2" s="119"/>
      <c r="AB2" s="119"/>
      <c r="AC2" s="119"/>
      <c r="AD2" s="119"/>
      <c r="AE2" s="119"/>
      <c r="AF2" s="119"/>
      <c r="AG2" s="119"/>
      <c r="AH2" s="119"/>
      <c r="AI2" s="119"/>
      <c r="AJ2" s="119"/>
      <c r="AK2" s="55"/>
      <c r="AL2" s="55"/>
      <c r="AM2" s="96"/>
      <c r="AN2" s="59"/>
      <c r="AO2" s="59"/>
      <c r="AP2" s="59"/>
      <c r="AQ2" s="59"/>
      <c r="AR2" s="59"/>
      <c r="AS2" s="95"/>
      <c r="AT2" s="95"/>
    </row>
    <row r="3" spans="1:91" ht="21" customHeight="1">
      <c r="A3" s="139"/>
      <c r="B3" s="60"/>
      <c r="C3" s="60"/>
      <c r="D3" s="61"/>
      <c r="E3" s="61"/>
      <c r="F3" s="119"/>
      <c r="G3" s="119"/>
      <c r="H3" s="119"/>
      <c r="I3" s="119"/>
      <c r="J3" s="119"/>
      <c r="K3" s="119"/>
      <c r="L3" s="119"/>
      <c r="M3" s="119"/>
      <c r="N3" s="119"/>
      <c r="O3" s="119"/>
      <c r="P3" s="119"/>
      <c r="Q3" s="119"/>
      <c r="R3" s="119"/>
      <c r="S3" s="119"/>
      <c r="T3" s="119"/>
      <c r="U3" s="119"/>
      <c r="V3" s="119"/>
      <c r="W3" s="119"/>
      <c r="X3" s="119"/>
      <c r="Y3" s="119"/>
      <c r="Z3" s="119"/>
      <c r="AA3" s="119"/>
      <c r="AB3" s="119"/>
      <c r="AC3" s="119"/>
      <c r="AD3" s="119"/>
      <c r="AE3" s="119"/>
      <c r="AF3" s="119"/>
      <c r="AG3" s="119"/>
      <c r="AH3" s="119"/>
      <c r="AI3" s="119"/>
      <c r="AJ3" s="119"/>
      <c r="AK3" s="55"/>
      <c r="AL3" s="55"/>
      <c r="AM3" s="96"/>
      <c r="AN3" s="57"/>
      <c r="AO3" s="57"/>
      <c r="AP3" s="57"/>
      <c r="AQ3" s="57"/>
      <c r="AR3" s="57"/>
      <c r="AS3" s="62"/>
      <c r="AT3" s="62"/>
    </row>
    <row r="4" spans="1:91" ht="14.25" customHeight="1">
      <c r="A4" s="63"/>
      <c r="B4" s="63"/>
      <c r="C4" s="156"/>
      <c r="D4" s="155"/>
      <c r="E4" s="64">
        <v>41609</v>
      </c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6"/>
      <c r="AI4" s="66"/>
      <c r="AJ4" s="66"/>
      <c r="AK4" s="63"/>
      <c r="AL4" s="63"/>
      <c r="AM4" s="97"/>
      <c r="AN4" s="63"/>
      <c r="AO4" s="63"/>
      <c r="AP4" s="63"/>
      <c r="AQ4" s="63"/>
      <c r="AR4" s="63"/>
      <c r="AS4" s="63"/>
      <c r="AT4" s="101"/>
    </row>
    <row r="5" spans="1:91" s="67" customFormat="1" ht="18.75" customHeight="1">
      <c r="A5" s="245" t="s">
        <v>28</v>
      </c>
      <c r="B5" s="245" t="s">
        <v>3</v>
      </c>
      <c r="C5" s="245" t="s">
        <v>1</v>
      </c>
      <c r="D5" s="247" t="s">
        <v>29</v>
      </c>
      <c r="E5" s="245" t="s">
        <v>30</v>
      </c>
      <c r="F5" s="118">
        <f>+E4</f>
        <v>41609</v>
      </c>
      <c r="G5" s="118">
        <f t="shared" ref="G5:AJ5" si="0">F5+1</f>
        <v>41610</v>
      </c>
      <c r="H5" s="118">
        <f t="shared" si="0"/>
        <v>41611</v>
      </c>
      <c r="I5" s="118">
        <f t="shared" si="0"/>
        <v>41612</v>
      </c>
      <c r="J5" s="118">
        <f t="shared" si="0"/>
        <v>41613</v>
      </c>
      <c r="K5" s="118">
        <f t="shared" si="0"/>
        <v>41614</v>
      </c>
      <c r="L5" s="118">
        <f t="shared" si="0"/>
        <v>41615</v>
      </c>
      <c r="M5" s="118">
        <f t="shared" si="0"/>
        <v>41616</v>
      </c>
      <c r="N5" s="118">
        <f t="shared" si="0"/>
        <v>41617</v>
      </c>
      <c r="O5" s="118">
        <f t="shared" si="0"/>
        <v>41618</v>
      </c>
      <c r="P5" s="118">
        <f t="shared" si="0"/>
        <v>41619</v>
      </c>
      <c r="Q5" s="118">
        <f t="shared" si="0"/>
        <v>41620</v>
      </c>
      <c r="R5" s="118">
        <f t="shared" si="0"/>
        <v>41621</v>
      </c>
      <c r="S5" s="118">
        <f t="shared" si="0"/>
        <v>41622</v>
      </c>
      <c r="T5" s="118">
        <f t="shared" si="0"/>
        <v>41623</v>
      </c>
      <c r="U5" s="118">
        <f t="shared" si="0"/>
        <v>41624</v>
      </c>
      <c r="V5" s="118">
        <f t="shared" si="0"/>
        <v>41625</v>
      </c>
      <c r="W5" s="118">
        <f t="shared" si="0"/>
        <v>41626</v>
      </c>
      <c r="X5" s="118">
        <f t="shared" si="0"/>
        <v>41627</v>
      </c>
      <c r="Y5" s="118">
        <f t="shared" si="0"/>
        <v>41628</v>
      </c>
      <c r="Z5" s="118">
        <f t="shared" si="0"/>
        <v>41629</v>
      </c>
      <c r="AA5" s="118">
        <f t="shared" si="0"/>
        <v>41630</v>
      </c>
      <c r="AB5" s="118">
        <f t="shared" si="0"/>
        <v>41631</v>
      </c>
      <c r="AC5" s="118">
        <f t="shared" si="0"/>
        <v>41632</v>
      </c>
      <c r="AD5" s="118">
        <f t="shared" si="0"/>
        <v>41633</v>
      </c>
      <c r="AE5" s="118">
        <f t="shared" si="0"/>
        <v>41634</v>
      </c>
      <c r="AF5" s="118">
        <f t="shared" si="0"/>
        <v>41635</v>
      </c>
      <c r="AG5" s="118">
        <f t="shared" si="0"/>
        <v>41636</v>
      </c>
      <c r="AH5" s="118">
        <f>AG5+1</f>
        <v>41637</v>
      </c>
      <c r="AI5" s="118">
        <f t="shared" si="0"/>
        <v>41638</v>
      </c>
      <c r="AJ5" s="118">
        <f t="shared" si="0"/>
        <v>41639</v>
      </c>
      <c r="AK5" s="248" t="s">
        <v>15</v>
      </c>
      <c r="AL5" s="249"/>
      <c r="AM5" s="250"/>
      <c r="AN5" s="251" t="s">
        <v>45</v>
      </c>
      <c r="AO5" s="251" t="s">
        <v>41</v>
      </c>
      <c r="AP5" s="251" t="s">
        <v>42</v>
      </c>
      <c r="AQ5" s="251" t="s">
        <v>43</v>
      </c>
      <c r="AR5" s="251" t="s">
        <v>44</v>
      </c>
      <c r="AS5" s="247" t="s">
        <v>0</v>
      </c>
      <c r="AT5" s="253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67" customFormat="1" ht="39.75" customHeight="1">
      <c r="A6" s="246"/>
      <c r="B6" s="246"/>
      <c r="C6" s="246"/>
      <c r="D6" s="246"/>
      <c r="E6" s="246"/>
      <c r="F6" s="174" t="str">
        <f>CHOOSE(WEEKDAY(F5),"C.Nhật","T.Hai","T.Ba","T.Tư","T.Năm","T.Sáu","T.Bảy")</f>
        <v>C.Nhật</v>
      </c>
      <c r="G6" s="174" t="str">
        <f t="shared" ref="G6:AJ6" si="1">CHOOSE(WEEKDAY(G5),"C.Nhật","T.Hai","T.Ba","T.Tư","T.Năm","T.Sáu","T.Bảy")</f>
        <v>T.Hai</v>
      </c>
      <c r="H6" s="174" t="str">
        <f t="shared" si="1"/>
        <v>T.Ba</v>
      </c>
      <c r="I6" s="174" t="str">
        <f t="shared" si="1"/>
        <v>T.Tư</v>
      </c>
      <c r="J6" s="174" t="str">
        <f t="shared" si="1"/>
        <v>T.Năm</v>
      </c>
      <c r="K6" s="174" t="str">
        <f t="shared" si="1"/>
        <v>T.Sáu</v>
      </c>
      <c r="L6" s="174" t="str">
        <f t="shared" si="1"/>
        <v>T.Bảy</v>
      </c>
      <c r="M6" s="174" t="str">
        <f t="shared" si="1"/>
        <v>C.Nhật</v>
      </c>
      <c r="N6" s="174" t="str">
        <f t="shared" si="1"/>
        <v>T.Hai</v>
      </c>
      <c r="O6" s="174" t="str">
        <f t="shared" si="1"/>
        <v>T.Ba</v>
      </c>
      <c r="P6" s="174" t="str">
        <f t="shared" si="1"/>
        <v>T.Tư</v>
      </c>
      <c r="Q6" s="174" t="str">
        <f t="shared" si="1"/>
        <v>T.Năm</v>
      </c>
      <c r="R6" s="174" t="str">
        <f t="shared" si="1"/>
        <v>T.Sáu</v>
      </c>
      <c r="S6" s="174" t="str">
        <f t="shared" si="1"/>
        <v>T.Bảy</v>
      </c>
      <c r="T6" s="174" t="str">
        <f t="shared" si="1"/>
        <v>C.Nhật</v>
      </c>
      <c r="U6" s="174" t="str">
        <f t="shared" si="1"/>
        <v>T.Hai</v>
      </c>
      <c r="V6" s="174" t="str">
        <f t="shared" si="1"/>
        <v>T.Ba</v>
      </c>
      <c r="W6" s="174" t="str">
        <f t="shared" si="1"/>
        <v>T.Tư</v>
      </c>
      <c r="X6" s="174" t="str">
        <f t="shared" si="1"/>
        <v>T.Năm</v>
      </c>
      <c r="Y6" s="174" t="str">
        <f t="shared" si="1"/>
        <v>T.Sáu</v>
      </c>
      <c r="Z6" s="174" t="str">
        <f t="shared" si="1"/>
        <v>T.Bảy</v>
      </c>
      <c r="AA6" s="174" t="str">
        <f t="shared" si="1"/>
        <v>C.Nhật</v>
      </c>
      <c r="AB6" s="174" t="str">
        <f t="shared" si="1"/>
        <v>T.Hai</v>
      </c>
      <c r="AC6" s="174" t="str">
        <f t="shared" si="1"/>
        <v>T.Ba</v>
      </c>
      <c r="AD6" s="174" t="str">
        <f t="shared" si="1"/>
        <v>T.Tư</v>
      </c>
      <c r="AE6" s="174" t="str">
        <f t="shared" si="1"/>
        <v>T.Năm</v>
      </c>
      <c r="AF6" s="174" t="str">
        <f t="shared" si="1"/>
        <v>T.Sáu</v>
      </c>
      <c r="AG6" s="174" t="str">
        <f t="shared" si="1"/>
        <v>T.Bảy</v>
      </c>
      <c r="AH6" s="174" t="str">
        <f t="shared" si="1"/>
        <v>C.Nhật</v>
      </c>
      <c r="AI6" s="174" t="str">
        <f t="shared" si="1"/>
        <v>T.Hai</v>
      </c>
      <c r="AJ6" s="174" t="str">
        <f t="shared" si="1"/>
        <v>T.Ba</v>
      </c>
      <c r="AK6" s="175" t="s">
        <v>16</v>
      </c>
      <c r="AL6" s="175" t="s">
        <v>31</v>
      </c>
      <c r="AM6" s="176" t="s">
        <v>17</v>
      </c>
      <c r="AN6" s="252"/>
      <c r="AO6" s="252"/>
      <c r="AP6" s="252"/>
      <c r="AQ6" s="252"/>
      <c r="AR6" s="252"/>
      <c r="AS6" s="246"/>
      <c r="AT6" s="253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67" customFormat="1" ht="12.75" customHeight="1">
      <c r="A7" s="177">
        <v>1</v>
      </c>
      <c r="B7" s="177">
        <v>1</v>
      </c>
      <c r="C7" s="177">
        <v>2</v>
      </c>
      <c r="D7" s="177">
        <v>3</v>
      </c>
      <c r="E7" s="177">
        <v>4</v>
      </c>
      <c r="F7" s="177">
        <v>5</v>
      </c>
      <c r="G7" s="177">
        <v>6</v>
      </c>
      <c r="H7" s="177">
        <v>7</v>
      </c>
      <c r="I7" s="177">
        <v>8</v>
      </c>
      <c r="J7" s="177">
        <v>9</v>
      </c>
      <c r="K7" s="177">
        <v>10</v>
      </c>
      <c r="L7" s="177">
        <v>11</v>
      </c>
      <c r="M7" s="177">
        <v>12</v>
      </c>
      <c r="N7" s="177">
        <v>13</v>
      </c>
      <c r="O7" s="177">
        <v>14</v>
      </c>
      <c r="P7" s="177">
        <v>15</v>
      </c>
      <c r="Q7" s="177">
        <v>16</v>
      </c>
      <c r="R7" s="177">
        <v>17</v>
      </c>
      <c r="S7" s="177">
        <v>18</v>
      </c>
      <c r="T7" s="177">
        <v>19</v>
      </c>
      <c r="U7" s="177">
        <v>20</v>
      </c>
      <c r="V7" s="177">
        <v>21</v>
      </c>
      <c r="W7" s="177">
        <v>22</v>
      </c>
      <c r="X7" s="177">
        <v>23</v>
      </c>
      <c r="Y7" s="177">
        <v>24</v>
      </c>
      <c r="Z7" s="177">
        <v>25</v>
      </c>
      <c r="AA7" s="177">
        <v>26</v>
      </c>
      <c r="AB7" s="177">
        <v>27</v>
      </c>
      <c r="AC7" s="177">
        <v>28</v>
      </c>
      <c r="AD7" s="177">
        <v>29</v>
      </c>
      <c r="AE7" s="177">
        <v>30</v>
      </c>
      <c r="AF7" s="177">
        <v>31</v>
      </c>
      <c r="AG7" s="177">
        <v>32</v>
      </c>
      <c r="AH7" s="177">
        <v>33</v>
      </c>
      <c r="AI7" s="177">
        <v>34</v>
      </c>
      <c r="AJ7" s="177">
        <v>35</v>
      </c>
      <c r="AK7" s="177">
        <v>36</v>
      </c>
      <c r="AL7" s="177">
        <v>37</v>
      </c>
      <c r="AM7" s="177">
        <v>38</v>
      </c>
      <c r="AN7" s="177">
        <v>39</v>
      </c>
      <c r="AO7" s="177">
        <v>40</v>
      </c>
      <c r="AP7" s="177">
        <v>41</v>
      </c>
      <c r="AQ7" s="177">
        <v>42</v>
      </c>
      <c r="AR7" s="177">
        <v>43</v>
      </c>
      <c r="AS7" s="177">
        <v>44</v>
      </c>
      <c r="AT7" s="216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180" customFormat="1" ht="21" customHeight="1">
      <c r="A8" s="178" t="s">
        <v>155</v>
      </c>
      <c r="B8" s="181" t="s">
        <v>180</v>
      </c>
      <c r="C8" s="182"/>
      <c r="D8" s="182"/>
      <c r="E8" s="182"/>
      <c r="F8" s="182"/>
      <c r="G8" s="182"/>
      <c r="H8" s="182"/>
      <c r="I8" s="182"/>
      <c r="J8" s="182"/>
      <c r="K8" s="182"/>
      <c r="L8" s="182"/>
      <c r="M8" s="182"/>
      <c r="N8" s="182"/>
      <c r="O8" s="182"/>
      <c r="P8" s="182"/>
      <c r="Q8" s="182"/>
      <c r="R8" s="182"/>
      <c r="S8" s="182"/>
      <c r="T8" s="182"/>
      <c r="U8" s="182"/>
      <c r="V8" s="182"/>
      <c r="W8" s="182"/>
      <c r="X8" s="182"/>
      <c r="Y8" s="182"/>
      <c r="Z8" s="182"/>
      <c r="AA8" s="182"/>
      <c r="AB8" s="182"/>
      <c r="AC8" s="182"/>
      <c r="AD8" s="182"/>
      <c r="AE8" s="182"/>
      <c r="AF8" s="182"/>
      <c r="AG8" s="182"/>
      <c r="AH8" s="182"/>
      <c r="AI8" s="182"/>
      <c r="AJ8" s="182"/>
      <c r="AK8" s="182"/>
      <c r="AL8" s="182"/>
      <c r="AM8" s="182"/>
      <c r="AN8" s="182"/>
      <c r="AO8" s="182"/>
      <c r="AP8" s="182"/>
      <c r="AQ8" s="182"/>
      <c r="AR8" s="182"/>
      <c r="AS8" s="183"/>
      <c r="AT8" s="179"/>
    </row>
    <row r="9" spans="1:91" s="67" customFormat="1" ht="18" customHeight="1">
      <c r="A9" s="254">
        <v>1</v>
      </c>
      <c r="B9" s="254" t="s">
        <v>162</v>
      </c>
      <c r="C9" s="256" t="str">
        <f>VLOOKUP(B9,DS,2,0)</f>
        <v>Phan Văn Hiền</v>
      </c>
      <c r="D9" s="258" t="str">
        <f>VLOOKUP(B9,DS,3,0)</f>
        <v>Quản Đốc</v>
      </c>
      <c r="E9" s="68" t="s">
        <v>32</v>
      </c>
      <c r="F9" s="143"/>
      <c r="G9" s="143">
        <v>8</v>
      </c>
      <c r="H9" s="143">
        <v>8</v>
      </c>
      <c r="I9" s="143">
        <v>8</v>
      </c>
      <c r="J9" s="143">
        <v>8</v>
      </c>
      <c r="K9" s="143">
        <v>8</v>
      </c>
      <c r="L9" s="143">
        <v>8</v>
      </c>
      <c r="M9" s="143"/>
      <c r="N9" s="143">
        <v>8</v>
      </c>
      <c r="O9" s="143">
        <v>8</v>
      </c>
      <c r="P9" s="143">
        <v>8</v>
      </c>
      <c r="Q9" s="143">
        <v>8</v>
      </c>
      <c r="R9" s="143">
        <v>8</v>
      </c>
      <c r="S9" s="143">
        <v>8</v>
      </c>
      <c r="T9" s="143"/>
      <c r="U9" s="143">
        <v>8</v>
      </c>
      <c r="V9" s="143">
        <v>8</v>
      </c>
      <c r="W9" s="143">
        <v>8</v>
      </c>
      <c r="X9" s="143">
        <v>8</v>
      </c>
      <c r="Y9" s="143">
        <v>8</v>
      </c>
      <c r="Z9" s="143">
        <v>8</v>
      </c>
      <c r="AA9" s="143"/>
      <c r="AB9" s="143">
        <v>8</v>
      </c>
      <c r="AC9" s="143">
        <v>8</v>
      </c>
      <c r="AD9" s="143">
        <v>8</v>
      </c>
      <c r="AE9" s="143">
        <v>8</v>
      </c>
      <c r="AF9" s="143">
        <v>8</v>
      </c>
      <c r="AG9" s="143">
        <v>8</v>
      </c>
      <c r="AH9" s="143"/>
      <c r="AI9" s="143">
        <v>8</v>
      </c>
      <c r="AJ9" s="143">
        <v>8</v>
      </c>
      <c r="AK9" s="260">
        <f>((SUM(F9:AJ9))/8)-(SUMIF($F$6:$AJ$6,"C.Nhật",F9:AJ9)/8)</f>
        <v>26</v>
      </c>
      <c r="AL9" s="260">
        <f>SUM(F10:AJ10)/8*1.5</f>
        <v>0</v>
      </c>
      <c r="AM9" s="262">
        <f>SUMIF($F$6:$AJ$6,"C.Nhật",$F9:$AJ10)/8*2</f>
        <v>0</v>
      </c>
      <c r="AN9" s="264">
        <f>SUM(AK9:AM10)</f>
        <v>26</v>
      </c>
      <c r="AO9" s="266">
        <v>0</v>
      </c>
      <c r="AP9" s="264"/>
      <c r="AQ9" s="264"/>
      <c r="AR9" s="264"/>
      <c r="AS9" s="268"/>
      <c r="AT9" s="216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67" customFormat="1" ht="18" customHeight="1">
      <c r="A10" s="255"/>
      <c r="B10" s="255"/>
      <c r="C10" s="257"/>
      <c r="D10" s="259"/>
      <c r="E10" s="69" t="s">
        <v>31</v>
      </c>
      <c r="F10" s="144"/>
      <c r="G10" s="144"/>
      <c r="H10" s="144"/>
      <c r="I10" s="144"/>
      <c r="J10" s="144"/>
      <c r="K10" s="144"/>
      <c r="L10" s="144"/>
      <c r="M10" s="144"/>
      <c r="N10" s="144"/>
      <c r="O10" s="144"/>
      <c r="P10" s="144"/>
      <c r="Q10" s="144"/>
      <c r="R10" s="144"/>
      <c r="S10" s="144"/>
      <c r="T10" s="144"/>
      <c r="U10" s="144"/>
      <c r="V10" s="144"/>
      <c r="W10" s="144"/>
      <c r="X10" s="144"/>
      <c r="Y10" s="144"/>
      <c r="Z10" s="144"/>
      <c r="AA10" s="144"/>
      <c r="AB10" s="144"/>
      <c r="AC10" s="144"/>
      <c r="AD10" s="144"/>
      <c r="AE10" s="144"/>
      <c r="AF10" s="144"/>
      <c r="AG10" s="144"/>
      <c r="AH10" s="144"/>
      <c r="AI10" s="144"/>
      <c r="AJ10" s="144"/>
      <c r="AK10" s="261"/>
      <c r="AL10" s="261"/>
      <c r="AM10" s="263"/>
      <c r="AN10" s="265"/>
      <c r="AO10" s="267"/>
      <c r="AP10" s="265"/>
      <c r="AQ10" s="265"/>
      <c r="AR10" s="265"/>
      <c r="AS10" s="269"/>
      <c r="AT10" s="216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67" customFormat="1" ht="18" customHeight="1">
      <c r="A11" s="254">
        <v>2</v>
      </c>
      <c r="B11" s="254" t="s">
        <v>177</v>
      </c>
      <c r="C11" s="256" t="str">
        <f>VLOOKUP(B11,DS,2,0)</f>
        <v>Nguyễn Thị Thu Sương</v>
      </c>
      <c r="D11" s="258" t="str">
        <f>VLOOKUP(B11,DS,3,0)</f>
        <v>Kinh Doanh</v>
      </c>
      <c r="E11" s="68" t="s">
        <v>32</v>
      </c>
      <c r="F11" s="143"/>
      <c r="G11" s="143">
        <v>8</v>
      </c>
      <c r="H11" s="143">
        <v>8</v>
      </c>
      <c r="I11" s="143">
        <v>8</v>
      </c>
      <c r="J11" s="143">
        <v>8</v>
      </c>
      <c r="K11" s="143">
        <v>8</v>
      </c>
      <c r="L11" s="143">
        <v>8</v>
      </c>
      <c r="M11" s="143"/>
      <c r="N11" s="143">
        <v>8</v>
      </c>
      <c r="O11" s="143">
        <v>8</v>
      </c>
      <c r="P11" s="143">
        <v>8</v>
      </c>
      <c r="Q11" s="143">
        <v>8</v>
      </c>
      <c r="R11" s="143">
        <v>8</v>
      </c>
      <c r="S11" s="143">
        <v>8</v>
      </c>
      <c r="T11" s="143"/>
      <c r="U11" s="143">
        <v>8</v>
      </c>
      <c r="V11" s="143">
        <v>8</v>
      </c>
      <c r="W11" s="143">
        <v>8</v>
      </c>
      <c r="X11" s="143">
        <v>8</v>
      </c>
      <c r="Y11" s="143">
        <v>8</v>
      </c>
      <c r="Z11" s="143">
        <v>8</v>
      </c>
      <c r="AA11" s="143"/>
      <c r="AB11" s="143">
        <v>8</v>
      </c>
      <c r="AC11" s="143">
        <v>8</v>
      </c>
      <c r="AD11" s="143">
        <v>8</v>
      </c>
      <c r="AE11" s="143">
        <v>8</v>
      </c>
      <c r="AF11" s="143">
        <v>8</v>
      </c>
      <c r="AG11" s="143">
        <v>8</v>
      </c>
      <c r="AH11" s="143"/>
      <c r="AI11" s="143">
        <v>8</v>
      </c>
      <c r="AJ11" s="143">
        <v>8</v>
      </c>
      <c r="AK11" s="260">
        <f t="shared" ref="AK11" si="2">((SUM(F11:AJ11))/8)-(SUMIF($F$6:$AJ$6,"C.Nhật",F11:AJ11)/8)</f>
        <v>26</v>
      </c>
      <c r="AL11" s="260">
        <f t="shared" ref="AL11" si="3">SUM(F12:AJ12)/8*1.5</f>
        <v>0</v>
      </c>
      <c r="AM11" s="262">
        <f t="shared" ref="AM11" si="4">SUMIF($F$6:$AJ$6,"C.Nhật",$F11:$AJ12)/8*2</f>
        <v>0</v>
      </c>
      <c r="AN11" s="264">
        <f t="shared" ref="AN11" si="5">SUM(AK11:AM12)</f>
        <v>26</v>
      </c>
      <c r="AO11" s="266">
        <v>0</v>
      </c>
      <c r="AP11" s="264"/>
      <c r="AQ11" s="264"/>
      <c r="AR11" s="264"/>
      <c r="AS11" s="268"/>
      <c r="AT11" s="216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67" customFormat="1" ht="18" customHeight="1">
      <c r="A12" s="255"/>
      <c r="B12" s="255"/>
      <c r="C12" s="257"/>
      <c r="D12" s="259"/>
      <c r="E12" s="69" t="s">
        <v>31</v>
      </c>
      <c r="F12" s="144"/>
      <c r="G12" s="144"/>
      <c r="H12" s="144"/>
      <c r="I12" s="144"/>
      <c r="J12" s="144"/>
      <c r="K12" s="144"/>
      <c r="L12" s="144"/>
      <c r="M12" s="144"/>
      <c r="N12" s="144"/>
      <c r="O12" s="144"/>
      <c r="P12" s="144"/>
      <c r="Q12" s="144"/>
      <c r="R12" s="144"/>
      <c r="S12" s="144"/>
      <c r="T12" s="144"/>
      <c r="U12" s="144"/>
      <c r="V12" s="144"/>
      <c r="W12" s="144"/>
      <c r="X12" s="144"/>
      <c r="Y12" s="144"/>
      <c r="Z12" s="144"/>
      <c r="AA12" s="144"/>
      <c r="AB12" s="144"/>
      <c r="AC12" s="144"/>
      <c r="AD12" s="144"/>
      <c r="AE12" s="144"/>
      <c r="AF12" s="144"/>
      <c r="AG12" s="144"/>
      <c r="AH12" s="144"/>
      <c r="AI12" s="144"/>
      <c r="AJ12" s="144"/>
      <c r="AK12" s="261"/>
      <c r="AL12" s="261"/>
      <c r="AM12" s="263"/>
      <c r="AN12" s="265"/>
      <c r="AO12" s="267"/>
      <c r="AP12" s="265"/>
      <c r="AQ12" s="265"/>
      <c r="AR12" s="265"/>
      <c r="AS12" s="269"/>
      <c r="AT12" s="216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180" customFormat="1" ht="21" customHeight="1">
      <c r="A13" s="178" t="s">
        <v>156</v>
      </c>
      <c r="B13" s="181" t="s">
        <v>160</v>
      </c>
      <c r="C13" s="182"/>
      <c r="D13" s="182"/>
      <c r="E13" s="182"/>
      <c r="F13" s="182"/>
      <c r="G13" s="182"/>
      <c r="H13" s="182"/>
      <c r="I13" s="182"/>
      <c r="J13" s="182"/>
      <c r="K13" s="182"/>
      <c r="L13" s="182"/>
      <c r="M13" s="182"/>
      <c r="N13" s="182"/>
      <c r="O13" s="182"/>
      <c r="P13" s="182"/>
      <c r="Q13" s="182"/>
      <c r="R13" s="182"/>
      <c r="S13" s="182"/>
      <c r="T13" s="182"/>
      <c r="U13" s="182"/>
      <c r="V13" s="182"/>
      <c r="W13" s="182"/>
      <c r="X13" s="182"/>
      <c r="Y13" s="182"/>
      <c r="Z13" s="182"/>
      <c r="AA13" s="182"/>
      <c r="AB13" s="182"/>
      <c r="AC13" s="182"/>
      <c r="AD13" s="182"/>
      <c r="AE13" s="182"/>
      <c r="AF13" s="182"/>
      <c r="AG13" s="182"/>
      <c r="AH13" s="182"/>
      <c r="AI13" s="182"/>
      <c r="AJ13" s="182"/>
      <c r="AK13" s="182"/>
      <c r="AL13" s="182"/>
      <c r="AM13" s="182"/>
      <c r="AN13" s="182"/>
      <c r="AO13" s="182"/>
      <c r="AP13" s="182"/>
      <c r="AQ13" s="182"/>
      <c r="AR13" s="182"/>
      <c r="AS13" s="183"/>
      <c r="AT13" s="179"/>
    </row>
    <row r="14" spans="1:91" s="67" customFormat="1" ht="18" customHeight="1">
      <c r="A14" s="254">
        <v>1</v>
      </c>
      <c r="B14" s="254" t="s">
        <v>163</v>
      </c>
      <c r="C14" s="256" t="str">
        <f>VLOOKUP(B14,DS,2,0)</f>
        <v>Nguyễn Trường Giang</v>
      </c>
      <c r="D14" s="258" t="str">
        <f>VLOOKUP(B14,DS,3,0)</f>
        <v>Thợ in</v>
      </c>
      <c r="E14" s="68" t="s">
        <v>32</v>
      </c>
      <c r="F14" s="143"/>
      <c r="G14" s="143">
        <v>8</v>
      </c>
      <c r="H14" s="143">
        <v>8</v>
      </c>
      <c r="I14" s="143">
        <v>8</v>
      </c>
      <c r="J14" s="143">
        <v>8</v>
      </c>
      <c r="K14" s="143">
        <v>8</v>
      </c>
      <c r="L14" s="143">
        <v>8</v>
      </c>
      <c r="M14" s="143"/>
      <c r="N14" s="143">
        <v>8</v>
      </c>
      <c r="O14" s="143">
        <v>8</v>
      </c>
      <c r="P14" s="143">
        <v>8</v>
      </c>
      <c r="Q14" s="143">
        <v>8</v>
      </c>
      <c r="R14" s="143">
        <v>8</v>
      </c>
      <c r="S14" s="143">
        <v>8</v>
      </c>
      <c r="T14" s="143"/>
      <c r="U14" s="143">
        <v>8</v>
      </c>
      <c r="V14" s="143">
        <v>8</v>
      </c>
      <c r="W14" s="143">
        <v>8</v>
      </c>
      <c r="X14" s="143">
        <v>8</v>
      </c>
      <c r="Y14" s="143">
        <v>8</v>
      </c>
      <c r="Z14" s="143">
        <v>8</v>
      </c>
      <c r="AA14" s="143"/>
      <c r="AB14" s="143">
        <v>8</v>
      </c>
      <c r="AC14" s="143">
        <v>8</v>
      </c>
      <c r="AD14" s="143">
        <v>8</v>
      </c>
      <c r="AE14" s="143">
        <v>8</v>
      </c>
      <c r="AF14" s="143">
        <v>8</v>
      </c>
      <c r="AG14" s="143">
        <v>8</v>
      </c>
      <c r="AH14" s="143"/>
      <c r="AI14" s="143">
        <v>8</v>
      </c>
      <c r="AJ14" s="143">
        <v>8</v>
      </c>
      <c r="AK14" s="260">
        <f t="shared" ref="AK14" si="6">((SUM(F14:AJ14))/8)-(SUMIF($F$6:$AJ$6,"C.Nhật",F14:AJ14)/8)</f>
        <v>26</v>
      </c>
      <c r="AL14" s="260">
        <f t="shared" ref="AL14" si="7">SUM(F15:AJ15)/8*1.5</f>
        <v>0</v>
      </c>
      <c r="AM14" s="262">
        <f>SUMIF($F$6:$AJ$6,"C.Nhật",$F14:$AJ15)/8*2</f>
        <v>0</v>
      </c>
      <c r="AN14" s="264">
        <f>SUM(AK14:AM15)</f>
        <v>26</v>
      </c>
      <c r="AO14" s="266">
        <v>0</v>
      </c>
      <c r="AP14" s="264"/>
      <c r="AQ14" s="264"/>
      <c r="AR14" s="264"/>
      <c r="AS14" s="268"/>
      <c r="AT14" s="221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</row>
    <row r="15" spans="1:91" s="67" customFormat="1" ht="18" customHeight="1">
      <c r="A15" s="255"/>
      <c r="B15" s="255"/>
      <c r="C15" s="257"/>
      <c r="D15" s="259"/>
      <c r="E15" s="69" t="s">
        <v>31</v>
      </c>
      <c r="F15" s="144"/>
      <c r="G15" s="144"/>
      <c r="H15" s="144"/>
      <c r="I15" s="144"/>
      <c r="J15" s="144"/>
      <c r="K15" s="144"/>
      <c r="L15" s="144"/>
      <c r="M15" s="144"/>
      <c r="N15" s="144"/>
      <c r="O15" s="144"/>
      <c r="P15" s="144"/>
      <c r="Q15" s="144"/>
      <c r="R15" s="144"/>
      <c r="S15" s="144"/>
      <c r="T15" s="144"/>
      <c r="U15" s="144"/>
      <c r="V15" s="144"/>
      <c r="W15" s="144"/>
      <c r="X15" s="144"/>
      <c r="Y15" s="144"/>
      <c r="Z15" s="144"/>
      <c r="AA15" s="144"/>
      <c r="AB15" s="144"/>
      <c r="AC15" s="144"/>
      <c r="AD15" s="144"/>
      <c r="AE15" s="144"/>
      <c r="AF15" s="144"/>
      <c r="AG15" s="144"/>
      <c r="AH15" s="144"/>
      <c r="AI15" s="144"/>
      <c r="AJ15" s="144"/>
      <c r="AK15" s="261"/>
      <c r="AL15" s="261"/>
      <c r="AM15" s="263"/>
      <c r="AN15" s="265"/>
      <c r="AO15" s="267"/>
      <c r="AP15" s="265"/>
      <c r="AQ15" s="265"/>
      <c r="AR15" s="265"/>
      <c r="AS15" s="269"/>
      <c r="AT15" s="221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</row>
    <row r="16" spans="1:91" s="67" customFormat="1" ht="18" customHeight="1">
      <c r="A16" s="254">
        <v>2</v>
      </c>
      <c r="B16" s="254" t="s">
        <v>164</v>
      </c>
      <c r="C16" s="256" t="str">
        <f>VLOOKUP(B16,DS,2,0)</f>
        <v>Đoàn Hồng Phong</v>
      </c>
      <c r="D16" s="258" t="str">
        <f>VLOOKUP(B16,DS,3,0)</f>
        <v>Thợ đóng - xả</v>
      </c>
      <c r="E16" s="68" t="s">
        <v>32</v>
      </c>
      <c r="F16" s="143"/>
      <c r="G16" s="143">
        <v>8</v>
      </c>
      <c r="H16" s="143">
        <v>8</v>
      </c>
      <c r="I16" s="143">
        <v>8</v>
      </c>
      <c r="J16" s="143">
        <v>8</v>
      </c>
      <c r="K16" s="143">
        <v>8</v>
      </c>
      <c r="L16" s="143">
        <v>8</v>
      </c>
      <c r="M16" s="143"/>
      <c r="N16" s="143">
        <v>8</v>
      </c>
      <c r="O16" s="143">
        <v>8</v>
      </c>
      <c r="P16" s="143">
        <v>8</v>
      </c>
      <c r="Q16" s="143">
        <v>8</v>
      </c>
      <c r="R16" s="143">
        <v>8</v>
      </c>
      <c r="S16" s="143">
        <v>8</v>
      </c>
      <c r="T16" s="143"/>
      <c r="U16" s="143">
        <v>8</v>
      </c>
      <c r="V16" s="143">
        <v>8</v>
      </c>
      <c r="W16" s="143">
        <v>8</v>
      </c>
      <c r="X16" s="143">
        <v>8</v>
      </c>
      <c r="Y16" s="143">
        <v>8</v>
      </c>
      <c r="Z16" s="143">
        <v>8</v>
      </c>
      <c r="AA16" s="143"/>
      <c r="AB16" s="143">
        <v>8</v>
      </c>
      <c r="AC16" s="143">
        <v>8</v>
      </c>
      <c r="AD16" s="143">
        <v>8</v>
      </c>
      <c r="AE16" s="143">
        <v>8</v>
      </c>
      <c r="AF16" s="143">
        <v>8</v>
      </c>
      <c r="AG16" s="143">
        <v>8</v>
      </c>
      <c r="AH16" s="143"/>
      <c r="AI16" s="143">
        <v>8</v>
      </c>
      <c r="AJ16" s="143">
        <v>8</v>
      </c>
      <c r="AK16" s="260">
        <f t="shared" ref="AK16" si="8">((SUM(F16:AJ16))/8)-(SUMIF($F$6:$AJ$6,"C.Nhật",F16:AJ16)/8)</f>
        <v>26</v>
      </c>
      <c r="AL16" s="260">
        <f t="shared" ref="AL16" si="9">SUM(F17:AJ17)/8*1.5</f>
        <v>0</v>
      </c>
      <c r="AM16" s="262">
        <f>SUMIF($F$6:$AJ$6,"C.Nhật",$F16:$AJ17)/8*2</f>
        <v>0</v>
      </c>
      <c r="AN16" s="264">
        <f t="shared" ref="AN16" si="10">SUM(AK16:AM17)</f>
        <v>26</v>
      </c>
      <c r="AO16" s="266">
        <v>0</v>
      </c>
      <c r="AP16" s="264"/>
      <c r="AQ16" s="264"/>
      <c r="AR16" s="264"/>
      <c r="AS16" s="268"/>
      <c r="AT16" s="221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1" s="67" customFormat="1" ht="18" customHeight="1">
      <c r="A17" s="255"/>
      <c r="B17" s="255"/>
      <c r="C17" s="257"/>
      <c r="D17" s="259"/>
      <c r="E17" s="69" t="s">
        <v>31</v>
      </c>
      <c r="F17" s="144"/>
      <c r="G17" s="144"/>
      <c r="H17" s="144"/>
      <c r="I17" s="144"/>
      <c r="J17" s="144"/>
      <c r="K17" s="144"/>
      <c r="L17" s="144"/>
      <c r="M17" s="144"/>
      <c r="N17" s="144"/>
      <c r="O17" s="144"/>
      <c r="P17" s="144"/>
      <c r="Q17" s="144"/>
      <c r="R17" s="144"/>
      <c r="S17" s="144"/>
      <c r="T17" s="144"/>
      <c r="U17" s="144"/>
      <c r="V17" s="144"/>
      <c r="W17" s="144"/>
      <c r="X17" s="144"/>
      <c r="Y17" s="144"/>
      <c r="Z17" s="144"/>
      <c r="AA17" s="144"/>
      <c r="AB17" s="144"/>
      <c r="AC17" s="144"/>
      <c r="AD17" s="144"/>
      <c r="AE17" s="144"/>
      <c r="AF17" s="144"/>
      <c r="AG17" s="144"/>
      <c r="AH17" s="144"/>
      <c r="AI17" s="144"/>
      <c r="AJ17" s="144"/>
      <c r="AK17" s="261"/>
      <c r="AL17" s="261"/>
      <c r="AM17" s="263"/>
      <c r="AN17" s="265"/>
      <c r="AO17" s="267"/>
      <c r="AP17" s="265"/>
      <c r="AQ17" s="265"/>
      <c r="AR17" s="265"/>
      <c r="AS17" s="269"/>
      <c r="AT17" s="221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1" s="67" customFormat="1" ht="18" customHeight="1">
      <c r="A18" s="254">
        <v>3</v>
      </c>
      <c r="B18" s="254" t="s">
        <v>165</v>
      </c>
      <c r="C18" s="256" t="str">
        <f>VLOOKUP(B18,DS,2,0)</f>
        <v>Trần Hữu Tình</v>
      </c>
      <c r="D18" s="258" t="str">
        <f>VLOOKUP(B18,DS,3,0)</f>
        <v>Công nhân</v>
      </c>
      <c r="E18" s="68" t="s">
        <v>32</v>
      </c>
      <c r="F18" s="143"/>
      <c r="G18" s="143">
        <v>8</v>
      </c>
      <c r="H18" s="143">
        <v>8</v>
      </c>
      <c r="I18" s="143">
        <v>8</v>
      </c>
      <c r="J18" s="143">
        <v>8</v>
      </c>
      <c r="K18" s="143">
        <v>8</v>
      </c>
      <c r="L18" s="143">
        <v>8</v>
      </c>
      <c r="M18" s="143"/>
      <c r="N18" s="143">
        <v>8</v>
      </c>
      <c r="O18" s="143">
        <v>8</v>
      </c>
      <c r="P18" s="143">
        <v>8</v>
      </c>
      <c r="Q18" s="143">
        <v>8</v>
      </c>
      <c r="R18" s="143">
        <v>8</v>
      </c>
      <c r="S18" s="143">
        <v>8</v>
      </c>
      <c r="T18" s="143"/>
      <c r="U18" s="143">
        <v>8</v>
      </c>
      <c r="V18" s="143">
        <v>8</v>
      </c>
      <c r="W18" s="143">
        <v>8</v>
      </c>
      <c r="X18" s="143">
        <v>8</v>
      </c>
      <c r="Y18" s="143">
        <v>8</v>
      </c>
      <c r="Z18" s="143">
        <v>8</v>
      </c>
      <c r="AA18" s="143"/>
      <c r="AB18" s="143">
        <v>8</v>
      </c>
      <c r="AC18" s="143">
        <v>8</v>
      </c>
      <c r="AD18" s="143">
        <v>8</v>
      </c>
      <c r="AE18" s="143">
        <v>8</v>
      </c>
      <c r="AF18" s="143">
        <v>8</v>
      </c>
      <c r="AG18" s="143">
        <v>8</v>
      </c>
      <c r="AH18" s="143"/>
      <c r="AI18" s="143">
        <v>8</v>
      </c>
      <c r="AJ18" s="143">
        <v>8</v>
      </c>
      <c r="AK18" s="260">
        <f t="shared" ref="AK18" si="11">((SUM(F18:AJ18))/8)-(SUMIF($F$6:$AJ$6,"C.Nhật",F18:AJ18)/8)</f>
        <v>26</v>
      </c>
      <c r="AL18" s="260">
        <f t="shared" ref="AL18" si="12">SUM(F19:AJ19)/8*1.5</f>
        <v>0</v>
      </c>
      <c r="AM18" s="262">
        <f>SUMIF($F$6:$AJ$6,"C.Nhật",$F18:$AJ19)/8*2</f>
        <v>0</v>
      </c>
      <c r="AN18" s="264">
        <f t="shared" ref="AN18" si="13">SUM(AK18:AM19)</f>
        <v>26</v>
      </c>
      <c r="AO18" s="266">
        <v>0</v>
      </c>
      <c r="AP18" s="264"/>
      <c r="AQ18" s="264"/>
      <c r="AR18" s="264"/>
      <c r="AS18" s="268"/>
      <c r="AT18" s="221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1" s="67" customFormat="1" ht="18" customHeight="1">
      <c r="A19" s="255"/>
      <c r="B19" s="255"/>
      <c r="C19" s="257"/>
      <c r="D19" s="259"/>
      <c r="E19" s="69" t="s">
        <v>31</v>
      </c>
      <c r="F19" s="144"/>
      <c r="G19" s="144"/>
      <c r="H19" s="144"/>
      <c r="I19" s="144"/>
      <c r="J19" s="144"/>
      <c r="K19" s="144"/>
      <c r="L19" s="144"/>
      <c r="M19" s="144"/>
      <c r="N19" s="144"/>
      <c r="O19" s="144"/>
      <c r="P19" s="144"/>
      <c r="Q19" s="144"/>
      <c r="R19" s="144"/>
      <c r="S19" s="144"/>
      <c r="T19" s="144"/>
      <c r="U19" s="144"/>
      <c r="V19" s="144"/>
      <c r="W19" s="144"/>
      <c r="X19" s="144"/>
      <c r="Y19" s="144"/>
      <c r="Z19" s="144"/>
      <c r="AA19" s="144"/>
      <c r="AB19" s="144"/>
      <c r="AC19" s="144"/>
      <c r="AD19" s="144"/>
      <c r="AE19" s="144"/>
      <c r="AF19" s="144"/>
      <c r="AG19" s="144"/>
      <c r="AH19" s="144"/>
      <c r="AI19" s="144"/>
      <c r="AJ19" s="144"/>
      <c r="AK19" s="261"/>
      <c r="AL19" s="261"/>
      <c r="AM19" s="263"/>
      <c r="AN19" s="265"/>
      <c r="AO19" s="267"/>
      <c r="AP19" s="265"/>
      <c r="AQ19" s="265"/>
      <c r="AR19" s="265"/>
      <c r="AS19" s="269"/>
      <c r="AT19" s="221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1" s="70" customFormat="1" ht="12.75">
      <c r="A20" s="14"/>
      <c r="B20" s="71"/>
      <c r="C20" s="4"/>
      <c r="D20" s="113"/>
      <c r="E20" s="4"/>
      <c r="F20" s="75"/>
      <c r="G20" s="75"/>
      <c r="H20" s="72"/>
      <c r="I20" s="72"/>
      <c r="J20" s="120"/>
      <c r="K20" s="75"/>
      <c r="L20" s="72"/>
      <c r="M20" s="75"/>
      <c r="N20" s="75"/>
      <c r="O20" s="75"/>
      <c r="P20" s="75"/>
      <c r="Q20" s="72"/>
      <c r="R20" s="75"/>
      <c r="S20" s="75"/>
      <c r="T20" s="120"/>
      <c r="U20" s="75"/>
      <c r="V20" s="75"/>
      <c r="W20" s="75"/>
      <c r="X20" s="71"/>
      <c r="Y20" s="75"/>
      <c r="Z20" s="75"/>
      <c r="AA20" s="75"/>
      <c r="AB20" s="75"/>
      <c r="AC20" s="75"/>
      <c r="AD20" s="72"/>
      <c r="AE20" s="75"/>
      <c r="AF20" s="75"/>
      <c r="AG20" s="75"/>
      <c r="AH20" s="75"/>
      <c r="AI20" s="75"/>
      <c r="AJ20" s="75"/>
      <c r="AK20" s="4"/>
      <c r="AL20" s="4"/>
      <c r="AM20" s="98"/>
      <c r="AN20" s="74"/>
      <c r="AO20" s="74"/>
      <c r="AP20" s="74"/>
      <c r="AQ20" s="74"/>
      <c r="AR20" s="74"/>
      <c r="AS20" s="4"/>
      <c r="AT20" s="104"/>
    </row>
    <row r="21" spans="1:91" s="70" customFormat="1" ht="12.75">
      <c r="A21" s="14"/>
      <c r="B21" s="71"/>
      <c r="C21" s="14" t="s">
        <v>14</v>
      </c>
      <c r="D21" s="113"/>
      <c r="E21" s="4"/>
      <c r="F21" s="75"/>
      <c r="G21" s="75"/>
      <c r="H21" s="72"/>
      <c r="I21" s="72"/>
      <c r="J21" s="120"/>
      <c r="K21" s="75"/>
      <c r="L21" s="72"/>
      <c r="M21" s="75"/>
      <c r="N21" s="75"/>
      <c r="O21" s="75"/>
      <c r="P21" s="75"/>
      <c r="Q21" s="72"/>
      <c r="R21" s="75"/>
      <c r="S21" s="75"/>
      <c r="T21" s="120"/>
      <c r="U21" s="75"/>
      <c r="V21" s="75"/>
      <c r="W21" s="75"/>
      <c r="X21" s="71"/>
      <c r="Y21" s="75"/>
      <c r="Z21" s="75"/>
      <c r="AA21" s="75"/>
      <c r="AB21" s="75"/>
      <c r="AC21" s="75"/>
      <c r="AD21" s="72"/>
      <c r="AE21" s="75"/>
      <c r="AF21" s="75"/>
      <c r="AG21" s="75"/>
      <c r="AH21" s="75"/>
      <c r="AI21" s="75"/>
      <c r="AJ21" s="75"/>
      <c r="AK21" s="4"/>
      <c r="AL21" s="4"/>
      <c r="AM21" s="98"/>
      <c r="AN21" s="74"/>
      <c r="AO21" s="74"/>
      <c r="AP21" s="74"/>
      <c r="AQ21" s="74"/>
      <c r="AR21" s="74"/>
      <c r="AS21" s="4"/>
      <c r="AT21" s="104"/>
    </row>
    <row r="22" spans="1:91" s="70" customFormat="1" ht="12.75">
      <c r="A22" s="12"/>
      <c r="B22" s="12"/>
      <c r="C22" s="4"/>
      <c r="D22" s="113"/>
      <c r="E22" s="4"/>
      <c r="F22" s="75"/>
      <c r="G22" s="75"/>
      <c r="H22" s="121"/>
      <c r="I22" s="121"/>
      <c r="J22" s="121"/>
      <c r="K22" s="75"/>
      <c r="L22" s="121"/>
      <c r="M22" s="75"/>
      <c r="N22" s="75"/>
      <c r="O22" s="75"/>
      <c r="P22" s="75"/>
      <c r="Q22" s="75"/>
      <c r="R22" s="75"/>
      <c r="S22" s="75"/>
      <c r="T22" s="75"/>
      <c r="U22" s="75"/>
      <c r="V22" s="75"/>
      <c r="W22" s="75"/>
      <c r="X22" s="75"/>
      <c r="Y22" s="75"/>
      <c r="Z22" s="75"/>
      <c r="AA22" s="75"/>
      <c r="AB22" s="75"/>
      <c r="AC22" s="75"/>
      <c r="AD22" s="121"/>
      <c r="AE22" s="75"/>
      <c r="AF22" s="75"/>
      <c r="AG22" s="75"/>
      <c r="AH22" s="75"/>
      <c r="AI22" s="75"/>
      <c r="AJ22" s="75"/>
      <c r="AK22" s="4"/>
      <c r="AL22" s="4"/>
      <c r="AM22" s="98"/>
      <c r="AN22" s="76"/>
      <c r="AO22" s="76"/>
      <c r="AP22" s="76"/>
      <c r="AQ22" s="76"/>
      <c r="AR22" s="76"/>
      <c r="AS22" s="4"/>
      <c r="AT22" s="104"/>
    </row>
    <row r="23" spans="1:91" s="73" customFormat="1" ht="15" customHeight="1">
      <c r="A23" s="12"/>
      <c r="B23" s="12"/>
      <c r="C23" s="4"/>
      <c r="D23" s="113"/>
      <c r="E23" s="4"/>
      <c r="F23" s="75"/>
      <c r="G23" s="75"/>
      <c r="H23" s="121"/>
      <c r="I23" s="121"/>
      <c r="J23" s="121"/>
      <c r="K23" s="75"/>
      <c r="L23" s="121"/>
      <c r="M23" s="75"/>
      <c r="N23" s="75"/>
      <c r="O23" s="75"/>
      <c r="P23" s="75"/>
      <c r="Q23" s="75"/>
      <c r="R23" s="75"/>
      <c r="S23" s="75"/>
      <c r="T23" s="75"/>
      <c r="U23" s="75"/>
      <c r="V23" s="75"/>
      <c r="W23" s="75"/>
      <c r="X23" s="75"/>
      <c r="Y23" s="75"/>
      <c r="Z23" s="75"/>
      <c r="AA23" s="75"/>
      <c r="AB23" s="75"/>
      <c r="AC23" s="75"/>
      <c r="AD23" s="121"/>
      <c r="AE23" s="75"/>
      <c r="AF23" s="75"/>
      <c r="AG23" s="75"/>
      <c r="AH23" s="75"/>
      <c r="AI23" s="75"/>
      <c r="AJ23" s="75"/>
      <c r="AK23" s="4"/>
      <c r="AL23" s="4"/>
      <c r="AM23" s="98"/>
      <c r="AN23" s="76"/>
      <c r="AO23" s="76"/>
      <c r="AP23" s="76"/>
      <c r="AQ23" s="76"/>
      <c r="AR23" s="76"/>
      <c r="AS23" s="4"/>
      <c r="AT23" s="4"/>
    </row>
    <row r="24" spans="1:91" s="73" customFormat="1" ht="11.25">
      <c r="A24" s="12"/>
      <c r="B24" s="12"/>
      <c r="C24" s="4"/>
      <c r="D24" s="113"/>
      <c r="E24" s="4"/>
      <c r="F24" s="75"/>
      <c r="G24" s="75"/>
      <c r="H24" s="121"/>
      <c r="I24" s="121"/>
      <c r="J24" s="121"/>
      <c r="K24" s="75"/>
      <c r="L24" s="121"/>
      <c r="M24" s="75"/>
      <c r="N24" s="75"/>
      <c r="O24" s="75"/>
      <c r="P24" s="75"/>
      <c r="Q24" s="75"/>
      <c r="R24" s="75"/>
      <c r="S24" s="75"/>
      <c r="T24" s="75"/>
      <c r="U24" s="75"/>
      <c r="V24" s="75"/>
      <c r="W24" s="75"/>
      <c r="X24" s="75"/>
      <c r="Y24" s="75"/>
      <c r="Z24" s="75"/>
      <c r="AA24" s="75"/>
      <c r="AB24" s="75"/>
      <c r="AC24" s="75"/>
      <c r="AD24" s="121"/>
      <c r="AE24" s="75"/>
      <c r="AF24" s="75"/>
      <c r="AG24" s="75"/>
      <c r="AH24" s="75"/>
      <c r="AI24" s="75"/>
      <c r="AJ24" s="75"/>
      <c r="AK24" s="4"/>
      <c r="AL24" s="4"/>
      <c r="AM24" s="98"/>
      <c r="AN24" s="76"/>
      <c r="AO24" s="76"/>
      <c r="AP24" s="76"/>
      <c r="AQ24" s="76"/>
      <c r="AR24" s="76"/>
      <c r="AS24" s="4"/>
      <c r="AT24" s="4"/>
    </row>
    <row r="25" spans="1:91" s="73" customFormat="1" ht="11.25">
      <c r="A25" s="12"/>
      <c r="B25" s="12"/>
      <c r="C25" s="4"/>
      <c r="D25" s="113"/>
      <c r="E25" s="4"/>
      <c r="F25" s="75"/>
      <c r="G25" s="75"/>
      <c r="H25" s="121"/>
      <c r="I25" s="121"/>
      <c r="J25" s="121"/>
      <c r="K25" s="75"/>
      <c r="L25" s="121"/>
      <c r="M25" s="75"/>
      <c r="N25" s="75"/>
      <c r="O25" s="75"/>
      <c r="P25" s="75"/>
      <c r="Q25" s="75"/>
      <c r="R25" s="75"/>
      <c r="S25" s="75"/>
      <c r="T25" s="75"/>
      <c r="U25" s="75"/>
      <c r="V25" s="75"/>
      <c r="W25" s="75"/>
      <c r="X25" s="75"/>
      <c r="Y25" s="75"/>
      <c r="Z25" s="75"/>
      <c r="AA25" s="75"/>
      <c r="AB25" s="75"/>
      <c r="AC25" s="75"/>
      <c r="AD25" s="121"/>
      <c r="AE25" s="75"/>
      <c r="AF25" s="75"/>
      <c r="AG25" s="75"/>
      <c r="AH25" s="75"/>
      <c r="AI25" s="75"/>
      <c r="AJ25" s="75"/>
      <c r="AK25" s="4"/>
      <c r="AL25" s="4"/>
      <c r="AM25" s="98"/>
      <c r="AN25" s="76"/>
      <c r="AO25" s="76"/>
      <c r="AP25" s="76"/>
      <c r="AQ25" s="76"/>
      <c r="AR25" s="76"/>
      <c r="AS25" s="4"/>
      <c r="AT25" s="4"/>
    </row>
    <row r="26" spans="1:91" s="73" customFormat="1" ht="11.25">
      <c r="A26" s="10"/>
      <c r="B26" s="10"/>
      <c r="C26" s="14"/>
      <c r="D26" s="114"/>
      <c r="E26" s="77"/>
      <c r="F26" s="120"/>
      <c r="G26" s="122"/>
      <c r="H26" s="72"/>
      <c r="I26" s="72"/>
      <c r="J26" s="72"/>
      <c r="K26" s="122"/>
      <c r="L26" s="72"/>
      <c r="M26" s="122"/>
      <c r="N26" s="122"/>
      <c r="O26" s="122"/>
      <c r="P26" s="122"/>
      <c r="Q26" s="72"/>
      <c r="R26" s="120"/>
      <c r="S26" s="122"/>
      <c r="T26" s="122"/>
      <c r="U26" s="72"/>
      <c r="V26" s="122"/>
      <c r="W26" s="122"/>
      <c r="X26" s="72"/>
      <c r="Y26" s="122"/>
      <c r="Z26" s="122"/>
      <c r="AA26" s="122"/>
      <c r="AB26" s="122"/>
      <c r="AC26" s="122"/>
      <c r="AD26" s="72"/>
      <c r="AE26" s="122"/>
      <c r="AF26" s="122"/>
      <c r="AG26" s="122"/>
      <c r="AH26" s="122"/>
      <c r="AI26" s="122"/>
      <c r="AJ26" s="122"/>
      <c r="AK26" s="77"/>
      <c r="AM26" s="99"/>
      <c r="AN26" s="10"/>
      <c r="AO26" s="10"/>
      <c r="AP26" s="10"/>
      <c r="AQ26" s="10"/>
      <c r="AR26" s="10"/>
      <c r="AS26" s="14"/>
      <c r="AT26" s="4"/>
    </row>
    <row r="27" spans="1:91" s="73" customFormat="1" ht="12.75">
      <c r="A27" s="2"/>
      <c r="B27" s="2" t="s">
        <v>0</v>
      </c>
      <c r="C27" s="2"/>
      <c r="D27" s="214"/>
      <c r="E27" s="2"/>
      <c r="F27" s="123"/>
      <c r="G27" s="123"/>
      <c r="H27" s="123"/>
      <c r="I27" s="123"/>
      <c r="J27" s="123"/>
      <c r="K27" s="123"/>
      <c r="L27" s="123"/>
      <c r="M27" s="123"/>
      <c r="N27" s="123"/>
      <c r="O27" s="123"/>
      <c r="P27" s="123"/>
      <c r="Q27" s="123"/>
      <c r="R27" s="123"/>
      <c r="S27" s="123"/>
      <c r="T27" s="123"/>
      <c r="U27" s="123"/>
      <c r="V27" s="123"/>
      <c r="W27" s="123"/>
      <c r="X27" s="123"/>
      <c r="Y27" s="123"/>
      <c r="Z27" s="123"/>
      <c r="AA27" s="123"/>
      <c r="AB27" s="123"/>
      <c r="AC27" s="123"/>
      <c r="AD27" s="123"/>
      <c r="AE27" s="123"/>
      <c r="AF27" s="123"/>
      <c r="AG27" s="123"/>
      <c r="AH27" s="124"/>
      <c r="AI27" s="124"/>
      <c r="AJ27" s="124"/>
      <c r="AK27" s="2"/>
      <c r="AL27" s="2"/>
      <c r="AM27" s="100"/>
      <c r="AN27" s="2"/>
      <c r="AO27" s="2"/>
      <c r="AP27" s="2"/>
      <c r="AQ27" s="2"/>
      <c r="AR27" s="2"/>
      <c r="AS27" s="2"/>
      <c r="AT27" s="4"/>
    </row>
    <row r="28" spans="1:91" s="73" customFormat="1" ht="12.75">
      <c r="A28" s="2"/>
      <c r="B28" s="2"/>
      <c r="C28" s="2" t="s">
        <v>46</v>
      </c>
      <c r="D28" s="214"/>
      <c r="E28" s="2"/>
      <c r="F28" s="123"/>
      <c r="G28" s="123"/>
      <c r="H28" s="123"/>
      <c r="I28" s="123"/>
      <c r="J28" s="123"/>
      <c r="K28" s="123"/>
      <c r="L28" s="123"/>
      <c r="M28" s="123"/>
      <c r="N28" s="123"/>
      <c r="O28" s="123"/>
      <c r="P28" s="123"/>
      <c r="Q28" s="123"/>
      <c r="R28" s="123"/>
      <c r="S28" s="123"/>
      <c r="T28" s="123"/>
      <c r="U28" s="123"/>
      <c r="V28" s="123"/>
      <c r="W28" s="123"/>
      <c r="X28" s="123"/>
      <c r="Y28" s="123"/>
      <c r="Z28" s="123"/>
      <c r="AA28" s="123"/>
      <c r="AB28" s="123"/>
      <c r="AC28" s="123"/>
      <c r="AD28" s="123"/>
      <c r="AE28" s="123"/>
      <c r="AF28" s="123"/>
      <c r="AG28" s="123"/>
      <c r="AH28" s="124"/>
      <c r="AI28" s="124"/>
      <c r="AJ28" s="124"/>
      <c r="AK28" s="2"/>
      <c r="AL28" s="2"/>
      <c r="AM28" s="100"/>
      <c r="AN28" s="2"/>
      <c r="AO28" s="2"/>
      <c r="AP28" s="2"/>
      <c r="AQ28" s="2"/>
      <c r="AR28" s="2"/>
      <c r="AS28" s="2"/>
      <c r="AT28" s="14"/>
    </row>
    <row r="29" spans="1:91" ht="15" customHeight="1">
      <c r="C29" s="2" t="s">
        <v>47</v>
      </c>
    </row>
    <row r="30" spans="1:91" ht="15" customHeight="1">
      <c r="C30" s="2" t="s">
        <v>48</v>
      </c>
    </row>
    <row r="31" spans="1:91" s="214" customFormat="1" ht="15" customHeight="1">
      <c r="A31" s="2"/>
      <c r="B31" s="2"/>
      <c r="C31" s="2" t="s">
        <v>49</v>
      </c>
      <c r="E31" s="2"/>
      <c r="F31" s="123"/>
      <c r="G31" s="123"/>
      <c r="H31" s="123"/>
      <c r="I31" s="123"/>
      <c r="J31" s="123"/>
      <c r="K31" s="123"/>
      <c r="L31" s="123"/>
      <c r="M31" s="123"/>
      <c r="N31" s="123"/>
      <c r="O31" s="123"/>
      <c r="P31" s="123"/>
      <c r="Q31" s="123"/>
      <c r="R31" s="123"/>
      <c r="S31" s="123"/>
      <c r="T31" s="123"/>
      <c r="U31" s="123"/>
      <c r="V31" s="123"/>
      <c r="W31" s="123"/>
      <c r="X31" s="123"/>
      <c r="Y31" s="123"/>
      <c r="Z31" s="123"/>
      <c r="AA31" s="123"/>
      <c r="AB31" s="123"/>
      <c r="AC31" s="123"/>
      <c r="AD31" s="123"/>
      <c r="AE31" s="123"/>
      <c r="AF31" s="123"/>
      <c r="AG31" s="123"/>
      <c r="AH31" s="124"/>
      <c r="AI31" s="124"/>
      <c r="AJ31" s="124"/>
      <c r="AK31" s="2"/>
      <c r="AL31" s="2"/>
      <c r="AM31" s="100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</row>
    <row r="32" spans="1:91" s="214" customFormat="1" ht="15" customHeight="1">
      <c r="A32" s="2"/>
      <c r="B32" s="2"/>
      <c r="C32" s="2" t="s">
        <v>50</v>
      </c>
      <c r="E32" s="2"/>
      <c r="F32" s="123"/>
      <c r="G32" s="123"/>
      <c r="H32" s="123"/>
      <c r="I32" s="123"/>
      <c r="J32" s="123"/>
      <c r="K32" s="123"/>
      <c r="L32" s="123"/>
      <c r="M32" s="123"/>
      <c r="N32" s="123"/>
      <c r="O32" s="123"/>
      <c r="P32" s="123"/>
      <c r="Q32" s="123"/>
      <c r="R32" s="123"/>
      <c r="S32" s="123"/>
      <c r="T32" s="123"/>
      <c r="U32" s="123"/>
      <c r="V32" s="123"/>
      <c r="W32" s="123"/>
      <c r="X32" s="123"/>
      <c r="Y32" s="123"/>
      <c r="Z32" s="123"/>
      <c r="AA32" s="123"/>
      <c r="AB32" s="123"/>
      <c r="AC32" s="123"/>
      <c r="AD32" s="123"/>
      <c r="AE32" s="123"/>
      <c r="AF32" s="123"/>
      <c r="AG32" s="123"/>
      <c r="AH32" s="124"/>
      <c r="AI32" s="124"/>
      <c r="AJ32" s="124"/>
      <c r="AK32" s="2"/>
      <c r="AL32" s="2"/>
      <c r="AM32" s="100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</row>
    <row r="33" spans="1:91" s="214" customFormat="1" ht="15" customHeight="1">
      <c r="A33" s="2"/>
      <c r="B33" s="2"/>
      <c r="C33" s="2" t="s">
        <v>51</v>
      </c>
      <c r="E33" s="2"/>
      <c r="F33" s="123"/>
      <c r="G33" s="123"/>
      <c r="H33" s="123"/>
      <c r="I33" s="123"/>
      <c r="J33" s="123"/>
      <c r="K33" s="123"/>
      <c r="L33" s="123"/>
      <c r="M33" s="123"/>
      <c r="N33" s="123"/>
      <c r="O33" s="123"/>
      <c r="P33" s="123"/>
      <c r="Q33" s="123"/>
      <c r="R33" s="123"/>
      <c r="S33" s="123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  <c r="AI33" s="124"/>
      <c r="AJ33" s="124"/>
      <c r="AK33" s="2"/>
      <c r="AL33" s="2"/>
      <c r="AM33" s="100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</row>
    <row r="34" spans="1:91" s="214" customFormat="1" ht="15" customHeight="1">
      <c r="A34" s="2"/>
      <c r="B34" s="2"/>
      <c r="C34" s="2" t="s">
        <v>52</v>
      </c>
      <c r="E34" s="2"/>
      <c r="F34" s="123"/>
      <c r="G34" s="123"/>
      <c r="H34" s="123"/>
      <c r="I34" s="123"/>
      <c r="J34" s="123"/>
      <c r="K34" s="123"/>
      <c r="L34" s="123"/>
      <c r="M34" s="123"/>
      <c r="N34" s="123"/>
      <c r="O34" s="123"/>
      <c r="P34" s="123"/>
      <c r="Q34" s="123"/>
      <c r="R34" s="123"/>
      <c r="S34" s="123"/>
      <c r="T34" s="123"/>
      <c r="U34" s="123"/>
      <c r="V34" s="123"/>
      <c r="W34" s="123"/>
      <c r="X34" s="123"/>
      <c r="Y34" s="123"/>
      <c r="Z34" s="123"/>
      <c r="AA34" s="123"/>
      <c r="AB34" s="123"/>
      <c r="AC34" s="123"/>
      <c r="AD34" s="123"/>
      <c r="AE34" s="123"/>
      <c r="AF34" s="123"/>
      <c r="AG34" s="123"/>
      <c r="AH34" s="124"/>
      <c r="AI34" s="124"/>
      <c r="AJ34" s="124"/>
      <c r="AK34" s="2"/>
      <c r="AL34" s="2"/>
      <c r="AM34" s="100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</row>
    <row r="35" spans="1:91" s="214" customFormat="1" ht="15" customHeight="1">
      <c r="A35" s="2"/>
      <c r="B35" s="2"/>
      <c r="C35" s="2" t="s">
        <v>53</v>
      </c>
      <c r="E35" s="2"/>
      <c r="F35" s="123"/>
      <c r="G35" s="123"/>
      <c r="H35" s="123"/>
      <c r="I35" s="123"/>
      <c r="J35" s="123"/>
      <c r="K35" s="123"/>
      <c r="L35" s="123"/>
      <c r="M35" s="123"/>
      <c r="N35" s="123"/>
      <c r="O35" s="123"/>
      <c r="P35" s="123"/>
      <c r="Q35" s="123"/>
      <c r="R35" s="123"/>
      <c r="S35" s="123"/>
      <c r="T35" s="123"/>
      <c r="U35" s="123"/>
      <c r="V35" s="123"/>
      <c r="W35" s="123"/>
      <c r="X35" s="123"/>
      <c r="Y35" s="123"/>
      <c r="Z35" s="123"/>
      <c r="AA35" s="123"/>
      <c r="AB35" s="123"/>
      <c r="AC35" s="123"/>
      <c r="AD35" s="123"/>
      <c r="AE35" s="123"/>
      <c r="AF35" s="123"/>
      <c r="AG35" s="123"/>
      <c r="AH35" s="124"/>
      <c r="AI35" s="124"/>
      <c r="AJ35" s="124"/>
      <c r="AK35" s="2"/>
      <c r="AL35" s="2"/>
      <c r="AM35" s="100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</row>
    <row r="36" spans="1:91" s="214" customFormat="1" ht="15" customHeight="1">
      <c r="A36" s="2"/>
      <c r="B36" s="2"/>
      <c r="C36" s="2" t="s">
        <v>54</v>
      </c>
      <c r="E36" s="2"/>
      <c r="F36" s="123"/>
      <c r="G36" s="123"/>
      <c r="H36" s="123"/>
      <c r="I36" s="123"/>
      <c r="J36" s="123"/>
      <c r="K36" s="123"/>
      <c r="L36" s="123"/>
      <c r="M36" s="123"/>
      <c r="N36" s="123"/>
      <c r="O36" s="123"/>
      <c r="P36" s="123"/>
      <c r="Q36" s="123"/>
      <c r="R36" s="123"/>
      <c r="S36" s="123"/>
      <c r="T36" s="123"/>
      <c r="U36" s="123"/>
      <c r="V36" s="123"/>
      <c r="W36" s="123"/>
      <c r="X36" s="123"/>
      <c r="Y36" s="123"/>
      <c r="Z36" s="123"/>
      <c r="AA36" s="123"/>
      <c r="AB36" s="123"/>
      <c r="AC36" s="123"/>
      <c r="AD36" s="123"/>
      <c r="AE36" s="123"/>
      <c r="AF36" s="123"/>
      <c r="AG36" s="123"/>
      <c r="AH36" s="124"/>
      <c r="AI36" s="124"/>
      <c r="AJ36" s="124"/>
      <c r="AK36" s="2"/>
      <c r="AL36" s="2"/>
      <c r="AM36" s="100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</row>
  </sheetData>
  <protectedRanges>
    <protectedRange password="CC78" sqref="A1:A3" name="Range1_2_1"/>
    <protectedRange password="CC78" sqref="A9:A12" name="Range1_1"/>
    <protectedRange password="CC78" sqref="A9:A12 C9:E12" name="Range1_6"/>
    <protectedRange password="CC78" sqref="B9:B12" name="Range1_4"/>
    <protectedRange password="CC78" sqref="J22:J25 Q20:Q21" name="Range1_1_1_1"/>
    <protectedRange password="CC78" sqref="J26" name="Range1_3_1_1"/>
    <protectedRange password="CC78" sqref="A14:A19" name="Range1_1_2"/>
    <protectedRange password="CC78" sqref="A14:A19 C14:E19" name="Range1_6_2"/>
    <protectedRange password="CC78" sqref="B14:B19" name="Range1_4_2"/>
  </protectedRanges>
  <mergeCells count="79">
    <mergeCell ref="A14:A15"/>
    <mergeCell ref="B14:B15"/>
    <mergeCell ref="A16:A17"/>
    <mergeCell ref="B16:B17"/>
    <mergeCell ref="C16:C17"/>
    <mergeCell ref="D16:D17"/>
    <mergeCell ref="AK16:AK17"/>
    <mergeCell ref="A18:A19"/>
    <mergeCell ref="B18:B19"/>
    <mergeCell ref="C18:C19"/>
    <mergeCell ref="D18:D19"/>
    <mergeCell ref="AK18:AK19"/>
    <mergeCell ref="AR11:AR12"/>
    <mergeCell ref="AS11:AS12"/>
    <mergeCell ref="AL11:AL12"/>
    <mergeCell ref="AR18:AR19"/>
    <mergeCell ref="AS18:AS19"/>
    <mergeCell ref="AR14:AR15"/>
    <mergeCell ref="AS14:AS15"/>
    <mergeCell ref="AL16:AL17"/>
    <mergeCell ref="AM16:AM17"/>
    <mergeCell ref="AN16:AN17"/>
    <mergeCell ref="AO16:AO17"/>
    <mergeCell ref="AP16:AP17"/>
    <mergeCell ref="AQ16:AQ17"/>
    <mergeCell ref="AR16:AR17"/>
    <mergeCell ref="AS16:AS17"/>
    <mergeCell ref="A11:A12"/>
    <mergeCell ref="B11:B12"/>
    <mergeCell ref="C11:C12"/>
    <mergeCell ref="D11:D12"/>
    <mergeCell ref="AK11:AK12"/>
    <mergeCell ref="C14:C15"/>
    <mergeCell ref="D14:D15"/>
    <mergeCell ref="AK14:AK15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T5:AT6"/>
    <mergeCell ref="A9:A10"/>
    <mergeCell ref="B9:B10"/>
    <mergeCell ref="C9:C10"/>
    <mergeCell ref="D9:D10"/>
    <mergeCell ref="AK9:AK10"/>
    <mergeCell ref="AL9:AL10"/>
    <mergeCell ref="AS9:AS10"/>
    <mergeCell ref="AP9:AP10"/>
    <mergeCell ref="AQ9:AQ10"/>
    <mergeCell ref="AR9:AR10"/>
    <mergeCell ref="AM9:AM10"/>
    <mergeCell ref="AN9:AN10"/>
    <mergeCell ref="AO9:AO10"/>
    <mergeCell ref="AQ14:AQ15"/>
    <mergeCell ref="AL18:AL19"/>
    <mergeCell ref="AM18:AM19"/>
    <mergeCell ref="AN18:AN19"/>
    <mergeCell ref="AO18:AO19"/>
    <mergeCell ref="AP18:AP19"/>
    <mergeCell ref="AQ18:AQ19"/>
    <mergeCell ref="AL14:AL15"/>
    <mergeCell ref="AM14:AM15"/>
    <mergeCell ref="AN14:AN15"/>
    <mergeCell ref="AO14:AO15"/>
    <mergeCell ref="AP14:AP15"/>
    <mergeCell ref="AM11:AM12"/>
    <mergeCell ref="AN11:AN12"/>
    <mergeCell ref="AO11:AO12"/>
    <mergeCell ref="AP11:AP12"/>
    <mergeCell ref="AQ11:AQ12"/>
  </mergeCells>
  <conditionalFormatting sqref="F5:AJ6 F9:AJ12">
    <cfRule type="expression" dxfId="3" priority="30" stopIfTrue="1">
      <formula>IF(WEEKDAY(F$5)=1,TRUE,FALSE)</formula>
    </cfRule>
  </conditionalFormatting>
  <conditionalFormatting sqref="F9:AJ12">
    <cfRule type="expression" dxfId="2" priority="29" stopIfTrue="1">
      <formula>IF(WEEKDAY(F$5)=1,TRUE,FALSE)</formula>
    </cfRule>
  </conditionalFormatting>
  <conditionalFormatting sqref="F14:AJ19">
    <cfRule type="expression" dxfId="1" priority="2" stopIfTrue="1">
      <formula>IF(WEEKDAY(F$5)=1,TRUE,FALSE)</formula>
    </cfRule>
  </conditionalFormatting>
  <conditionalFormatting sqref="F14:AJ19">
    <cfRule type="expression" dxfId="0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E30"/>
  <sheetViews>
    <sheetView zoomScaleNormal="70" workbookViewId="0">
      <pane xSplit="3" ySplit="8" topLeftCell="D9" activePane="bottomRight" state="frozen"/>
      <selection activeCell="F16" sqref="F16:AI21"/>
      <selection pane="topRight" activeCell="F16" sqref="F16:AI21"/>
      <selection pane="bottomLeft" activeCell="F16" sqref="F16:AI21"/>
      <selection pane="bottomRight" activeCell="D14" sqref="D14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91" customWidth="1"/>
    <col min="11" max="12" width="12" style="6" customWidth="1"/>
    <col min="13" max="13" width="11.85546875" style="6" customWidth="1"/>
    <col min="14" max="14" width="8.5703125" style="6" customWidth="1"/>
    <col min="15" max="16" width="8.7109375" style="6" customWidth="1"/>
    <col min="17" max="17" width="11" style="6" customWidth="1"/>
    <col min="18" max="18" width="6.28515625" style="6" customWidth="1"/>
    <col min="19" max="19" width="10.85546875" style="6" customWidth="1"/>
    <col min="20" max="20" width="12.28515625" style="7" customWidth="1"/>
    <col min="21" max="21" width="9.5703125" style="6" customWidth="1"/>
    <col min="22" max="22" width="15.42578125" style="7" customWidth="1"/>
    <col min="23" max="23" width="7.42578125" style="7" customWidth="1"/>
    <col min="24" max="24" width="7" style="7" customWidth="1"/>
    <col min="25" max="25" width="9.140625" style="7"/>
    <col min="26" max="26" width="11.140625" style="7" bestFit="1" customWidth="1"/>
    <col min="27" max="28" width="10.85546875" style="6" bestFit="1" customWidth="1"/>
    <col min="29" max="16384" width="9.140625" style="6"/>
  </cols>
  <sheetData>
    <row r="1" spans="1:31" s="4" customFormat="1" ht="41.25" customHeight="1">
      <c r="A1" s="139"/>
      <c r="B1" s="217"/>
      <c r="C1" s="217"/>
      <c r="D1" s="270" t="str">
        <f>"BẢNG THANH TOÁN LƯƠNG THÁNG"&amp;" "&amp;TEXT($E$4,"mm")&amp;" / "&amp;TEXT($E$4,"yyyy")</f>
        <v>BẢNG THANH TOÁN LƯƠNG THÁNG 12 / 2013</v>
      </c>
      <c r="E1" s="270"/>
      <c r="F1" s="270"/>
      <c r="G1" s="270"/>
      <c r="H1" s="270"/>
      <c r="I1" s="270"/>
      <c r="J1" s="270"/>
      <c r="K1" s="270"/>
      <c r="L1" s="270"/>
      <c r="M1" s="270"/>
      <c r="N1" s="270"/>
      <c r="O1" s="270"/>
      <c r="P1" s="270"/>
      <c r="Q1" s="271"/>
      <c r="R1" s="272" t="s">
        <v>179</v>
      </c>
      <c r="S1" s="273"/>
      <c r="T1" s="274"/>
      <c r="U1" s="130" t="s">
        <v>58</v>
      </c>
      <c r="V1" s="110" t="s">
        <v>37</v>
      </c>
      <c r="W1" s="83"/>
      <c r="X1" s="83"/>
      <c r="Y1" s="5"/>
      <c r="Z1" s="5"/>
    </row>
    <row r="2" spans="1:31" s="4" customFormat="1" ht="15" customHeight="1">
      <c r="A2" s="139"/>
      <c r="B2" s="217"/>
      <c r="C2" s="217"/>
      <c r="D2" s="217"/>
      <c r="E2" s="81"/>
      <c r="F2" s="217"/>
      <c r="G2" s="217"/>
      <c r="H2" s="217"/>
      <c r="I2" s="217"/>
      <c r="J2" s="82"/>
      <c r="K2" s="217"/>
      <c r="L2" s="217"/>
      <c r="M2" s="217"/>
      <c r="N2" s="217"/>
      <c r="O2" s="217"/>
      <c r="P2" s="217"/>
      <c r="Q2" s="217"/>
      <c r="R2" s="217"/>
      <c r="S2" s="217"/>
      <c r="T2" s="59"/>
      <c r="U2" s="80">
        <f>MAX(F10:F19)</f>
        <v>26</v>
      </c>
      <c r="V2" s="111">
        <v>31</v>
      </c>
      <c r="W2" s="83"/>
      <c r="X2" s="83"/>
      <c r="Y2" s="5"/>
      <c r="Z2" s="5"/>
    </row>
    <row r="3" spans="1:31" s="4" customFormat="1" ht="15" customHeight="1">
      <c r="A3" s="139"/>
      <c r="B3" s="217"/>
      <c r="C3" s="217"/>
      <c r="D3" s="217"/>
      <c r="E3" s="81"/>
      <c r="F3" s="217"/>
      <c r="G3" s="217"/>
      <c r="H3" s="217"/>
      <c r="I3" s="217"/>
      <c r="J3" s="82"/>
      <c r="K3" s="217"/>
      <c r="L3" s="217"/>
      <c r="M3" s="217"/>
      <c r="N3" s="217"/>
      <c r="O3" s="217"/>
      <c r="P3" s="217"/>
      <c r="Q3" s="217"/>
      <c r="R3" s="217"/>
      <c r="S3" s="217"/>
      <c r="T3" s="59"/>
      <c r="U3" s="131"/>
      <c r="V3" s="132"/>
      <c r="W3" s="83"/>
      <c r="X3" s="83"/>
      <c r="Y3" s="5"/>
      <c r="Z3" s="5"/>
    </row>
    <row r="4" spans="1:31" s="105" customFormat="1" ht="14.25" customHeight="1">
      <c r="A4" s="103"/>
      <c r="B4" s="104"/>
      <c r="C4" s="104"/>
      <c r="D4" s="104"/>
      <c r="E4" s="189">
        <f>'CC -12'!$E$4</f>
        <v>41609</v>
      </c>
      <c r="F4" s="104"/>
      <c r="G4" s="104"/>
      <c r="H4" s="104"/>
      <c r="I4" s="104"/>
      <c r="J4" s="104"/>
      <c r="K4" s="104"/>
      <c r="L4" s="104"/>
      <c r="M4" s="104"/>
      <c r="N4" s="162">
        <v>0.08</v>
      </c>
      <c r="O4" s="162">
        <v>1.4999999999999999E-2</v>
      </c>
      <c r="P4" s="162">
        <v>0.01</v>
      </c>
      <c r="Q4" s="104"/>
      <c r="R4" s="104"/>
      <c r="S4" s="104"/>
      <c r="T4" s="104"/>
      <c r="U4" s="104"/>
      <c r="V4" s="106"/>
      <c r="W4" s="106"/>
      <c r="X4" s="106"/>
      <c r="Y4" s="106"/>
      <c r="Z4" s="106"/>
    </row>
    <row r="5" spans="1:31" s="27" customFormat="1" ht="24" customHeight="1">
      <c r="A5" s="275" t="s">
        <v>19</v>
      </c>
      <c r="B5" s="275" t="s">
        <v>20</v>
      </c>
      <c r="C5" s="238" t="s">
        <v>1</v>
      </c>
      <c r="D5" s="238" t="s">
        <v>2</v>
      </c>
      <c r="E5" s="241" t="s">
        <v>56</v>
      </c>
      <c r="F5" s="278" t="s">
        <v>26</v>
      </c>
      <c r="G5" s="279"/>
      <c r="H5" s="279"/>
      <c r="I5" s="279"/>
      <c r="J5" s="279"/>
      <c r="K5" s="280"/>
      <c r="L5" s="277" t="s">
        <v>57</v>
      </c>
      <c r="M5" s="277" t="s">
        <v>5</v>
      </c>
      <c r="N5" s="238" t="s">
        <v>6</v>
      </c>
      <c r="O5" s="238"/>
      <c r="P5" s="238"/>
      <c r="Q5" s="277" t="s">
        <v>7</v>
      </c>
      <c r="R5" s="277" t="s">
        <v>8</v>
      </c>
      <c r="S5" s="277" t="s">
        <v>9</v>
      </c>
      <c r="T5" s="239" t="s">
        <v>10</v>
      </c>
      <c r="U5" s="104"/>
      <c r="V5" s="28"/>
      <c r="W5" s="28"/>
      <c r="X5" s="5"/>
      <c r="Y5" s="5"/>
      <c r="Z5" s="5"/>
      <c r="AA5" s="4"/>
      <c r="AB5" s="4"/>
      <c r="AC5" s="4"/>
      <c r="AD5" s="4"/>
      <c r="AE5" s="4"/>
    </row>
    <row r="6" spans="1:31" s="27" customFormat="1" ht="33.75" customHeight="1">
      <c r="A6" s="276"/>
      <c r="B6" s="276"/>
      <c r="C6" s="238"/>
      <c r="D6" s="238"/>
      <c r="E6" s="241"/>
      <c r="F6" s="278" t="s">
        <v>59</v>
      </c>
      <c r="G6" s="280"/>
      <c r="H6" s="278" t="s">
        <v>158</v>
      </c>
      <c r="I6" s="279"/>
      <c r="J6" s="284" t="s">
        <v>27</v>
      </c>
      <c r="K6" s="277" t="s">
        <v>4</v>
      </c>
      <c r="L6" s="281"/>
      <c r="M6" s="281"/>
      <c r="N6" s="286" t="s">
        <v>12</v>
      </c>
      <c r="O6" s="277" t="s">
        <v>13</v>
      </c>
      <c r="P6" s="277" t="s">
        <v>34</v>
      </c>
      <c r="Q6" s="281"/>
      <c r="R6" s="281"/>
      <c r="S6" s="281"/>
      <c r="T6" s="240"/>
      <c r="U6" s="104"/>
      <c r="V6" s="28"/>
      <c r="W6" s="28"/>
      <c r="X6" s="5"/>
      <c r="Y6" s="5"/>
      <c r="Z6" s="5"/>
      <c r="AA6" s="4"/>
      <c r="AB6" s="4"/>
      <c r="AC6" s="4"/>
      <c r="AD6" s="4"/>
      <c r="AE6" s="4"/>
    </row>
    <row r="7" spans="1:31" s="27" customFormat="1" ht="35.25" customHeight="1">
      <c r="A7" s="276"/>
      <c r="B7" s="276"/>
      <c r="C7" s="277"/>
      <c r="D7" s="277"/>
      <c r="E7" s="241"/>
      <c r="F7" s="218" t="s">
        <v>40</v>
      </c>
      <c r="G7" s="215" t="s">
        <v>18</v>
      </c>
      <c r="H7" s="218" t="s">
        <v>40</v>
      </c>
      <c r="I7" s="128" t="s">
        <v>18</v>
      </c>
      <c r="J7" s="285"/>
      <c r="K7" s="281"/>
      <c r="L7" s="282"/>
      <c r="M7" s="282"/>
      <c r="N7" s="287"/>
      <c r="O7" s="281"/>
      <c r="P7" s="281"/>
      <c r="Q7" s="281"/>
      <c r="R7" s="281"/>
      <c r="S7" s="281"/>
      <c r="T7" s="240"/>
      <c r="U7" s="104"/>
      <c r="V7" s="28"/>
      <c r="W7" s="28"/>
      <c r="X7" s="5"/>
      <c r="Y7" s="5"/>
      <c r="Z7" s="5"/>
      <c r="AA7" s="4"/>
      <c r="AB7" s="4"/>
      <c r="AC7" s="4"/>
      <c r="AD7" s="4"/>
      <c r="AE7" s="4"/>
    </row>
    <row r="8" spans="1:31" s="85" customFormat="1" ht="12.75" customHeight="1">
      <c r="A8" s="84">
        <v>1</v>
      </c>
      <c r="B8" s="84">
        <v>2</v>
      </c>
      <c r="C8" s="84">
        <v>3</v>
      </c>
      <c r="D8" s="84">
        <v>4</v>
      </c>
      <c r="E8" s="84">
        <v>5</v>
      </c>
      <c r="F8" s="84">
        <v>7</v>
      </c>
      <c r="G8" s="84">
        <v>8</v>
      </c>
      <c r="H8" s="84">
        <v>9</v>
      </c>
      <c r="I8" s="84">
        <v>10</v>
      </c>
      <c r="J8" s="84">
        <v>13</v>
      </c>
      <c r="K8" s="84">
        <v>14</v>
      </c>
      <c r="L8" s="84">
        <v>16</v>
      </c>
      <c r="M8" s="84">
        <v>17</v>
      </c>
      <c r="N8" s="84">
        <v>18</v>
      </c>
      <c r="O8" s="84">
        <v>19</v>
      </c>
      <c r="P8" s="84">
        <v>20</v>
      </c>
      <c r="Q8" s="84">
        <v>21</v>
      </c>
      <c r="R8" s="84">
        <v>22</v>
      </c>
      <c r="S8" s="84">
        <v>23</v>
      </c>
      <c r="T8" s="84">
        <v>24</v>
      </c>
      <c r="U8" s="104"/>
      <c r="V8" s="86"/>
      <c r="W8" s="86"/>
      <c r="X8" s="87"/>
      <c r="Y8" s="87"/>
      <c r="Z8" s="87"/>
      <c r="AA8" s="88"/>
      <c r="AB8" s="88"/>
      <c r="AC8" s="88"/>
      <c r="AD8" s="88"/>
      <c r="AE8" s="88"/>
    </row>
    <row r="9" spans="1:31" s="85" customFormat="1" ht="24" customHeight="1">
      <c r="A9" s="188" t="s">
        <v>155</v>
      </c>
      <c r="B9" s="187" t="s">
        <v>180</v>
      </c>
      <c r="C9" s="186"/>
      <c r="D9" s="186"/>
      <c r="E9" s="186"/>
      <c r="F9" s="186"/>
      <c r="G9" s="186"/>
      <c r="H9" s="186"/>
      <c r="I9" s="186"/>
      <c r="J9" s="186"/>
      <c r="K9" s="186"/>
      <c r="L9" s="186"/>
      <c r="M9" s="186"/>
      <c r="N9" s="186"/>
      <c r="O9" s="186"/>
      <c r="P9" s="186"/>
      <c r="Q9" s="186"/>
      <c r="R9" s="186"/>
      <c r="S9" s="186"/>
      <c r="T9" s="186"/>
      <c r="U9" s="104"/>
      <c r="V9" s="86"/>
      <c r="W9" s="86"/>
      <c r="X9" s="87"/>
      <c r="Y9" s="87"/>
      <c r="Z9" s="87"/>
      <c r="AA9" s="88"/>
      <c r="AB9" s="88"/>
      <c r="AC9" s="88"/>
      <c r="AD9" s="88"/>
      <c r="AE9" s="88"/>
    </row>
    <row r="10" spans="1:31" s="36" customFormat="1" ht="24" customHeight="1">
      <c r="A10" s="38">
        <v>1</v>
      </c>
      <c r="B10" s="141" t="s">
        <v>162</v>
      </c>
      <c r="C10" s="89" t="str">
        <f t="shared" ref="C10:C11" si="0">VLOOKUP(B10,DS,2,0)</f>
        <v>Phan Văn Hiền</v>
      </c>
      <c r="D10" s="116" t="str">
        <f t="shared" ref="D10:D11" si="1">VLOOKUP(B10,DS,3,0)</f>
        <v>Quản Đốc</v>
      </c>
      <c r="E10" s="90">
        <f t="shared" ref="E10:E11" si="2">VLOOKUP(B10,DS,4,0)</f>
        <v>2700000</v>
      </c>
      <c r="F10" s="92">
        <f>VLOOKUP(B10,'CC -12'!$B$8:$AS$19,36,0)</f>
        <v>26</v>
      </c>
      <c r="G10" s="145">
        <f t="shared" ref="G10:G11" si="3">ROUND(E10/$U$2*F10,0)</f>
        <v>2700000</v>
      </c>
      <c r="H10" s="92">
        <f>(VLOOKUP(B10,'CC -12'!$B$8:$AS$19,37,0)+VLOOKUP(B10,'CC -12'!$B$8:$AS$19,38,0))</f>
        <v>0</v>
      </c>
      <c r="I10" s="145">
        <f t="shared" ref="I10:I11" si="4">ROUND(E10/$U$2*H10,0)</f>
        <v>0</v>
      </c>
      <c r="J10" s="93">
        <f t="shared" ref="J10:K11" si="5">F10+H10</f>
        <v>26</v>
      </c>
      <c r="K10" s="39">
        <f>G10+I10</f>
        <v>2700000</v>
      </c>
      <c r="L10" s="90">
        <f t="shared" ref="L10:L11" si="6">+F10*15000</f>
        <v>390000</v>
      </c>
      <c r="M10" s="40">
        <f t="shared" ref="M10:M11" si="7">K10+L10</f>
        <v>3090000</v>
      </c>
      <c r="N10" s="40">
        <f>IF(VLOOKUP(B10,DS,9,0)="x",E10*$N$4,0)</f>
        <v>0</v>
      </c>
      <c r="O10" s="40">
        <f>IF(VLOOKUP(B10,DS,9,0)="x",E10*$O$4,0)</f>
        <v>0</v>
      </c>
      <c r="P10" s="40">
        <f>IF(VLOOKUP(B10,DS,9,0)="x",E10*$P$4,0)</f>
        <v>0</v>
      </c>
      <c r="Q10" s="39">
        <f t="shared" ref="Q10:Q11" si="8">M10-SUM(N10:P10)</f>
        <v>3090000</v>
      </c>
      <c r="R10" s="39">
        <f>VLOOKUP(B10,DS,23,0)</f>
        <v>0</v>
      </c>
      <c r="S10" s="45">
        <f t="shared" ref="S10:S11" si="9">Q10-R10</f>
        <v>3090000</v>
      </c>
      <c r="T10" s="39"/>
      <c r="U10" s="104"/>
      <c r="V10" s="37"/>
      <c r="W10" s="28"/>
      <c r="X10" s="5"/>
      <c r="Y10" s="5"/>
      <c r="Z10" s="5"/>
      <c r="AA10" s="4"/>
      <c r="AB10" s="4"/>
      <c r="AC10" s="4"/>
      <c r="AD10" s="4"/>
      <c r="AE10" s="4"/>
    </row>
    <row r="11" spans="1:31" s="36" customFormat="1" ht="24" customHeight="1">
      <c r="A11" s="38">
        <v>2</v>
      </c>
      <c r="B11" s="141" t="s">
        <v>177</v>
      </c>
      <c r="C11" s="89" t="str">
        <f t="shared" si="0"/>
        <v>Nguyễn Thị Thu Sương</v>
      </c>
      <c r="D11" s="116" t="str">
        <f t="shared" si="1"/>
        <v>Kinh Doanh</v>
      </c>
      <c r="E11" s="90">
        <f t="shared" si="2"/>
        <v>2400000</v>
      </c>
      <c r="F11" s="92">
        <f>VLOOKUP(B11,'CC -12'!$B$8:$AS$19,36,0)</f>
        <v>26</v>
      </c>
      <c r="G11" s="145">
        <f t="shared" si="3"/>
        <v>2400000</v>
      </c>
      <c r="H11" s="92">
        <f>(VLOOKUP(B11,'CC -12'!$B$8:$AS$19,37,0)+VLOOKUP(B11,'CC -12'!$B$8:$AS$19,38,0))</f>
        <v>0</v>
      </c>
      <c r="I11" s="145">
        <f t="shared" si="4"/>
        <v>0</v>
      </c>
      <c r="J11" s="93">
        <f t="shared" si="5"/>
        <v>26</v>
      </c>
      <c r="K11" s="39">
        <f t="shared" si="5"/>
        <v>2400000</v>
      </c>
      <c r="L11" s="90">
        <f t="shared" si="6"/>
        <v>390000</v>
      </c>
      <c r="M11" s="40">
        <f t="shared" si="7"/>
        <v>2790000</v>
      </c>
      <c r="N11" s="40">
        <f>IF(VLOOKUP(B11,DS,9,0)="x",E11*$N$4,0)</f>
        <v>0</v>
      </c>
      <c r="O11" s="40">
        <f>IF(VLOOKUP(B11,DS,9,0)="x",E11*$O$4,0)</f>
        <v>0</v>
      </c>
      <c r="P11" s="40">
        <f>IF(VLOOKUP(B11,DS,9,0)="x",E11*$P$4,0)</f>
        <v>0</v>
      </c>
      <c r="Q11" s="39">
        <f t="shared" si="8"/>
        <v>2790000</v>
      </c>
      <c r="R11" s="39">
        <f>VLOOKUP(B11,DS,23,0)</f>
        <v>0</v>
      </c>
      <c r="S11" s="45">
        <f t="shared" si="9"/>
        <v>2790000</v>
      </c>
      <c r="T11" s="39"/>
      <c r="U11" s="104"/>
      <c r="V11" s="37"/>
      <c r="W11" s="28"/>
      <c r="X11" s="5"/>
      <c r="Y11" s="5"/>
      <c r="Z11" s="5"/>
      <c r="AA11" s="4"/>
      <c r="AB11" s="4"/>
      <c r="AC11" s="4"/>
      <c r="AD11" s="4"/>
      <c r="AE11" s="4"/>
    </row>
    <row r="12" spans="1:31" s="36" customFormat="1" ht="24" customHeight="1">
      <c r="A12" s="203"/>
      <c r="B12" s="204"/>
      <c r="C12" s="205"/>
      <c r="D12" s="206"/>
      <c r="E12" s="207"/>
      <c r="F12" s="208"/>
      <c r="G12" s="209"/>
      <c r="H12" s="208"/>
      <c r="I12" s="209"/>
      <c r="J12" s="210"/>
      <c r="K12" s="211"/>
      <c r="L12" s="207"/>
      <c r="M12" s="212"/>
      <c r="N12" s="212"/>
      <c r="O12" s="212"/>
      <c r="P12" s="212"/>
      <c r="Q12" s="211"/>
      <c r="R12" s="211"/>
      <c r="S12" s="213"/>
      <c r="T12" s="211"/>
      <c r="U12" s="104"/>
      <c r="V12" s="37"/>
      <c r="W12" s="28"/>
      <c r="X12" s="5"/>
      <c r="Y12" s="5"/>
      <c r="Z12" s="5"/>
      <c r="AA12" s="4"/>
      <c r="AB12" s="4"/>
      <c r="AC12" s="4"/>
      <c r="AD12" s="4"/>
      <c r="AE12" s="4"/>
    </row>
    <row r="13" spans="1:31" s="32" customFormat="1" ht="21" customHeight="1">
      <c r="A13" s="283" t="s">
        <v>25</v>
      </c>
      <c r="B13" s="283"/>
      <c r="C13" s="283"/>
      <c r="D13" s="283"/>
      <c r="E13" s="140">
        <f>SUM(E9:E12)</f>
        <v>5100000</v>
      </c>
      <c r="F13" s="140"/>
      <c r="G13" s="140">
        <f>SUM(G9:G12)</f>
        <v>5100000</v>
      </c>
      <c r="H13" s="140"/>
      <c r="I13" s="140">
        <f>SUM(I9:I12)</f>
        <v>0</v>
      </c>
      <c r="J13" s="140"/>
      <c r="K13" s="140">
        <f t="shared" ref="K13:S13" si="10">SUM(K9:K12)</f>
        <v>5100000</v>
      </c>
      <c r="L13" s="140">
        <f t="shared" si="10"/>
        <v>780000</v>
      </c>
      <c r="M13" s="140">
        <f t="shared" si="10"/>
        <v>5880000</v>
      </c>
      <c r="N13" s="140">
        <f t="shared" si="10"/>
        <v>0</v>
      </c>
      <c r="O13" s="140">
        <f t="shared" si="10"/>
        <v>0</v>
      </c>
      <c r="P13" s="140">
        <f t="shared" si="10"/>
        <v>0</v>
      </c>
      <c r="Q13" s="140">
        <f t="shared" si="10"/>
        <v>5880000</v>
      </c>
      <c r="R13" s="140">
        <f t="shared" si="10"/>
        <v>0</v>
      </c>
      <c r="S13" s="140">
        <f t="shared" si="10"/>
        <v>5880000</v>
      </c>
      <c r="T13" s="26"/>
      <c r="U13" s="104"/>
      <c r="V13" s="33"/>
      <c r="W13" s="33"/>
      <c r="X13" s="33"/>
      <c r="Y13" s="33"/>
      <c r="Z13" s="33"/>
    </row>
    <row r="14" spans="1:31" s="85" customFormat="1" ht="24" customHeight="1">
      <c r="A14" s="188" t="s">
        <v>156</v>
      </c>
      <c r="B14" s="187" t="s">
        <v>157</v>
      </c>
      <c r="C14" s="186"/>
      <c r="D14" s="186"/>
      <c r="E14" s="186"/>
      <c r="F14" s="186"/>
      <c r="G14" s="186"/>
      <c r="H14" s="186"/>
      <c r="I14" s="186"/>
      <c r="J14" s="186"/>
      <c r="K14" s="186"/>
      <c r="L14" s="186"/>
      <c r="M14" s="186"/>
      <c r="N14" s="186"/>
      <c r="O14" s="186"/>
      <c r="P14" s="186"/>
      <c r="Q14" s="186"/>
      <c r="R14" s="186"/>
      <c r="S14" s="186"/>
      <c r="T14" s="186"/>
      <c r="U14" s="104"/>
      <c r="V14" s="86"/>
      <c r="W14" s="86"/>
      <c r="X14" s="87"/>
      <c r="Y14" s="87"/>
      <c r="Z14" s="87"/>
      <c r="AA14" s="88"/>
      <c r="AB14" s="88"/>
      <c r="AC14" s="88"/>
      <c r="AD14" s="88"/>
      <c r="AE14" s="88"/>
    </row>
    <row r="15" spans="1:31" s="36" customFormat="1" ht="24" customHeight="1">
      <c r="A15" s="38">
        <v>1</v>
      </c>
      <c r="B15" s="141" t="s">
        <v>163</v>
      </c>
      <c r="C15" s="89" t="str">
        <f t="shared" ref="C15" si="11">VLOOKUP(B15,DS,2,0)</f>
        <v>Nguyễn Trường Giang</v>
      </c>
      <c r="D15" s="116" t="str">
        <f t="shared" ref="D15" si="12">VLOOKUP(B15,DS,3,0)</f>
        <v>Thợ in</v>
      </c>
      <c r="E15" s="90">
        <f t="shared" ref="E15" si="13">VLOOKUP(B15,DS,4,0)</f>
        <v>2200000</v>
      </c>
      <c r="F15" s="92">
        <f>VLOOKUP(B15,'CC -12'!$B$8:$AS$19,36,0)</f>
        <v>26</v>
      </c>
      <c r="G15" s="145">
        <f t="shared" ref="G15" si="14">ROUND(E15/$U$2*F15,0)</f>
        <v>2200000</v>
      </c>
      <c r="H15" s="92">
        <f>(VLOOKUP(B15,'CC -12'!$B$8:$AS$19,37,0)+VLOOKUP(B15,'CC -12'!$B$8:$AS$19,38,0))</f>
        <v>0</v>
      </c>
      <c r="I15" s="145">
        <f t="shared" ref="I15" si="15">ROUND(E15/$U$2*H15,0)</f>
        <v>0</v>
      </c>
      <c r="J15" s="146">
        <f t="shared" ref="J15:K15" si="16">F15+H15</f>
        <v>26</v>
      </c>
      <c r="K15" s="39">
        <f t="shared" si="16"/>
        <v>2200000</v>
      </c>
      <c r="L15" s="90">
        <f t="shared" ref="L15" si="17">+F15*15000</f>
        <v>390000</v>
      </c>
      <c r="M15" s="40">
        <f t="shared" ref="M15" si="18">K15+L15</f>
        <v>2590000</v>
      </c>
      <c r="N15" s="40">
        <f>IF(VLOOKUP(B15,DS,9,0)="x",'L - 12'!E15*$N$4,0)</f>
        <v>0</v>
      </c>
      <c r="O15" s="40">
        <f t="shared" ref="O15" si="19">IF(VLOOKUP(B15,DS,9,0)="x",E15*0.015,0)</f>
        <v>0</v>
      </c>
      <c r="P15" s="40">
        <f t="shared" ref="P15" si="20">IF(VLOOKUP(B15,DS,9,0)="x",E15*0.01,0)</f>
        <v>0</v>
      </c>
      <c r="Q15" s="39">
        <f>M15-SUM(N15:P15)</f>
        <v>2590000</v>
      </c>
      <c r="R15" s="39">
        <f t="shared" ref="R15" si="21">VLOOKUP(B15,DS,23,0)</f>
        <v>0</v>
      </c>
      <c r="S15" s="45">
        <f>Q15-R15</f>
        <v>2590000</v>
      </c>
      <c r="T15" s="39"/>
      <c r="U15" s="104"/>
      <c r="V15" s="37"/>
      <c r="W15" s="28"/>
      <c r="X15" s="5"/>
      <c r="Y15" s="5"/>
      <c r="Z15" s="5"/>
      <c r="AA15" s="4"/>
      <c r="AB15" s="4"/>
      <c r="AC15" s="4"/>
      <c r="AD15" s="4"/>
      <c r="AE15" s="4"/>
    </row>
    <row r="16" spans="1:31" s="36" customFormat="1" ht="24" customHeight="1">
      <c r="A16" s="38">
        <v>2</v>
      </c>
      <c r="B16" s="141" t="s">
        <v>164</v>
      </c>
      <c r="C16" s="89" t="str">
        <f t="shared" ref="C16:C17" si="22">VLOOKUP(B16,DS,2,0)</f>
        <v>Đoàn Hồng Phong</v>
      </c>
      <c r="D16" s="116" t="str">
        <f t="shared" ref="D16:D17" si="23">VLOOKUP(B16,DS,3,0)</f>
        <v>Thợ đóng - xả</v>
      </c>
      <c r="E16" s="90">
        <f t="shared" ref="E16:E17" si="24">VLOOKUP(B16,DS,4,0)</f>
        <v>2200000</v>
      </c>
      <c r="F16" s="92">
        <f>VLOOKUP(B16,'CC -12'!$B$8:$AS$19,36,0)</f>
        <v>26</v>
      </c>
      <c r="G16" s="145">
        <f t="shared" ref="G16:G17" si="25">ROUND(E16/$U$2*F16,0)</f>
        <v>2200000</v>
      </c>
      <c r="H16" s="92">
        <f>(VLOOKUP(B16,'CC -12'!$B$8:$AS$19,37,0)+VLOOKUP(B16,'CC -12'!$B$8:$AS$19,38,0))</f>
        <v>0</v>
      </c>
      <c r="I16" s="145">
        <f t="shared" ref="I16:I17" si="26">ROUND(E16/$U$2*H16,0)</f>
        <v>0</v>
      </c>
      <c r="J16" s="146">
        <f t="shared" ref="J16:J17" si="27">F16+H16</f>
        <v>26</v>
      </c>
      <c r="K16" s="39">
        <f t="shared" ref="K16:K17" si="28">G16+I16</f>
        <v>2200000</v>
      </c>
      <c r="L16" s="90">
        <f t="shared" ref="L16:L17" si="29">+F16*15000</f>
        <v>390000</v>
      </c>
      <c r="M16" s="40">
        <f t="shared" ref="M16:M17" si="30">K16+L16</f>
        <v>2590000</v>
      </c>
      <c r="N16" s="40">
        <f>IF(VLOOKUP(B16,DS,9,0)="x",'L - 12'!E16*$N$4,0)</f>
        <v>0</v>
      </c>
      <c r="O16" s="40">
        <f t="shared" ref="O16:O17" si="31">IF(VLOOKUP(B16,DS,9,0)="x",E16*0.015,0)</f>
        <v>0</v>
      </c>
      <c r="P16" s="40">
        <f t="shared" ref="P16:P17" si="32">IF(VLOOKUP(B16,DS,9,0)="x",E16*0.01,0)</f>
        <v>0</v>
      </c>
      <c r="Q16" s="39">
        <f t="shared" ref="Q16:Q17" si="33">M16-SUM(N16:P16)</f>
        <v>2590000</v>
      </c>
      <c r="R16" s="39">
        <f t="shared" ref="R16:R17" si="34">VLOOKUP(B16,DS,23,0)</f>
        <v>0</v>
      </c>
      <c r="S16" s="45">
        <f t="shared" ref="S16:S17" si="35">Q16-R16</f>
        <v>2590000</v>
      </c>
      <c r="T16" s="39"/>
      <c r="U16" s="104"/>
      <c r="V16" s="37"/>
      <c r="W16" s="28"/>
      <c r="X16" s="5"/>
      <c r="Y16" s="5"/>
      <c r="Z16" s="5"/>
      <c r="AA16" s="4"/>
      <c r="AB16" s="4"/>
      <c r="AC16" s="4"/>
      <c r="AD16" s="4"/>
      <c r="AE16" s="4"/>
    </row>
    <row r="17" spans="1:31" s="36" customFormat="1" ht="24" customHeight="1">
      <c r="A17" s="38">
        <v>3</v>
      </c>
      <c r="B17" s="141" t="s">
        <v>165</v>
      </c>
      <c r="C17" s="89" t="str">
        <f t="shared" si="22"/>
        <v>Trần Hữu Tình</v>
      </c>
      <c r="D17" s="116" t="str">
        <f t="shared" si="23"/>
        <v>Công nhân</v>
      </c>
      <c r="E17" s="90">
        <f t="shared" si="24"/>
        <v>2000000</v>
      </c>
      <c r="F17" s="92">
        <f>VLOOKUP(B17,'CC -12'!$B$8:$AS$19,36,0)</f>
        <v>26</v>
      </c>
      <c r="G17" s="145">
        <f t="shared" si="25"/>
        <v>2000000</v>
      </c>
      <c r="H17" s="92">
        <f>(VLOOKUP(B17,'CC -12'!$B$8:$AS$19,37,0)+VLOOKUP(B17,'CC -12'!$B$8:$AS$19,38,0))</f>
        <v>0</v>
      </c>
      <c r="I17" s="145">
        <f t="shared" si="26"/>
        <v>0</v>
      </c>
      <c r="J17" s="146">
        <f t="shared" si="27"/>
        <v>26</v>
      </c>
      <c r="K17" s="39">
        <f t="shared" si="28"/>
        <v>2000000</v>
      </c>
      <c r="L17" s="90">
        <f t="shared" si="29"/>
        <v>390000</v>
      </c>
      <c r="M17" s="40">
        <f t="shared" si="30"/>
        <v>2390000</v>
      </c>
      <c r="N17" s="40">
        <f>IF(VLOOKUP(B17,DS,9,0)="x",'L - 12'!E17*$N$4,0)</f>
        <v>0</v>
      </c>
      <c r="O17" s="40">
        <f t="shared" si="31"/>
        <v>0</v>
      </c>
      <c r="P17" s="40">
        <f t="shared" si="32"/>
        <v>0</v>
      </c>
      <c r="Q17" s="39">
        <f t="shared" si="33"/>
        <v>2390000</v>
      </c>
      <c r="R17" s="39">
        <f t="shared" si="34"/>
        <v>0</v>
      </c>
      <c r="S17" s="45">
        <f t="shared" si="35"/>
        <v>2390000</v>
      </c>
      <c r="T17" s="39"/>
      <c r="U17" s="104"/>
      <c r="V17" s="37"/>
      <c r="W17" s="28"/>
      <c r="X17" s="5"/>
      <c r="Y17" s="5"/>
      <c r="Z17" s="5"/>
      <c r="AA17" s="4"/>
      <c r="AB17" s="4"/>
      <c r="AC17" s="4"/>
      <c r="AD17" s="4"/>
      <c r="AE17" s="4"/>
    </row>
    <row r="18" spans="1:31" s="36" customFormat="1" ht="22.5" customHeight="1">
      <c r="A18" s="41"/>
      <c r="B18" s="185"/>
      <c r="C18" s="42"/>
      <c r="D18" s="3"/>
      <c r="E18" s="43"/>
      <c r="F18" s="43"/>
      <c r="G18" s="43"/>
      <c r="H18" s="43"/>
      <c r="I18" s="43"/>
      <c r="J18" s="44"/>
      <c r="K18" s="43"/>
      <c r="L18" s="43"/>
      <c r="M18" s="184"/>
      <c r="N18" s="43"/>
      <c r="O18" s="43"/>
      <c r="P18" s="43"/>
      <c r="Q18" s="43"/>
      <c r="R18" s="43"/>
      <c r="S18" s="43"/>
      <c r="T18" s="39"/>
      <c r="U18" s="104"/>
      <c r="V18" s="37"/>
      <c r="W18" s="37"/>
      <c r="X18" s="37"/>
      <c r="Y18" s="37"/>
      <c r="Z18" s="37"/>
    </row>
    <row r="19" spans="1:31" s="32" customFormat="1" ht="21" customHeight="1">
      <c r="A19" s="283" t="s">
        <v>25</v>
      </c>
      <c r="B19" s="283"/>
      <c r="C19" s="283"/>
      <c r="D19" s="283"/>
      <c r="E19" s="140">
        <f>SUM(E14:E18)</f>
        <v>6400000</v>
      </c>
      <c r="F19" s="140"/>
      <c r="G19" s="140">
        <f>SUM(G14:G18)</f>
        <v>6400000</v>
      </c>
      <c r="H19" s="140"/>
      <c r="I19" s="140">
        <f>SUM(I14:I18)</f>
        <v>0</v>
      </c>
      <c r="J19" s="140"/>
      <c r="K19" s="140">
        <f t="shared" ref="K19:S19" si="36">SUM(K14:K18)</f>
        <v>6400000</v>
      </c>
      <c r="L19" s="140">
        <f t="shared" si="36"/>
        <v>1170000</v>
      </c>
      <c r="M19" s="140">
        <f t="shared" si="36"/>
        <v>7570000</v>
      </c>
      <c r="N19" s="140">
        <f t="shared" si="36"/>
        <v>0</v>
      </c>
      <c r="O19" s="140">
        <f t="shared" si="36"/>
        <v>0</v>
      </c>
      <c r="P19" s="140">
        <f t="shared" si="36"/>
        <v>0</v>
      </c>
      <c r="Q19" s="140">
        <f t="shared" si="36"/>
        <v>7570000</v>
      </c>
      <c r="R19" s="140">
        <f t="shared" si="36"/>
        <v>0</v>
      </c>
      <c r="S19" s="140">
        <f t="shared" si="36"/>
        <v>7570000</v>
      </c>
      <c r="T19" s="26"/>
      <c r="U19" s="104"/>
      <c r="V19" s="33"/>
      <c r="W19" s="33"/>
      <c r="X19" s="33"/>
      <c r="Y19" s="33"/>
      <c r="Z19" s="33"/>
    </row>
    <row r="20" spans="1:31" ht="11.25" customHeight="1">
      <c r="A20" s="8"/>
      <c r="B20" s="8"/>
      <c r="C20" s="9"/>
      <c r="D20" s="117"/>
      <c r="E20" s="94"/>
      <c r="F20" s="9"/>
      <c r="G20" s="9"/>
      <c r="H20" s="9"/>
      <c r="I20" s="9"/>
      <c r="K20" s="9"/>
      <c r="L20" s="9"/>
      <c r="M20" s="102"/>
      <c r="N20" s="9"/>
      <c r="O20" s="9"/>
      <c r="P20" s="9"/>
      <c r="Q20" s="9"/>
      <c r="R20" s="9"/>
      <c r="S20" s="9"/>
      <c r="T20" s="9"/>
      <c r="U20" s="104"/>
    </row>
    <row r="21" spans="1:31" s="36" customFormat="1" ht="11.25" customHeight="1">
      <c r="A21" s="78"/>
      <c r="B21" s="78"/>
      <c r="C21" s="78"/>
      <c r="D21" s="133"/>
      <c r="E21" s="134"/>
      <c r="F21" s="78"/>
      <c r="G21" s="78"/>
      <c r="H21" s="78"/>
      <c r="I21" s="78"/>
      <c r="J21" s="135"/>
      <c r="K21" s="134"/>
      <c r="L21" s="78"/>
      <c r="M21" s="78"/>
      <c r="N21" s="78"/>
      <c r="O21" s="78"/>
      <c r="P21" s="78"/>
      <c r="Q21" s="78"/>
      <c r="R21" s="78"/>
      <c r="S21" s="108" t="str">
        <f>"Long An, ngày  "&amp;$V$2&amp;"   tháng   "&amp;TEXT(E4,"mm")&amp;"   năm "&amp;TEXT(E4,"yyyy")</f>
        <v>Long An, ngày  31   tháng   12   năm 2013</v>
      </c>
      <c r="T21" s="78"/>
      <c r="U21" s="136"/>
      <c r="V21" s="37"/>
      <c r="W21" s="37"/>
      <c r="X21" s="37"/>
      <c r="Y21" s="37"/>
      <c r="Z21" s="37"/>
    </row>
    <row r="22" spans="1:31" s="36" customFormat="1" ht="12.75">
      <c r="A22" s="29"/>
      <c r="B22" s="29"/>
      <c r="C22" s="29" t="s">
        <v>60</v>
      </c>
      <c r="D22" s="137"/>
      <c r="E22" s="79"/>
      <c r="F22" s="136"/>
      <c r="G22" s="79"/>
      <c r="H22" s="79"/>
      <c r="I22" s="79"/>
      <c r="J22" s="138"/>
      <c r="K22" s="37"/>
      <c r="L22" s="29"/>
      <c r="M22" s="147"/>
      <c r="N22" s="20"/>
      <c r="O22" s="20"/>
      <c r="P22" s="20"/>
      <c r="Q22" s="20"/>
      <c r="S22" s="136" t="s">
        <v>22</v>
      </c>
      <c r="T22" s="136"/>
      <c r="U22" s="136"/>
      <c r="V22" s="37"/>
      <c r="W22" s="37"/>
      <c r="X22" s="37"/>
      <c r="Y22" s="37"/>
      <c r="Z22" s="37"/>
    </row>
    <row r="23" spans="1:31" ht="12">
      <c r="A23" s="8"/>
      <c r="B23" s="8"/>
      <c r="C23" s="15"/>
      <c r="E23" s="13"/>
      <c r="F23" s="12"/>
      <c r="G23" s="13"/>
      <c r="H23" s="13"/>
      <c r="I23" s="13"/>
      <c r="K23" s="7"/>
      <c r="L23" s="15"/>
      <c r="N23" s="11"/>
      <c r="O23" s="11"/>
      <c r="P23" s="11"/>
      <c r="Q23" s="11"/>
      <c r="S23" s="11"/>
      <c r="T23" s="12"/>
      <c r="U23" s="104"/>
    </row>
    <row r="24" spans="1:31" ht="12">
      <c r="C24" s="15"/>
      <c r="L24" s="15"/>
      <c r="T24" s="15"/>
      <c r="U24" s="104"/>
    </row>
    <row r="25" spans="1:31" ht="12">
      <c r="U25" s="104"/>
    </row>
    <row r="26" spans="1:31" ht="12">
      <c r="U26" s="104"/>
    </row>
    <row r="27" spans="1:31" ht="12">
      <c r="U27" s="104"/>
    </row>
    <row r="28" spans="1:31" ht="12">
      <c r="U28" s="104"/>
    </row>
    <row r="29" spans="1:31" ht="12">
      <c r="U29" s="104"/>
    </row>
    <row r="30" spans="1:31" ht="12">
      <c r="U30" s="104"/>
    </row>
  </sheetData>
  <protectedRanges>
    <protectedRange password="CC78" sqref="V18:IK19 C5:D7 B22:C22 V5:W9 A18:A23 B18:B21 B23 V14:W14 Q5:T7 E5:I6 D19 N5:P6 L5 L22 J6:K7 L7 A25:T58 U31:U58 N18:S18 V25:IK58 J18:L18 A59:IK65326 AF14:IK14 V13:IK13 D13 W12 AF12:IK12 Q12:S12 A12:B13 A10:B11 Q10:S11 AF5:IK11 W10:W11" name="Range1"/>
    <protectedRange password="CC78" sqref="F7:H7" name="Range1_4"/>
    <protectedRange password="CC78" sqref="V22:IK23 S22:T23 N22:Q23 E22:I23" name="Range1_1_1"/>
    <protectedRange password="CC78" sqref="U1 W1:IK3 V4:IK4 B4:T4 R2:S3 B1:Q3 U18:U30 X14:AE14 U12:U14 X12:AE12 X5:AE11 U4:U11" name="Range1_2"/>
    <protectedRange password="CC78" sqref="V10:V12" name="Range1_1"/>
    <protectedRange password="CC78" sqref="A1" name="Range1_2_1_1"/>
    <protectedRange password="CC78" sqref="V1:V3" name="Range1_2_1"/>
    <protectedRange password="CC78" sqref="I7" name="Range1_4_1"/>
    <protectedRange password="CC78" sqref="U3" name="Range1_2_2_1"/>
    <protectedRange password="CC78" sqref="W15:W17 Q15:S17 A15:B17 AF15:IK17" name="Range1_5"/>
    <protectedRange password="CC78" sqref="U15:U17 X15:AE17" name="Range1_2_3"/>
    <protectedRange password="CC78" sqref="V15:V17" name="Range1_1_3"/>
    <protectedRange password="CC78" sqref="K10:K12 K15:K17" name="Range1_6"/>
    <protectedRange password="CC78" sqref="A2:A3" name="Range1_2_1_3"/>
    <protectedRange password="CC78" sqref="E13:T13" name="Range1_3"/>
    <protectedRange password="CC78" sqref="E19:T19" name="Range1_7"/>
    <protectedRange password="CC78" sqref="U2" name="Range1_2_2_1_1"/>
  </protectedRanges>
  <autoFilter ref="A7:AE10"/>
  <mergeCells count="24"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Q5:Q7"/>
    <mergeCell ref="R5:R7"/>
    <mergeCell ref="S5:S7"/>
    <mergeCell ref="T5:T7"/>
    <mergeCell ref="F6:G6"/>
    <mergeCell ref="H6:I6"/>
    <mergeCell ref="A13:D13"/>
    <mergeCell ref="A19:D19"/>
    <mergeCell ref="N5:P5"/>
    <mergeCell ref="J6:J7"/>
    <mergeCell ref="K6:K7"/>
    <mergeCell ref="N6:N7"/>
    <mergeCell ref="O6:O7"/>
    <mergeCell ref="P6:P7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25</vt:i4>
      </vt:variant>
      <vt:variant>
        <vt:lpstr>Named Ranges</vt:lpstr>
      </vt:variant>
      <vt:variant>
        <vt:i4>13</vt:i4>
      </vt:variant>
    </vt:vector>
  </HeadingPairs>
  <TitlesOfParts>
    <vt:vector size="38" baseType="lpstr">
      <vt:lpstr>TH</vt:lpstr>
      <vt:lpstr>CC -1</vt:lpstr>
      <vt:lpstr>L - 1</vt:lpstr>
      <vt:lpstr>CC -2</vt:lpstr>
      <vt:lpstr>L - 2</vt:lpstr>
      <vt:lpstr>CC -3</vt:lpstr>
      <vt:lpstr>L - 3</vt:lpstr>
      <vt:lpstr>CC -4</vt:lpstr>
      <vt:lpstr>L - 4</vt:lpstr>
      <vt:lpstr>CC -5</vt:lpstr>
      <vt:lpstr>L - 5</vt:lpstr>
      <vt:lpstr>CC -6</vt:lpstr>
      <vt:lpstr>L - 6</vt:lpstr>
      <vt:lpstr>CC -7</vt:lpstr>
      <vt:lpstr>L - 7</vt:lpstr>
      <vt:lpstr>CC - 8</vt:lpstr>
      <vt:lpstr>L - 8</vt:lpstr>
      <vt:lpstr>CC -9</vt:lpstr>
      <vt:lpstr>L - 9</vt:lpstr>
      <vt:lpstr>CC -10</vt:lpstr>
      <vt:lpstr>L - 10</vt:lpstr>
      <vt:lpstr>CC -11</vt:lpstr>
      <vt:lpstr>L - 11</vt:lpstr>
      <vt:lpstr>CC -12</vt:lpstr>
      <vt:lpstr>L - 12</vt:lpstr>
      <vt:lpstr>DS</vt:lpstr>
      <vt:lpstr>'CC - 8'!Print_Area</vt:lpstr>
      <vt:lpstr>'CC -1'!Print_Area</vt:lpstr>
      <vt:lpstr>'CC -10'!Print_Area</vt:lpstr>
      <vt:lpstr>'CC -11'!Print_Area</vt:lpstr>
      <vt:lpstr>'CC -12'!Print_Area</vt:lpstr>
      <vt:lpstr>'CC -2'!Print_Area</vt:lpstr>
      <vt:lpstr>'CC -3'!Print_Area</vt:lpstr>
      <vt:lpstr>'CC -4'!Print_Area</vt:lpstr>
      <vt:lpstr>'CC -5'!Print_Area</vt:lpstr>
      <vt:lpstr>'CC -6'!Print_Area</vt:lpstr>
      <vt:lpstr>'CC -7'!Print_Area</vt:lpstr>
      <vt:lpstr>'CC -9'!Print_Area</vt:lpstr>
    </vt:vector>
  </TitlesOfParts>
  <Company>HP-COMPUTER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_=== HPC ===_</dc:creator>
  <cp:lastModifiedBy>User 1</cp:lastModifiedBy>
  <cp:lastPrinted>2017-03-09T01:00:10Z</cp:lastPrinted>
  <dcterms:created xsi:type="dcterms:W3CDTF">2011-06-27T04:19:15Z</dcterms:created>
  <dcterms:modified xsi:type="dcterms:W3CDTF">2017-03-09T01:01:50Z</dcterms:modified>
</cp:coreProperties>
</file>