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480" yWindow="105" windowWidth="22995" windowHeight="9975" activeTab="1"/>
  </bookViews>
  <sheets>
    <sheet name="TH - BH" sheetId="3" r:id="rId1"/>
    <sheet name="DS - KH" sheetId="1" r:id="rId2"/>
    <sheet name="DC - CN" sheetId="2" r:id="rId3"/>
  </sheets>
  <externalReferences>
    <externalReference r:id="rId4"/>
    <externalReference r:id="rId5"/>
  </externalReferences>
  <definedNames>
    <definedName name="_xlnm._FilterDatabase" localSheetId="1" hidden="1">'DS - KH'!$A$3:$N$69</definedName>
    <definedName name="_xlnm._FilterDatabase" localSheetId="0" hidden="1">'TH - BH'!$A$2:$V$243</definedName>
    <definedName name="DSKH">'DS - KH'!$B$4:$B$69</definedName>
    <definedName name="DSKH1">'DS - KH'!$B$4:$N$69</definedName>
    <definedName name="KHC">'TH - BH'!$U$3:$U$243</definedName>
    <definedName name="KHN">'TH - BH'!$V$3:$V$243</definedName>
    <definedName name="TH">'TH - BH'!$B$3:$B$243</definedName>
  </definedNames>
  <calcPr calcId="145621"/>
</workbook>
</file>

<file path=xl/calcChain.xml><?xml version="1.0" encoding="utf-8"?>
<calcChain xmlns="http://schemas.openxmlformats.org/spreadsheetml/2006/main">
  <c r="F13" i="1" l="1"/>
  <c r="S141" i="3"/>
  <c r="M141" i="3"/>
  <c r="H141" i="3"/>
  <c r="A141" i="3"/>
  <c r="V247" i="3"/>
  <c r="Q247" i="3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2" i="1" a="1"/>
  <c r="G52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53" i="1" a="1"/>
  <c r="G53" i="1" s="1"/>
  <c r="G54" i="1" a="1"/>
  <c r="G54" i="1" s="1"/>
  <c r="G65" i="1" a="1"/>
  <c r="G65" i="1" s="1"/>
  <c r="H65" i="1" a="1"/>
  <c r="H65" i="1" s="1"/>
  <c r="G66" i="1" a="1"/>
  <c r="G66" i="1" s="1"/>
  <c r="H66" i="1" a="1"/>
  <c r="H66" i="1" s="1"/>
  <c r="G67" i="1" a="1"/>
  <c r="G67" i="1" s="1"/>
  <c r="H67" i="1" a="1"/>
  <c r="H67" i="1" s="1"/>
  <c r="G68" i="1" a="1"/>
  <c r="G68" i="1" s="1"/>
  <c r="H68" i="1" a="1"/>
  <c r="H68" i="1" s="1"/>
  <c r="G51" i="1" a="1"/>
  <c r="G51" i="1" s="1"/>
  <c r="S200" i="3"/>
  <c r="M200" i="3"/>
  <c r="H200" i="3"/>
  <c r="A200" i="3"/>
  <c r="S199" i="3"/>
  <c r="T199" i="3" s="1"/>
  <c r="U199" i="3" s="1"/>
  <c r="M199" i="3"/>
  <c r="H199" i="3"/>
  <c r="A199" i="3"/>
  <c r="S198" i="3"/>
  <c r="T198" i="3" s="1"/>
  <c r="M198" i="3"/>
  <c r="H198" i="3"/>
  <c r="A198" i="3"/>
  <c r="S197" i="3"/>
  <c r="T197" i="3" s="1"/>
  <c r="U197" i="3" s="1"/>
  <c r="M197" i="3"/>
  <c r="H197" i="3"/>
  <c r="A197" i="3"/>
  <c r="S196" i="3"/>
  <c r="T196" i="3" s="1"/>
  <c r="M196" i="3"/>
  <c r="H196" i="3"/>
  <c r="A196" i="3"/>
  <c r="S195" i="3"/>
  <c r="T195" i="3" s="1"/>
  <c r="U195" i="3" s="1"/>
  <c r="M195" i="3"/>
  <c r="H195" i="3"/>
  <c r="A195" i="3"/>
  <c r="S194" i="3"/>
  <c r="M194" i="3"/>
  <c r="H194" i="3"/>
  <c r="A194" i="3"/>
  <c r="S193" i="3"/>
  <c r="T193" i="3" s="1"/>
  <c r="U193" i="3" s="1"/>
  <c r="M193" i="3"/>
  <c r="H193" i="3"/>
  <c r="A193" i="3"/>
  <c r="S192" i="3"/>
  <c r="T192" i="3" s="1"/>
  <c r="M192" i="3"/>
  <c r="H192" i="3"/>
  <c r="A192" i="3"/>
  <c r="S191" i="3"/>
  <c r="T191" i="3" s="1"/>
  <c r="U191" i="3" s="1"/>
  <c r="M191" i="3"/>
  <c r="H191" i="3"/>
  <c r="A191" i="3"/>
  <c r="S190" i="3"/>
  <c r="T190" i="3" s="1"/>
  <c r="M190" i="3"/>
  <c r="H190" i="3"/>
  <c r="A190" i="3"/>
  <c r="S189" i="3"/>
  <c r="T189" i="3" s="1"/>
  <c r="U189" i="3" s="1"/>
  <c r="M189" i="3"/>
  <c r="H189" i="3"/>
  <c r="A189" i="3"/>
  <c r="S188" i="3"/>
  <c r="T188" i="3" s="1"/>
  <c r="M188" i="3"/>
  <c r="H188" i="3"/>
  <c r="A188" i="3"/>
  <c r="S187" i="3"/>
  <c r="T187" i="3" s="1"/>
  <c r="U187" i="3" s="1"/>
  <c r="M187" i="3"/>
  <c r="H187" i="3"/>
  <c r="A187" i="3"/>
  <c r="S186" i="3"/>
  <c r="M186" i="3"/>
  <c r="H186" i="3"/>
  <c r="A186" i="3"/>
  <c r="S185" i="3"/>
  <c r="T185" i="3" s="1"/>
  <c r="U185" i="3" s="1"/>
  <c r="M185" i="3"/>
  <c r="H185" i="3"/>
  <c r="A185" i="3"/>
  <c r="S184" i="3"/>
  <c r="T184" i="3" s="1"/>
  <c r="M184" i="3"/>
  <c r="H184" i="3"/>
  <c r="A184" i="3"/>
  <c r="S183" i="3"/>
  <c r="T183" i="3" s="1"/>
  <c r="U183" i="3" s="1"/>
  <c r="M183" i="3"/>
  <c r="H183" i="3"/>
  <c r="A183" i="3"/>
  <c r="S182" i="3"/>
  <c r="T182" i="3" s="1"/>
  <c r="M182" i="3"/>
  <c r="H182" i="3"/>
  <c r="A182" i="3"/>
  <c r="S181" i="3"/>
  <c r="T181" i="3" s="1"/>
  <c r="U181" i="3" s="1"/>
  <c r="M181" i="3"/>
  <c r="H181" i="3"/>
  <c r="A181" i="3"/>
  <c r="S220" i="3"/>
  <c r="M220" i="3"/>
  <c r="H220" i="3"/>
  <c r="A220" i="3"/>
  <c r="S219" i="3"/>
  <c r="T219" i="3" s="1"/>
  <c r="U219" i="3" s="1"/>
  <c r="M219" i="3"/>
  <c r="H219" i="3"/>
  <c r="A219" i="3"/>
  <c r="S218" i="3"/>
  <c r="T218" i="3" s="1"/>
  <c r="M218" i="3"/>
  <c r="H218" i="3"/>
  <c r="A218" i="3"/>
  <c r="S217" i="3"/>
  <c r="T217" i="3" s="1"/>
  <c r="U217" i="3" s="1"/>
  <c r="M217" i="3"/>
  <c r="H217" i="3"/>
  <c r="A217" i="3"/>
  <c r="S216" i="3"/>
  <c r="M216" i="3"/>
  <c r="H216" i="3"/>
  <c r="A216" i="3"/>
  <c r="S215" i="3"/>
  <c r="T215" i="3" s="1"/>
  <c r="U215" i="3" s="1"/>
  <c r="M215" i="3"/>
  <c r="H215" i="3"/>
  <c r="A215" i="3"/>
  <c r="S214" i="3"/>
  <c r="T214" i="3" s="1"/>
  <c r="M214" i="3"/>
  <c r="H214" i="3"/>
  <c r="A214" i="3"/>
  <c r="S213" i="3"/>
  <c r="T213" i="3" s="1"/>
  <c r="U213" i="3" s="1"/>
  <c r="M213" i="3"/>
  <c r="H213" i="3"/>
  <c r="A213" i="3"/>
  <c r="S212" i="3"/>
  <c r="T212" i="3" s="1"/>
  <c r="M212" i="3"/>
  <c r="H212" i="3"/>
  <c r="A212" i="3"/>
  <c r="S211" i="3"/>
  <c r="T211" i="3" s="1"/>
  <c r="U211" i="3" s="1"/>
  <c r="M211" i="3"/>
  <c r="H211" i="3"/>
  <c r="A211" i="3"/>
  <c r="S210" i="3"/>
  <c r="T210" i="3" s="1"/>
  <c r="M210" i="3"/>
  <c r="H210" i="3"/>
  <c r="A210" i="3"/>
  <c r="S209" i="3"/>
  <c r="T209" i="3" s="1"/>
  <c r="U209" i="3" s="1"/>
  <c r="M209" i="3"/>
  <c r="H209" i="3"/>
  <c r="A209" i="3"/>
  <c r="S208" i="3"/>
  <c r="M208" i="3"/>
  <c r="H208" i="3"/>
  <c r="A208" i="3"/>
  <c r="S207" i="3"/>
  <c r="T207" i="3" s="1"/>
  <c r="U207" i="3" s="1"/>
  <c r="M207" i="3"/>
  <c r="H207" i="3"/>
  <c r="A207" i="3"/>
  <c r="S206" i="3"/>
  <c r="T206" i="3" s="1"/>
  <c r="M206" i="3"/>
  <c r="H206" i="3"/>
  <c r="A206" i="3"/>
  <c r="S205" i="3"/>
  <c r="T205" i="3" s="1"/>
  <c r="U205" i="3" s="1"/>
  <c r="M205" i="3"/>
  <c r="H205" i="3"/>
  <c r="A205" i="3"/>
  <c r="S204" i="3"/>
  <c r="T204" i="3" s="1"/>
  <c r="M204" i="3"/>
  <c r="H204" i="3"/>
  <c r="A204" i="3"/>
  <c r="S203" i="3"/>
  <c r="T203" i="3" s="1"/>
  <c r="U203" i="3" s="1"/>
  <c r="M203" i="3"/>
  <c r="H203" i="3"/>
  <c r="A203" i="3"/>
  <c r="S202" i="3"/>
  <c r="T202" i="3" s="1"/>
  <c r="M202" i="3"/>
  <c r="H202" i="3"/>
  <c r="A202" i="3"/>
  <c r="S201" i="3"/>
  <c r="T201" i="3" s="1"/>
  <c r="U201" i="3" s="1"/>
  <c r="M201" i="3"/>
  <c r="H201" i="3"/>
  <c r="A201" i="3"/>
  <c r="F69" i="1"/>
  <c r="E69" i="1"/>
  <c r="U141" i="3" l="1"/>
  <c r="G69" i="1"/>
  <c r="U204" i="3"/>
  <c r="U212" i="3"/>
  <c r="U182" i="3"/>
  <c r="U190" i="3"/>
  <c r="U198" i="3"/>
  <c r="U206" i="3"/>
  <c r="U214" i="3"/>
  <c r="U184" i="3"/>
  <c r="U192" i="3"/>
  <c r="U202" i="3"/>
  <c r="T208" i="3"/>
  <c r="U208" i="3" s="1"/>
  <c r="U210" i="3"/>
  <c r="T216" i="3"/>
  <c r="U216" i="3" s="1"/>
  <c r="U218" i="3"/>
  <c r="T186" i="3"/>
  <c r="U186" i="3" s="1"/>
  <c r="U188" i="3"/>
  <c r="T194" i="3"/>
  <c r="U194" i="3" s="1"/>
  <c r="U196" i="3"/>
  <c r="T200" i="3"/>
  <c r="U200" i="3" s="1"/>
  <c r="T220" i="3"/>
  <c r="U220" i="3" s="1"/>
  <c r="C19" i="2" l="1"/>
  <c r="C17" i="2"/>
  <c r="A28" i="1"/>
  <c r="A27" i="1"/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3" i="3"/>
  <c r="A42" i="1" l="1"/>
  <c r="A16" i="1"/>
  <c r="A29" i="1"/>
  <c r="A40" i="1"/>
  <c r="A57" i="1"/>
  <c r="A4" i="1"/>
  <c r="A48" i="1"/>
  <c r="A49" i="1"/>
  <c r="A38" i="1"/>
  <c r="A46" i="1"/>
  <c r="A50" i="1"/>
  <c r="A61" i="1"/>
  <c r="A15" i="1"/>
  <c r="A52" i="1"/>
  <c r="A51" i="1"/>
  <c r="A53" i="1"/>
  <c r="A62" i="1"/>
  <c r="A13" i="1"/>
  <c r="A20" i="1"/>
  <c r="A54" i="1"/>
  <c r="A65" i="1"/>
  <c r="A58" i="1"/>
  <c r="A5" i="1"/>
  <c r="A25" i="1"/>
  <c r="A66" i="1"/>
  <c r="A67" i="1"/>
  <c r="A55" i="1"/>
  <c r="A68" i="1"/>
  <c r="A6" i="1"/>
  <c r="A45" i="1"/>
  <c r="A43" i="1"/>
  <c r="A26" i="1"/>
  <c r="A33" i="1"/>
  <c r="A37" i="1"/>
  <c r="A63" i="1"/>
  <c r="A21" i="1"/>
  <c r="A39" i="1"/>
  <c r="A56" i="1"/>
  <c r="A60" i="1"/>
  <c r="A7" i="1"/>
  <c r="A24" i="1"/>
  <c r="A18" i="1"/>
  <c r="A44" i="1"/>
  <c r="A23" i="1"/>
  <c r="A10" i="1"/>
  <c r="A11" i="1"/>
  <c r="A59" i="1"/>
  <c r="A30" i="1"/>
  <c r="A64" i="1"/>
  <c r="A41" i="1"/>
  <c r="A17" i="1"/>
  <c r="A32" i="1"/>
  <c r="A8" i="1"/>
  <c r="A14" i="1"/>
  <c r="A47" i="1"/>
  <c r="A35" i="1"/>
  <c r="A31" i="1"/>
  <c r="A22" i="1"/>
  <c r="A34" i="1"/>
  <c r="A36" i="1"/>
  <c r="A19" i="1"/>
  <c r="A12" i="1"/>
  <c r="A9" i="1"/>
  <c r="S130" i="3"/>
  <c r="M130" i="3"/>
  <c r="S129" i="3"/>
  <c r="T129" i="3" s="1"/>
  <c r="U129" i="3" s="1"/>
  <c r="M129" i="3"/>
  <c r="S128" i="3"/>
  <c r="T128" i="3" s="1"/>
  <c r="U128" i="3" s="1"/>
  <c r="M128" i="3"/>
  <c r="S127" i="3"/>
  <c r="T127" i="3" s="1"/>
  <c r="M127" i="3"/>
  <c r="S126" i="3"/>
  <c r="M126" i="3"/>
  <c r="S125" i="3"/>
  <c r="U125" i="3" s="1"/>
  <c r="M125" i="3"/>
  <c r="S124" i="3"/>
  <c r="U124" i="3" s="1"/>
  <c r="M124" i="3"/>
  <c r="S123" i="3"/>
  <c r="M123" i="3"/>
  <c r="S122" i="3"/>
  <c r="M122" i="3"/>
  <c r="S121" i="3"/>
  <c r="U121" i="3" s="1"/>
  <c r="M121" i="3"/>
  <c r="S120" i="3"/>
  <c r="U120" i="3" s="1"/>
  <c r="M120" i="3"/>
  <c r="S119" i="3"/>
  <c r="T119" i="3" s="1"/>
  <c r="M119" i="3"/>
  <c r="S118" i="3"/>
  <c r="M118" i="3"/>
  <c r="S117" i="3"/>
  <c r="T117" i="3" s="1"/>
  <c r="U117" i="3" s="1"/>
  <c r="M117" i="3"/>
  <c r="S116" i="3"/>
  <c r="T116" i="3" s="1"/>
  <c r="U116" i="3" s="1"/>
  <c r="M116" i="3"/>
  <c r="S115" i="3"/>
  <c r="T115" i="3" s="1"/>
  <c r="M115" i="3"/>
  <c r="S114" i="3"/>
  <c r="M114" i="3"/>
  <c r="S113" i="3"/>
  <c r="T113" i="3" s="1"/>
  <c r="U113" i="3" s="1"/>
  <c r="M113" i="3"/>
  <c r="S112" i="3"/>
  <c r="T112" i="3" s="1"/>
  <c r="U112" i="3" s="1"/>
  <c r="M112" i="3"/>
  <c r="S111" i="3"/>
  <c r="T111" i="3" s="1"/>
  <c r="M111" i="3"/>
  <c r="S110" i="3"/>
  <c r="M110" i="3"/>
  <c r="S109" i="3"/>
  <c r="T109" i="3" s="1"/>
  <c r="U109" i="3" s="1"/>
  <c r="M109" i="3"/>
  <c r="S108" i="3"/>
  <c r="T108" i="3" s="1"/>
  <c r="U108" i="3" s="1"/>
  <c r="M108" i="3"/>
  <c r="S107" i="3"/>
  <c r="T107" i="3" s="1"/>
  <c r="M107" i="3"/>
  <c r="S106" i="3"/>
  <c r="M106" i="3"/>
  <c r="S105" i="3"/>
  <c r="T105" i="3" s="1"/>
  <c r="U105" i="3" s="1"/>
  <c r="M105" i="3"/>
  <c r="S104" i="3"/>
  <c r="T104" i="3" s="1"/>
  <c r="U104" i="3" s="1"/>
  <c r="M104" i="3"/>
  <c r="S103" i="3"/>
  <c r="T103" i="3" s="1"/>
  <c r="M103" i="3"/>
  <c r="S102" i="3"/>
  <c r="T102" i="3" s="1"/>
  <c r="M102" i="3"/>
  <c r="S101" i="3"/>
  <c r="M101" i="3"/>
  <c r="S100" i="3"/>
  <c r="T100" i="3" s="1"/>
  <c r="U100" i="3" s="1"/>
  <c r="M100" i="3"/>
  <c r="S99" i="3"/>
  <c r="T99" i="3" s="1"/>
  <c r="M99" i="3"/>
  <c r="S98" i="3"/>
  <c r="M98" i="3"/>
  <c r="S97" i="3"/>
  <c r="T97" i="3" s="1"/>
  <c r="U97" i="3" s="1"/>
  <c r="M97" i="3"/>
  <c r="S96" i="3"/>
  <c r="T96" i="3" s="1"/>
  <c r="U96" i="3" s="1"/>
  <c r="M96" i="3"/>
  <c r="S95" i="3"/>
  <c r="M95" i="3"/>
  <c r="S167" i="3"/>
  <c r="M167" i="3"/>
  <c r="S166" i="3"/>
  <c r="T166" i="3" s="1"/>
  <c r="U166" i="3" s="1"/>
  <c r="M166" i="3"/>
  <c r="S165" i="3"/>
  <c r="T165" i="3" s="1"/>
  <c r="U165" i="3" s="1"/>
  <c r="M165" i="3"/>
  <c r="S164" i="3"/>
  <c r="T164" i="3" s="1"/>
  <c r="M164" i="3"/>
  <c r="S163" i="3"/>
  <c r="M163" i="3"/>
  <c r="S162" i="3"/>
  <c r="T162" i="3" s="1"/>
  <c r="U162" i="3" s="1"/>
  <c r="M162" i="3"/>
  <c r="S161" i="3"/>
  <c r="T161" i="3" s="1"/>
  <c r="U161" i="3" s="1"/>
  <c r="M161" i="3"/>
  <c r="S160" i="3"/>
  <c r="M160" i="3"/>
  <c r="S159" i="3"/>
  <c r="M159" i="3"/>
  <c r="S158" i="3"/>
  <c r="T158" i="3" s="1"/>
  <c r="U158" i="3" s="1"/>
  <c r="M158" i="3"/>
  <c r="S157" i="3"/>
  <c r="T157" i="3" s="1"/>
  <c r="U157" i="3" s="1"/>
  <c r="M157" i="3"/>
  <c r="S156" i="3"/>
  <c r="T156" i="3" s="1"/>
  <c r="M156" i="3"/>
  <c r="S155" i="3"/>
  <c r="M155" i="3"/>
  <c r="S154" i="3"/>
  <c r="T154" i="3" s="1"/>
  <c r="U154" i="3" s="1"/>
  <c r="M154" i="3"/>
  <c r="S153" i="3"/>
  <c r="T153" i="3" s="1"/>
  <c r="U153" i="3" s="1"/>
  <c r="M153" i="3"/>
  <c r="S152" i="3"/>
  <c r="M152" i="3"/>
  <c r="S151" i="3"/>
  <c r="M151" i="3"/>
  <c r="S150" i="3"/>
  <c r="T150" i="3" s="1"/>
  <c r="U150" i="3" s="1"/>
  <c r="M150" i="3"/>
  <c r="S149" i="3"/>
  <c r="T149" i="3" s="1"/>
  <c r="U149" i="3" s="1"/>
  <c r="M149" i="3"/>
  <c r="S148" i="3"/>
  <c r="T148" i="3" s="1"/>
  <c r="M148" i="3"/>
  <c r="S147" i="3"/>
  <c r="M147" i="3"/>
  <c r="S146" i="3"/>
  <c r="U146" i="3" s="1"/>
  <c r="M146" i="3"/>
  <c r="S145" i="3"/>
  <c r="U145" i="3" s="1"/>
  <c r="M145" i="3"/>
  <c r="S144" i="3"/>
  <c r="M144" i="3"/>
  <c r="S143" i="3"/>
  <c r="M143" i="3"/>
  <c r="S142" i="3"/>
  <c r="T142" i="3" s="1"/>
  <c r="U142" i="3" s="1"/>
  <c r="M142" i="3"/>
  <c r="S140" i="3"/>
  <c r="U140" i="3" s="1"/>
  <c r="M140" i="3"/>
  <c r="S139" i="3"/>
  <c r="T139" i="3" s="1"/>
  <c r="M139" i="3"/>
  <c r="S138" i="3"/>
  <c r="M138" i="3"/>
  <c r="S137" i="3"/>
  <c r="T137" i="3" s="1"/>
  <c r="U137" i="3" s="1"/>
  <c r="M137" i="3"/>
  <c r="S136" i="3"/>
  <c r="T136" i="3" s="1"/>
  <c r="U136" i="3" s="1"/>
  <c r="M136" i="3"/>
  <c r="S135" i="3"/>
  <c r="M135" i="3"/>
  <c r="S134" i="3"/>
  <c r="M134" i="3"/>
  <c r="S133" i="3"/>
  <c r="T133" i="3" s="1"/>
  <c r="U133" i="3" s="1"/>
  <c r="M133" i="3"/>
  <c r="S132" i="3"/>
  <c r="M132" i="3"/>
  <c r="S131" i="3"/>
  <c r="M131" i="3"/>
  <c r="M4" i="3"/>
  <c r="S4" i="3"/>
  <c r="M5" i="3"/>
  <c r="S5" i="3"/>
  <c r="T5" i="3" s="1"/>
  <c r="M6" i="3"/>
  <c r="S6" i="3"/>
  <c r="T6" i="3" s="1"/>
  <c r="U6" i="3" s="1"/>
  <c r="M7" i="3"/>
  <c r="S7" i="3"/>
  <c r="T7" i="3" s="1"/>
  <c r="M8" i="3"/>
  <c r="S8" i="3"/>
  <c r="M9" i="3"/>
  <c r="S9" i="3"/>
  <c r="T9" i="3" s="1"/>
  <c r="U9" i="3" s="1"/>
  <c r="M10" i="3"/>
  <c r="S10" i="3"/>
  <c r="T10" i="3" s="1"/>
  <c r="U10" i="3" s="1"/>
  <c r="M11" i="3"/>
  <c r="S11" i="3"/>
  <c r="T11" i="3" s="1"/>
  <c r="M12" i="3"/>
  <c r="S12" i="3"/>
  <c r="M13" i="3"/>
  <c r="S13" i="3"/>
  <c r="T13" i="3" s="1"/>
  <c r="U13" i="3" s="1"/>
  <c r="M14" i="3"/>
  <c r="S14" i="3"/>
  <c r="T14" i="3" s="1"/>
  <c r="U14" i="3" s="1"/>
  <c r="M15" i="3"/>
  <c r="S15" i="3"/>
  <c r="T15" i="3" s="1"/>
  <c r="M16" i="3"/>
  <c r="S16" i="3"/>
  <c r="M17" i="3"/>
  <c r="S17" i="3"/>
  <c r="M18" i="3"/>
  <c r="S18" i="3"/>
  <c r="T18" i="3" s="1"/>
  <c r="U18" i="3" s="1"/>
  <c r="M19" i="3"/>
  <c r="S19" i="3"/>
  <c r="T19" i="3" s="1"/>
  <c r="M20" i="3"/>
  <c r="S20" i="3"/>
  <c r="M21" i="3"/>
  <c r="S21" i="3"/>
  <c r="T21" i="3" s="1"/>
  <c r="M22" i="3"/>
  <c r="S22" i="3"/>
  <c r="T22" i="3" s="1"/>
  <c r="U22" i="3" s="1"/>
  <c r="M23" i="3"/>
  <c r="S23" i="3"/>
  <c r="T23" i="3" s="1"/>
  <c r="M24" i="3"/>
  <c r="S24" i="3"/>
  <c r="M25" i="3"/>
  <c r="S25" i="3"/>
  <c r="T25" i="3" s="1"/>
  <c r="U25" i="3" s="1"/>
  <c r="M26" i="3"/>
  <c r="S26" i="3"/>
  <c r="T26" i="3" s="1"/>
  <c r="U26" i="3" s="1"/>
  <c r="M27" i="3"/>
  <c r="S27" i="3"/>
  <c r="T27" i="3" s="1"/>
  <c r="M28" i="3"/>
  <c r="S28" i="3"/>
  <c r="M29" i="3"/>
  <c r="S29" i="3"/>
  <c r="T29" i="3" s="1"/>
  <c r="U29" i="3" s="1"/>
  <c r="M30" i="3"/>
  <c r="S30" i="3"/>
  <c r="T30" i="3" s="1"/>
  <c r="U30" i="3" s="1"/>
  <c r="M31" i="3"/>
  <c r="S31" i="3"/>
  <c r="M32" i="3"/>
  <c r="S32" i="3"/>
  <c r="M33" i="3"/>
  <c r="S33" i="3"/>
  <c r="U33" i="3" s="1"/>
  <c r="M34" i="3"/>
  <c r="S34" i="3"/>
  <c r="U34" i="3" s="1"/>
  <c r="M35" i="3"/>
  <c r="S35" i="3"/>
  <c r="M36" i="3"/>
  <c r="S36" i="3"/>
  <c r="M37" i="3"/>
  <c r="S37" i="3"/>
  <c r="M38" i="3"/>
  <c r="S38" i="3"/>
  <c r="T38" i="3" s="1"/>
  <c r="M39" i="3"/>
  <c r="S39" i="3"/>
  <c r="M40" i="3"/>
  <c r="S40" i="3"/>
  <c r="M41" i="3"/>
  <c r="S41" i="3"/>
  <c r="M42" i="3"/>
  <c r="S42" i="3"/>
  <c r="M43" i="3"/>
  <c r="S43" i="3"/>
  <c r="M44" i="3"/>
  <c r="S44" i="3"/>
  <c r="M45" i="3"/>
  <c r="S45" i="3"/>
  <c r="U45" i="3" s="1"/>
  <c r="M46" i="3"/>
  <c r="S46" i="3"/>
  <c r="U46" i="3" s="1"/>
  <c r="M47" i="3"/>
  <c r="S47" i="3"/>
  <c r="M48" i="3"/>
  <c r="S48" i="3"/>
  <c r="M49" i="3"/>
  <c r="S49" i="3"/>
  <c r="T49" i="3" s="1"/>
  <c r="M50" i="3"/>
  <c r="S50" i="3"/>
  <c r="T50" i="3" s="1"/>
  <c r="M51" i="3"/>
  <c r="S51" i="3"/>
  <c r="T51" i="3" s="1"/>
  <c r="M52" i="3"/>
  <c r="S52" i="3"/>
  <c r="M53" i="3"/>
  <c r="S53" i="3"/>
  <c r="T53" i="3" s="1"/>
  <c r="M54" i="3"/>
  <c r="S54" i="3"/>
  <c r="M55" i="3"/>
  <c r="S55" i="3"/>
  <c r="T55" i="3" s="1"/>
  <c r="M56" i="3"/>
  <c r="S56" i="3"/>
  <c r="M57" i="3"/>
  <c r="S57" i="3"/>
  <c r="M58" i="3"/>
  <c r="S58" i="3"/>
  <c r="M59" i="3"/>
  <c r="S59" i="3"/>
  <c r="T59" i="3" s="1"/>
  <c r="M60" i="3"/>
  <c r="S60" i="3"/>
  <c r="M61" i="3"/>
  <c r="S61" i="3"/>
  <c r="T61" i="3" s="1"/>
  <c r="M62" i="3"/>
  <c r="S62" i="3"/>
  <c r="T62" i="3" s="1"/>
  <c r="M63" i="3"/>
  <c r="S63" i="3"/>
  <c r="T63" i="3" s="1"/>
  <c r="M64" i="3"/>
  <c r="S64" i="3"/>
  <c r="M65" i="3"/>
  <c r="S65" i="3"/>
  <c r="T65" i="3" s="1"/>
  <c r="M66" i="3"/>
  <c r="S66" i="3"/>
  <c r="T66" i="3" s="1"/>
  <c r="M67" i="3"/>
  <c r="S67" i="3"/>
  <c r="T67" i="3" s="1"/>
  <c r="M68" i="3"/>
  <c r="S68" i="3"/>
  <c r="M69" i="3"/>
  <c r="S69" i="3"/>
  <c r="T69" i="3" s="1"/>
  <c r="M70" i="3"/>
  <c r="S70" i="3"/>
  <c r="T70" i="3" s="1"/>
  <c r="M71" i="3"/>
  <c r="S71" i="3"/>
  <c r="T71" i="3" s="1"/>
  <c r="M72" i="3"/>
  <c r="S72" i="3"/>
  <c r="M73" i="3"/>
  <c r="S73" i="3"/>
  <c r="M74" i="3"/>
  <c r="S74" i="3"/>
  <c r="M75" i="3"/>
  <c r="S75" i="3"/>
  <c r="M76" i="3"/>
  <c r="S76" i="3"/>
  <c r="M77" i="3"/>
  <c r="S77" i="3"/>
  <c r="M78" i="3"/>
  <c r="S78" i="3"/>
  <c r="M79" i="3"/>
  <c r="S79" i="3"/>
  <c r="M80" i="3"/>
  <c r="S80" i="3"/>
  <c r="M81" i="3"/>
  <c r="S81" i="3"/>
  <c r="U81" i="3" s="1"/>
  <c r="M82" i="3"/>
  <c r="S82" i="3"/>
  <c r="U82" i="3" s="1"/>
  <c r="M83" i="3"/>
  <c r="S83" i="3"/>
  <c r="M84" i="3"/>
  <c r="S84" i="3"/>
  <c r="M85" i="3"/>
  <c r="S85" i="3"/>
  <c r="M86" i="3"/>
  <c r="S86" i="3"/>
  <c r="M87" i="3"/>
  <c r="S87" i="3"/>
  <c r="M88" i="3"/>
  <c r="S88" i="3"/>
  <c r="M89" i="3"/>
  <c r="S89" i="3"/>
  <c r="M90" i="3"/>
  <c r="S90" i="3"/>
  <c r="M91" i="3"/>
  <c r="S91" i="3"/>
  <c r="M92" i="3"/>
  <c r="S92" i="3"/>
  <c r="M93" i="3"/>
  <c r="S93" i="3"/>
  <c r="T93" i="3" s="1"/>
  <c r="U93" i="3" s="1"/>
  <c r="M94" i="3"/>
  <c r="S94" i="3"/>
  <c r="U94" i="3" s="1"/>
  <c r="M168" i="3"/>
  <c r="S168" i="3"/>
  <c r="T168" i="3" s="1"/>
  <c r="M169" i="3"/>
  <c r="S169" i="3"/>
  <c r="M170" i="3"/>
  <c r="S170" i="3"/>
  <c r="T170" i="3" s="1"/>
  <c r="U170" i="3" s="1"/>
  <c r="M171" i="3"/>
  <c r="S171" i="3"/>
  <c r="T171" i="3" s="1"/>
  <c r="U171" i="3" s="1"/>
  <c r="M172" i="3"/>
  <c r="S172" i="3"/>
  <c r="T172" i="3" s="1"/>
  <c r="M173" i="3"/>
  <c r="S173" i="3"/>
  <c r="M174" i="3"/>
  <c r="S174" i="3"/>
  <c r="M175" i="3"/>
  <c r="S175" i="3"/>
  <c r="T175" i="3" s="1"/>
  <c r="M176" i="3"/>
  <c r="S176" i="3"/>
  <c r="T176" i="3" s="1"/>
  <c r="M177" i="3"/>
  <c r="S177" i="3"/>
  <c r="M178" i="3"/>
  <c r="S178" i="3"/>
  <c r="M179" i="3"/>
  <c r="S179" i="3"/>
  <c r="T179" i="3" s="1"/>
  <c r="M180" i="3"/>
  <c r="S180" i="3"/>
  <c r="T180" i="3" s="1"/>
  <c r="M221" i="3"/>
  <c r="S221" i="3"/>
  <c r="M222" i="3"/>
  <c r="S222" i="3"/>
  <c r="T222" i="3" s="1"/>
  <c r="U222" i="3" s="1"/>
  <c r="M223" i="3"/>
  <c r="S223" i="3"/>
  <c r="T223" i="3" s="1"/>
  <c r="U223" i="3" s="1"/>
  <c r="M224" i="3"/>
  <c r="S224" i="3"/>
  <c r="T224" i="3" s="1"/>
  <c r="M225" i="3"/>
  <c r="S225" i="3"/>
  <c r="M226" i="3"/>
  <c r="S226" i="3"/>
  <c r="T226" i="3" s="1"/>
  <c r="M227" i="3"/>
  <c r="S227" i="3"/>
  <c r="T227" i="3" s="1"/>
  <c r="M228" i="3"/>
  <c r="S228" i="3"/>
  <c r="T228" i="3" s="1"/>
  <c r="M229" i="3"/>
  <c r="S229" i="3"/>
  <c r="M230" i="3"/>
  <c r="S230" i="3"/>
  <c r="T230" i="3" s="1"/>
  <c r="M231" i="3"/>
  <c r="S231" i="3"/>
  <c r="M232" i="3"/>
  <c r="S232" i="3"/>
  <c r="T232" i="3" s="1"/>
  <c r="M233" i="3"/>
  <c r="S233" i="3"/>
  <c r="M234" i="3"/>
  <c r="S234" i="3"/>
  <c r="M235" i="3"/>
  <c r="S235" i="3"/>
  <c r="T235" i="3" s="1"/>
  <c r="M236" i="3"/>
  <c r="S236" i="3"/>
  <c r="M237" i="3"/>
  <c r="S237" i="3"/>
  <c r="M238" i="3"/>
  <c r="S238" i="3"/>
  <c r="T238" i="3" s="1"/>
  <c r="M239" i="3"/>
  <c r="S239" i="3"/>
  <c r="T239" i="3" s="1"/>
  <c r="M240" i="3"/>
  <c r="S240" i="3"/>
  <c r="T240" i="3" s="1"/>
  <c r="M241" i="3"/>
  <c r="S241" i="3"/>
  <c r="M242" i="3"/>
  <c r="S242" i="3"/>
  <c r="T242" i="3" s="1"/>
  <c r="M243" i="3"/>
  <c r="S243" i="3"/>
  <c r="T243" i="3" s="1"/>
  <c r="S3" i="3"/>
  <c r="M3" i="3"/>
  <c r="B58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29" i="2"/>
  <c r="K57" i="2" s="1"/>
  <c r="L57" i="2"/>
  <c r="K56" i="2"/>
  <c r="K28" i="2"/>
  <c r="C59" i="2"/>
  <c r="T101" i="3" l="1"/>
  <c r="U101" i="3" s="1"/>
  <c r="T132" i="3"/>
  <c r="S247" i="3"/>
  <c r="U243" i="3"/>
  <c r="U242" i="3"/>
  <c r="U175" i="3"/>
  <c r="U85" i="3"/>
  <c r="U78" i="3"/>
  <c r="U77" i="3"/>
  <c r="U66" i="3"/>
  <c r="U65" i="3"/>
  <c r="U38" i="3"/>
  <c r="U239" i="3"/>
  <c r="U238" i="3"/>
  <c r="U227" i="3"/>
  <c r="U226" i="3"/>
  <c r="U86" i="3"/>
  <c r="U69" i="3"/>
  <c r="U62" i="3"/>
  <c r="U61" i="3"/>
  <c r="U50" i="3"/>
  <c r="U49" i="3"/>
  <c r="T231" i="3"/>
  <c r="U231" i="3" s="1"/>
  <c r="U230" i="3"/>
  <c r="T174" i="3"/>
  <c r="U174" i="3" s="1"/>
  <c r="U70" i="3"/>
  <c r="T54" i="3"/>
  <c r="U54" i="3" s="1"/>
  <c r="U53" i="3"/>
  <c r="U37" i="3"/>
  <c r="U21" i="3"/>
  <c r="U5" i="3"/>
  <c r="U232" i="3"/>
  <c r="U176" i="3"/>
  <c r="U3" i="3"/>
  <c r="U235" i="3"/>
  <c r="U228" i="3"/>
  <c r="U179" i="3"/>
  <c r="U89" i="3"/>
  <c r="U240" i="3"/>
  <c r="T236" i="3"/>
  <c r="U236" i="3" s="1"/>
  <c r="T234" i="3"/>
  <c r="U234" i="3" s="1"/>
  <c r="U224" i="3"/>
  <c r="T178" i="3"/>
  <c r="U178" i="3" s="1"/>
  <c r="U168" i="3"/>
  <c r="U90" i="3"/>
  <c r="U79" i="3"/>
  <c r="U74" i="3"/>
  <c r="U73" i="3"/>
  <c r="U63" i="3"/>
  <c r="T58" i="3"/>
  <c r="U58" i="3" s="1"/>
  <c r="T57" i="3"/>
  <c r="U57" i="3" s="1"/>
  <c r="U47" i="3"/>
  <c r="U42" i="3"/>
  <c r="U41" i="3"/>
  <c r="U31" i="3"/>
  <c r="T17" i="3"/>
  <c r="U17" i="3" s="1"/>
  <c r="U180" i="3"/>
  <c r="U91" i="3"/>
  <c r="U75" i="3"/>
  <c r="U59" i="3"/>
  <c r="U43" i="3"/>
  <c r="U87" i="3"/>
  <c r="U71" i="3"/>
  <c r="U55" i="3"/>
  <c r="U39" i="3"/>
  <c r="U172" i="3"/>
  <c r="U83" i="3"/>
  <c r="U67" i="3"/>
  <c r="U51" i="3"/>
  <c r="U35" i="3"/>
  <c r="U95" i="3"/>
  <c r="U99" i="3"/>
  <c r="U103" i="3"/>
  <c r="U107" i="3"/>
  <c r="U111" i="3"/>
  <c r="U115" i="3"/>
  <c r="U119" i="3"/>
  <c r="U123" i="3"/>
  <c r="U127" i="3"/>
  <c r="T98" i="3"/>
  <c r="U98" i="3" s="1"/>
  <c r="U102" i="3"/>
  <c r="T106" i="3"/>
  <c r="U106" i="3" s="1"/>
  <c r="T110" i="3"/>
  <c r="U110" i="3" s="1"/>
  <c r="T114" i="3"/>
  <c r="U114" i="3" s="1"/>
  <c r="T118" i="3"/>
  <c r="U118" i="3" s="1"/>
  <c r="U122" i="3"/>
  <c r="T126" i="3"/>
  <c r="U126" i="3" s="1"/>
  <c r="U130" i="3"/>
  <c r="U131" i="3"/>
  <c r="U135" i="3"/>
  <c r="U139" i="3"/>
  <c r="U144" i="3"/>
  <c r="U148" i="3"/>
  <c r="U152" i="3"/>
  <c r="U156" i="3"/>
  <c r="U160" i="3"/>
  <c r="U164" i="3"/>
  <c r="T134" i="3"/>
  <c r="U134" i="3" s="1"/>
  <c r="T138" i="3"/>
  <c r="U138" i="3" s="1"/>
  <c r="U143" i="3"/>
  <c r="T147" i="3"/>
  <c r="U147" i="3" s="1"/>
  <c r="T151" i="3"/>
  <c r="U151" i="3" s="1"/>
  <c r="T155" i="3"/>
  <c r="U155" i="3" s="1"/>
  <c r="T159" i="3"/>
  <c r="U159" i="3" s="1"/>
  <c r="T163" i="3"/>
  <c r="U163" i="3" s="1"/>
  <c r="T167" i="3"/>
  <c r="U167" i="3" s="1"/>
  <c r="T241" i="3"/>
  <c r="U241" i="3" s="1"/>
  <c r="T237" i="3"/>
  <c r="U237" i="3" s="1"/>
  <c r="T233" i="3"/>
  <c r="U233" i="3" s="1"/>
  <c r="T229" i="3"/>
  <c r="U229" i="3" s="1"/>
  <c r="T225" i="3"/>
  <c r="U225" i="3" s="1"/>
  <c r="T221" i="3"/>
  <c r="U221" i="3" s="1"/>
  <c r="T177" i="3"/>
  <c r="U177" i="3" s="1"/>
  <c r="T173" i="3"/>
  <c r="U173" i="3" s="1"/>
  <c r="T169" i="3"/>
  <c r="U169" i="3" s="1"/>
  <c r="U92" i="3"/>
  <c r="U88" i="3"/>
  <c r="U84" i="3"/>
  <c r="U80" i="3"/>
  <c r="U76" i="3"/>
  <c r="T72" i="3"/>
  <c r="U72" i="3" s="1"/>
  <c r="T68" i="3"/>
  <c r="U68" i="3" s="1"/>
  <c r="U64" i="3"/>
  <c r="T60" i="3"/>
  <c r="U60" i="3" s="1"/>
  <c r="T56" i="3"/>
  <c r="U56" i="3" s="1"/>
  <c r="T52" i="3"/>
  <c r="U52" i="3" s="1"/>
  <c r="U48" i="3"/>
  <c r="U44" i="3"/>
  <c r="U40" i="3"/>
  <c r="U36" i="3"/>
  <c r="U32" i="3"/>
  <c r="T28" i="3"/>
  <c r="U28" i="3" s="1"/>
  <c r="U27" i="3"/>
  <c r="T24" i="3"/>
  <c r="U24" i="3" s="1"/>
  <c r="U23" i="3"/>
  <c r="T20" i="3"/>
  <c r="U20" i="3" s="1"/>
  <c r="U19" i="3"/>
  <c r="T16" i="3"/>
  <c r="U16" i="3" s="1"/>
  <c r="U15" i="3"/>
  <c r="T12" i="3"/>
  <c r="U12" i="3" s="1"/>
  <c r="U11" i="3"/>
  <c r="T8" i="3"/>
  <c r="U8" i="3" s="1"/>
  <c r="U7" i="3"/>
  <c r="T4" i="3"/>
  <c r="U4" i="3" s="1"/>
  <c r="K58" i="2"/>
  <c r="H53" i="1" l="1" a="1"/>
  <c r="H53" i="1" s="1"/>
  <c r="H54" i="1" a="1"/>
  <c r="H54" i="1" s="1"/>
  <c r="H51" i="1" a="1"/>
  <c r="H51" i="1" s="1"/>
  <c r="U132" i="3"/>
  <c r="U247" i="3" s="1"/>
  <c r="T247" i="3"/>
  <c r="H4" i="1" a="1"/>
  <c r="H4" i="1" s="1"/>
  <c r="J4" i="1" s="1"/>
  <c r="H6" i="1" a="1"/>
  <c r="H6" i="1" s="1"/>
  <c r="H8" i="1" a="1"/>
  <c r="H8" i="1" s="1"/>
  <c r="H10" i="1" a="1"/>
  <c r="H10" i="1" s="1"/>
  <c r="J10" i="1" s="1"/>
  <c r="H12" i="1" a="1"/>
  <c r="H12" i="1" s="1"/>
  <c r="J12" i="1" s="1"/>
  <c r="H14" i="1" a="1"/>
  <c r="H14" i="1" s="1"/>
  <c r="H16" i="1" a="1"/>
  <c r="H16" i="1" s="1"/>
  <c r="H18" i="1" a="1"/>
  <c r="H18" i="1" s="1"/>
  <c r="J18" i="1" s="1"/>
  <c r="H20" i="1" a="1"/>
  <c r="H20" i="1" s="1"/>
  <c r="I20" i="1" s="1"/>
  <c r="H22" i="1" a="1"/>
  <c r="H22" i="1" s="1"/>
  <c r="H24" i="1" a="1"/>
  <c r="H24" i="1" s="1"/>
  <c r="H26" i="1" a="1"/>
  <c r="H26" i="1" s="1"/>
  <c r="J26" i="1" s="1"/>
  <c r="H28" i="1" a="1"/>
  <c r="H28" i="1" s="1"/>
  <c r="J28" i="1" s="1"/>
  <c r="H30" i="1" a="1"/>
  <c r="H30" i="1" s="1"/>
  <c r="J30" i="1" s="1"/>
  <c r="H32" i="1" a="1"/>
  <c r="H32" i="1" s="1"/>
  <c r="I32" i="1" s="1"/>
  <c r="H34" i="1" a="1"/>
  <c r="H34" i="1" s="1"/>
  <c r="I34" i="1" s="1"/>
  <c r="H36" i="1" a="1"/>
  <c r="H36" i="1" s="1"/>
  <c r="I36" i="1" s="1"/>
  <c r="H38" i="1" a="1"/>
  <c r="H38" i="1" s="1"/>
  <c r="J38" i="1" s="1"/>
  <c r="H40" i="1" a="1"/>
  <c r="H40" i="1" s="1"/>
  <c r="H42" i="1" a="1"/>
  <c r="H42" i="1" s="1"/>
  <c r="I42" i="1" s="1"/>
  <c r="H43" i="1" a="1"/>
  <c r="H43" i="1" s="1"/>
  <c r="I43" i="1" s="1"/>
  <c r="H45" i="1" a="1"/>
  <c r="H45" i="1" s="1"/>
  <c r="J45" i="1" s="1"/>
  <c r="H47" i="1" a="1"/>
  <c r="H47" i="1" s="1"/>
  <c r="J47" i="1" s="1"/>
  <c r="H49" i="1" a="1"/>
  <c r="H49" i="1" s="1"/>
  <c r="I49" i="1" s="1"/>
  <c r="H52" i="1" a="1"/>
  <c r="H52" i="1" s="1"/>
  <c r="J52" i="1" s="1"/>
  <c r="H56" i="1" a="1"/>
  <c r="H56" i="1" s="1"/>
  <c r="J56" i="1" s="1"/>
  <c r="H58" i="1" a="1"/>
  <c r="H58" i="1" s="1"/>
  <c r="J58" i="1" s="1"/>
  <c r="H60" i="1" a="1"/>
  <c r="H60" i="1" s="1"/>
  <c r="J60" i="1" s="1"/>
  <c r="H62" i="1" a="1"/>
  <c r="H62" i="1" s="1"/>
  <c r="I62" i="1" s="1"/>
  <c r="H64" i="1" a="1"/>
  <c r="H64" i="1" s="1"/>
  <c r="I64" i="1" s="1"/>
  <c r="H5" i="1" a="1"/>
  <c r="H5" i="1" s="1"/>
  <c r="J5" i="1" s="1"/>
  <c r="H7" i="1" a="1"/>
  <c r="H7" i="1" s="1"/>
  <c r="J7" i="1" s="1"/>
  <c r="H9" i="1" a="1"/>
  <c r="H9" i="1" s="1"/>
  <c r="J9" i="1" s="1"/>
  <c r="H11" i="1" a="1"/>
  <c r="H11" i="1" s="1"/>
  <c r="J11" i="1" s="1"/>
  <c r="H13" i="1" a="1"/>
  <c r="H13" i="1" s="1"/>
  <c r="J13" i="1" s="1"/>
  <c r="H15" i="1" a="1"/>
  <c r="H15" i="1" s="1"/>
  <c r="J15" i="1" s="1"/>
  <c r="H17" i="1" a="1"/>
  <c r="H17" i="1" s="1"/>
  <c r="J17" i="1" s="1"/>
  <c r="H19" i="1" a="1"/>
  <c r="H19" i="1" s="1"/>
  <c r="I19" i="1" s="1"/>
  <c r="H21" i="1" a="1"/>
  <c r="H21" i="1" s="1"/>
  <c r="I21" i="1" s="1"/>
  <c r="H23" i="1" a="1"/>
  <c r="H23" i="1" s="1"/>
  <c r="I23" i="1" s="1"/>
  <c r="H25" i="1" a="1"/>
  <c r="H25" i="1" s="1"/>
  <c r="J25" i="1" s="1"/>
  <c r="H27" i="1" a="1"/>
  <c r="H27" i="1" s="1"/>
  <c r="J27" i="1" s="1"/>
  <c r="H29" i="1" a="1"/>
  <c r="H29" i="1" s="1"/>
  <c r="I29" i="1" s="1"/>
  <c r="H31" i="1" a="1"/>
  <c r="H31" i="1" s="1"/>
  <c r="J31" i="1" s="1"/>
  <c r="H33" i="1" a="1"/>
  <c r="H33" i="1" s="1"/>
  <c r="I33" i="1" s="1"/>
  <c r="H35" i="1" a="1"/>
  <c r="H35" i="1" s="1"/>
  <c r="I35" i="1" s="1"/>
  <c r="H37" i="1" a="1"/>
  <c r="H37" i="1" s="1"/>
  <c r="J37" i="1" s="1"/>
  <c r="H39" i="1" a="1"/>
  <c r="H39" i="1" s="1"/>
  <c r="I39" i="1" s="1"/>
  <c r="H41" i="1" a="1"/>
  <c r="H41" i="1" s="1"/>
  <c r="I41" i="1" s="1"/>
  <c r="H44" i="1" a="1"/>
  <c r="H44" i="1" s="1"/>
  <c r="J44" i="1" s="1"/>
  <c r="H46" i="1" a="1"/>
  <c r="H46" i="1" s="1"/>
  <c r="J46" i="1" s="1"/>
  <c r="H48" i="1" a="1"/>
  <c r="H48" i="1" s="1"/>
  <c r="J48" i="1" s="1"/>
  <c r="H50" i="1" a="1"/>
  <c r="H50" i="1" s="1"/>
  <c r="I50" i="1" s="1"/>
  <c r="H55" i="1" a="1"/>
  <c r="H55" i="1" s="1"/>
  <c r="J55" i="1" s="1"/>
  <c r="H57" i="1" a="1"/>
  <c r="H57" i="1" s="1"/>
  <c r="J57" i="1" s="1"/>
  <c r="H59" i="1" a="1"/>
  <c r="H59" i="1" s="1"/>
  <c r="J59" i="1" s="1"/>
  <c r="H61" i="1" a="1"/>
  <c r="H61" i="1" s="1"/>
  <c r="J61" i="1" s="1"/>
  <c r="H63" i="1" a="1"/>
  <c r="H63" i="1" s="1"/>
  <c r="I63" i="1" s="1"/>
  <c r="I4" i="1"/>
  <c r="J62" i="1"/>
  <c r="J53" i="1"/>
  <c r="I53" i="1"/>
  <c r="I30" i="1"/>
  <c r="J65" i="1"/>
  <c r="I65" i="1"/>
  <c r="I56" i="1"/>
  <c r="I37" i="1"/>
  <c r="I6" i="1"/>
  <c r="J6" i="1"/>
  <c r="I24" i="1"/>
  <c r="J24" i="1"/>
  <c r="I22" i="1"/>
  <c r="J22" i="1"/>
  <c r="J43" i="1"/>
  <c r="I47" i="1"/>
  <c r="J67" i="1"/>
  <c r="I67" i="1"/>
  <c r="I5" i="1"/>
  <c r="I10" i="1"/>
  <c r="J51" i="1"/>
  <c r="I51" i="1"/>
  <c r="J66" i="1"/>
  <c r="I66" i="1"/>
  <c r="I12" i="1"/>
  <c r="I26" i="1"/>
  <c r="I16" i="1"/>
  <c r="J16" i="1"/>
  <c r="I14" i="1"/>
  <c r="J14" i="1"/>
  <c r="J36" i="1"/>
  <c r="I40" i="1"/>
  <c r="J40" i="1"/>
  <c r="I25" i="1"/>
  <c r="J19" i="1"/>
  <c r="I54" i="1"/>
  <c r="J54" i="1"/>
  <c r="I68" i="1"/>
  <c r="J68" i="1"/>
  <c r="I18" i="1"/>
  <c r="J8" i="1"/>
  <c r="I8" i="1"/>
  <c r="J35" i="1" l="1"/>
  <c r="I44" i="1"/>
  <c r="J64" i="1"/>
  <c r="I27" i="1"/>
  <c r="I45" i="1"/>
  <c r="I11" i="1"/>
  <c r="C18" i="2"/>
  <c r="I38" i="1"/>
  <c r="J32" i="1"/>
  <c r="J20" i="1"/>
  <c r="I28" i="1"/>
  <c r="I17" i="1"/>
  <c r="J49" i="1"/>
  <c r="J33" i="1"/>
  <c r="I9" i="1"/>
  <c r="I31" i="1"/>
  <c r="J39" i="1"/>
  <c r="I15" i="1"/>
  <c r="I60" i="1"/>
  <c r="J34" i="1"/>
  <c r="I7" i="1"/>
  <c r="J41" i="1"/>
  <c r="I52" i="1"/>
  <c r="J23" i="1"/>
  <c r="J50" i="1"/>
  <c r="I61" i="1"/>
  <c r="I55" i="1"/>
  <c r="J21" i="1"/>
  <c r="J29" i="1"/>
  <c r="I13" i="1"/>
  <c r="I58" i="1"/>
  <c r="J42" i="1"/>
  <c r="I57" i="1"/>
  <c r="I46" i="1"/>
  <c r="I59" i="1"/>
  <c r="H69" i="1"/>
  <c r="J63" i="1"/>
  <c r="I48" i="1"/>
  <c r="J69" i="1" l="1"/>
  <c r="I69" i="1"/>
</calcChain>
</file>

<file path=xl/comments1.xml><?xml version="1.0" encoding="utf-8"?>
<comments xmlns="http://schemas.openxmlformats.org/spreadsheetml/2006/main">
  <authors>
    <author>User 1</author>
  </authors>
  <commentList>
    <comment ref="V147" authorId="0">
      <text>
        <r>
          <rPr>
            <b/>
            <sz val="9"/>
            <color indexed="81"/>
            <rFont val="Tahoma"/>
            <family val="2"/>
          </rPr>
          <t>tiền 3 lô hàng bế chờ xử lý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<sst xmlns="http://schemas.openxmlformats.org/spreadsheetml/2006/main" count="890" uniqueCount="333">
  <si>
    <t>THÔNG TIN KHÁCH HÀNG</t>
  </si>
  <si>
    <t>STT</t>
  </si>
  <si>
    <t>TEN CTY</t>
  </si>
  <si>
    <t>MST</t>
  </si>
  <si>
    <t>ĐỊA CHỈ</t>
  </si>
  <si>
    <t>ĐIỆN THOẠI</t>
  </si>
  <si>
    <t>CHI CHÚ</t>
  </si>
  <si>
    <t>Cty TNHH Công Nghiệp Cau Su Nhựa Độc Lập</t>
  </si>
  <si>
    <t>0302020771</t>
  </si>
  <si>
    <t>đường số 7c, lô c11, KCN lê minh xuân, huyện bình chánh,tp.hcm</t>
  </si>
  <si>
    <t>Cty TNHH Thy Phát</t>
  </si>
  <si>
    <t>0312552937</t>
  </si>
  <si>
    <t>103/55 âu dương lân, phường 3, quận 8, tp.hcm</t>
  </si>
  <si>
    <t>Cty TNHH SX-TM-DV Tân Nam An</t>
  </si>
  <si>
    <t>0303173202</t>
  </si>
  <si>
    <t>135/17/18 nguyễn hữu cảnh, phường 22, quận bình thạnh, tp.hcm</t>
  </si>
  <si>
    <t>0311138829</t>
  </si>
  <si>
    <t>1472/1 Trịnh quang nghị, phường 7, quận 8, tp.HCM</t>
  </si>
  <si>
    <t>ấp voi lá, xã long hiệp, huyện bến lức , tỉnh long an</t>
  </si>
  <si>
    <t>0302088113</t>
  </si>
  <si>
    <t>97/5/2 Kinh Dương Vương, phường 12, quận 6, tp.hcm</t>
  </si>
  <si>
    <t>0313039397</t>
  </si>
  <si>
    <t>148k bình đông, phường 14, quận 8, tp&gt;hcm</t>
  </si>
  <si>
    <t>Cty TNHH Bao Bì Uy Tín</t>
  </si>
  <si>
    <t>Lô LD12 Đường số 2, KCN Xuyên Á, Mỹ Hạnh Bắc, Đức Hòa, Long An</t>
  </si>
  <si>
    <t>ấp thanh xuyên , xã kim sơn, huyện trà cú , tỉnh trà vinh</t>
  </si>
  <si>
    <t>lô H3, Đường số 6, CCN Lợi Bình Nhơn, Xã Lợi Bình Nhơn, TP. Tân AN
long an</t>
  </si>
  <si>
    <t>Cty TNHH SJ Globol</t>
  </si>
  <si>
    <t>0312835526</t>
  </si>
  <si>
    <t>99/9 quốc lộ 1A, phường tân thới nhất, quận 12, tp.hcm</t>
  </si>
  <si>
    <t>số 24, lô 2 , ấp 7B, xã Mỹ Yên, huyện Bến lức, tỉnh Long An</t>
  </si>
  <si>
    <t>Cty TNHH Công Nghiệp bao bì  Taiso&amp; 7</t>
  </si>
  <si>
    <t>0311915553</t>
  </si>
  <si>
    <t>lô 26-28 Đường Tân tạo, KCN Tân Tạo, Phường Tân Tạo, quận Bình Tân, Tp.HCM</t>
  </si>
  <si>
    <t>0303930325</t>
  </si>
  <si>
    <t>51-53 Phổ quang, phường 2, quận tân bình,Tp.HCM</t>
  </si>
  <si>
    <t>Cty TNHH Cao Nghệ Vina</t>
  </si>
  <si>
    <t>0305135072</t>
  </si>
  <si>
    <t>105/15 quốc lộ 1a, khu phố 3, phường an phú đông, quận 12, tp.hcm</t>
  </si>
  <si>
    <t>0304221106</t>
  </si>
  <si>
    <t>LÔ K8D, ĐƯỜNG SỐ 6, KCN LÊ MINH XUÂN, BÌNH CHÁNH, TP.HCM</t>
  </si>
  <si>
    <t>LÔ 121, KHU CHẾ XUẤT VÀ CÔNG NGHIỆP LINH TRUNG III, XÃ AN TỊNH,
HUYỆN TRẢNG BÀNG , TÂY NINH</t>
  </si>
  <si>
    <t>0305811563</t>
  </si>
  <si>
    <t>133/22 đường cống lỡ, phường 15, quận tân bình, tp.hcm</t>
  </si>
  <si>
    <t>0311674668</t>
  </si>
  <si>
    <t>02 thi sách, tòa nhà hóa lâm, phường bến nghé, quận 1,tp.hcm, việt nam</t>
  </si>
  <si>
    <t>0312109605</t>
  </si>
  <si>
    <t>75 ĐƯỜNG SỐ 6, KP 8, PHƯỜNG BÌNH HƯNG HÒA, QUẬN BÌNH TÂN, TP.HCM</t>
  </si>
  <si>
    <t>0309539439</t>
  </si>
  <si>
    <t>162 Đường 28, phường bình trị đông B, Quận Bình Tân, TP.HCM</t>
  </si>
  <si>
    <t>0304354787</t>
  </si>
  <si>
    <t>211/3G PHAN VĂN KHỎE, P5,Q6, TP.HCM</t>
  </si>
  <si>
    <t>0306194698</t>
  </si>
  <si>
    <t>56/19 HẺM 249 TÂN KỲ TÂN QUÝ, PHƯỜNG TÂN SƠN NHÌ, QUẬN TÂN PHÚ, TP.HCM</t>
  </si>
  <si>
    <t>Công ty TNHH SX TM DV KIM DUNG PHÁT</t>
  </si>
  <si>
    <t>1A227/1, Ấp 1, Phạm Văn Hai, Bình Chánh, Tp HCM. Điện thoại: (84-8)37665512, Fax: (84-8)37660588. E-mail: nguyenthithuyquang@gmail.com</t>
  </si>
  <si>
    <t>o0o</t>
  </si>
  <si>
    <t>BIÊN BẢN ĐỐI CHIẾU CÔNG NỢ</t>
  </si>
  <si>
    <t>Hôm nay, ngày …. tháng ….. năm 2016, chúng tôi đại diện cho hai bên gồm:</t>
  </si>
  <si>
    <t>BÊN BÁN:</t>
  </si>
  <si>
    <t xml:space="preserve"> Công ty TNHH SX TM Kim Dung Phát</t>
  </si>
  <si>
    <t>Địa chỉ:</t>
  </si>
  <si>
    <t>1A227/1, Ấp 1, Xã Phạm Văn Hai, Huyện Bình Chánh, Tp HCM</t>
  </si>
  <si>
    <t>Điện thoại:</t>
  </si>
  <si>
    <t>08 37665512-083 7665513</t>
  </si>
  <si>
    <t xml:space="preserve">Fax: </t>
  </si>
  <si>
    <t>08 37660588</t>
  </si>
  <si>
    <t>Mã số thuế:</t>
  </si>
  <si>
    <t>0310686815</t>
  </si>
  <si>
    <t>Tài khoản:</t>
  </si>
  <si>
    <t>100983119</t>
  </si>
  <si>
    <t>Tại :</t>
  </si>
  <si>
    <t>Á Châu – CN Bình Tân</t>
  </si>
  <si>
    <t>6360 201 132 250</t>
  </si>
  <si>
    <t>Aribank - CN Tân Bình</t>
  </si>
  <si>
    <t>Đại diện:</t>
  </si>
  <si>
    <r>
      <rPr>
        <b/>
        <i/>
        <sz val="11"/>
        <color indexed="8"/>
        <rFont val="Times New Roman"/>
        <family val="1"/>
      </rPr>
      <t>Bà Lê Kim Ngọc Thảo</t>
    </r>
  </si>
  <si>
    <t>Chức vụ:</t>
  </si>
  <si>
    <t>P.Giám Đốc</t>
  </si>
  <si>
    <t>BÊN MUA:</t>
  </si>
  <si>
    <t>Chức vụ</t>
  </si>
  <si>
    <t>Hai bên cùng tiến hành đối chiếu công nợ đến ngày …/…./2016, nội dung như sau:</t>
  </si>
  <si>
    <t>Chứng từ</t>
  </si>
  <si>
    <t>Diễn giải</t>
  </si>
  <si>
    <t>SỐ 
LƯỢNG</t>
  </si>
  <si>
    <t>ĐƠN
 GIÁ</t>
  </si>
  <si>
    <t>Số</t>
  </si>
  <si>
    <t>Ngày</t>
  </si>
  <si>
    <t>LOẠI HÀNG</t>
  </si>
  <si>
    <t>QUY CÁCH</t>
  </si>
  <si>
    <t>D</t>
  </si>
  <si>
    <t>R</t>
  </si>
  <si>
    <t>C</t>
  </si>
  <si>
    <t>Số dư đầu kỳ:</t>
  </si>
  <si>
    <t>TM</t>
  </si>
  <si>
    <t>Thu tiền</t>
  </si>
  <si>
    <t>02</t>
  </si>
  <si>
    <t>1V+2X</t>
  </si>
  <si>
    <t>04</t>
  </si>
  <si>
    <t>1N+2X</t>
  </si>
  <si>
    <t>07</t>
  </si>
  <si>
    <t>2N+1X</t>
  </si>
  <si>
    <t>29</t>
  </si>
  <si>
    <t>31</t>
  </si>
  <si>
    <t>42</t>
  </si>
  <si>
    <t>44</t>
  </si>
  <si>
    <t>50</t>
  </si>
  <si>
    <t>74</t>
  </si>
  <si>
    <t>82</t>
  </si>
  <si>
    <t>VAT</t>
  </si>
  <si>
    <t>Cộng phát sinh</t>
  </si>
  <si>
    <r>
      <rPr>
        <b/>
        <i/>
        <u/>
        <sz val="11"/>
        <color indexed="8"/>
        <rFont val="Times New Roman"/>
        <family val="1"/>
      </rPr>
      <t>Bằng chữ:</t>
    </r>
    <r>
      <rPr>
        <b/>
        <sz val="11"/>
        <color indexed="8"/>
        <rFont val="Times New Roman"/>
        <family val="1"/>
      </rPr>
      <t xml:space="preserve"> </t>
    </r>
  </si>
  <si>
    <t>Ps: Quý khách hàng vui lòng kiểm tra, ký xác nhận số dư và chuyển trả lại cho Ms Quang (phòng kế toán)</t>
  </si>
  <si>
    <t>DNTN Hưng Xuân Phát</t>
  </si>
  <si>
    <t>Công ty TNHH SX TM Kim Dung Phát</t>
  </si>
  <si>
    <t>Nguyễn Thị Thùy Quang</t>
  </si>
  <si>
    <t>Lê Kim Ngọc Thảo</t>
  </si>
  <si>
    <t>TIỀN HÀNG</t>
  </si>
  <si>
    <t>THÀNH TIỀN</t>
  </si>
  <si>
    <t>THANH TOÁN</t>
  </si>
  <si>
    <t>TÊN KHÁCH HÀNG</t>
  </si>
  <si>
    <t>TÊN HÀNG HOÁ</t>
  </si>
  <si>
    <t>DÀI</t>
  </si>
  <si>
    <t>RỘNG</t>
  </si>
  <si>
    <t>CAO</t>
  </si>
  <si>
    <t>S 1 PO</t>
  </si>
  <si>
    <t>CƠ CẤU GIẤY</t>
  </si>
  <si>
    <t>ĐVT</t>
  </si>
  <si>
    <t>ĐƠN GIÁ</t>
  </si>
  <si>
    <t>ĐẶT HÀNG</t>
  </si>
  <si>
    <t>NGÀY ĐẶT</t>
  </si>
  <si>
    <t>TỔNG CỘNG</t>
  </si>
  <si>
    <t>Số HĐ</t>
  </si>
  <si>
    <t>DIỄN GIẢI</t>
  </si>
  <si>
    <t>VAT (10%)</t>
  </si>
  <si>
    <t>PXK</t>
  </si>
  <si>
    <t>ĐẠI PHÁT</t>
  </si>
  <si>
    <t>NGÔ GIA NAM</t>
  </si>
  <si>
    <t>LÊ QUYÊN</t>
  </si>
  <si>
    <t>THIÊN THÁI AN</t>
  </si>
  <si>
    <t>KIM LONG PHÁT</t>
  </si>
  <si>
    <t>KHÔ MỰC</t>
  </si>
  <si>
    <t>SALA</t>
  </si>
  <si>
    <t>TIÊ</t>
  </si>
  <si>
    <t>MIMOSA</t>
  </si>
  <si>
    <t>NÔNG VUI</t>
  </si>
  <si>
    <t>VƯƠNG DOANH</t>
  </si>
  <si>
    <t>khang phát</t>
  </si>
  <si>
    <t>PL</t>
  </si>
  <si>
    <t>TIẾN PHÁT</t>
  </si>
  <si>
    <t>NAM ĐÔ</t>
  </si>
  <si>
    <t>TUẤN KHANG</t>
  </si>
  <si>
    <t>ĐĂNG KHOA</t>
  </si>
  <si>
    <t>ANH ĐÔNG</t>
  </si>
  <si>
    <t>HOÀNG QUỐC</t>
  </si>
  <si>
    <t>NAM PHƯƠNG</t>
  </si>
  <si>
    <t>KHÁNH XƯƠNG</t>
  </si>
  <si>
    <t>HIỆP PHƯƠNG</t>
  </si>
  <si>
    <t>LƯU MINH PHÁT</t>
  </si>
  <si>
    <t>HOÀNG HIỆP PHÚ</t>
  </si>
  <si>
    <t>HỒNG ANH</t>
  </si>
  <si>
    <t>NHANG</t>
  </si>
  <si>
    <t>thanh bình</t>
  </si>
  <si>
    <t>CHÂU LINH</t>
  </si>
  <si>
    <t>ANH KÝ</t>
  </si>
  <si>
    <t>NV</t>
  </si>
  <si>
    <t>TH</t>
  </si>
  <si>
    <t>10</t>
  </si>
  <si>
    <t>Đ</t>
  </si>
  <si>
    <t>P</t>
  </si>
  <si>
    <t>TT</t>
  </si>
  <si>
    <t>30</t>
  </si>
  <si>
    <t>7</t>
  </si>
  <si>
    <t>T</t>
  </si>
  <si>
    <t>07-10</t>
  </si>
  <si>
    <t>L</t>
  </si>
  <si>
    <t>N</t>
  </si>
  <si>
    <t>LI</t>
  </si>
  <si>
    <t>Cty TNHH Bao Bì Tiên Phong</t>
  </si>
  <si>
    <t>DNTN SX TM DV Hưng Xuân Phát</t>
  </si>
  <si>
    <t>Cty TNHH SX TM DV Quà Việt</t>
  </si>
  <si>
    <t>Cty Cổ Phần Đất Sắt</t>
  </si>
  <si>
    <t>Cty TNHH SX-TM-DV XNK Hiệp Phát VN</t>
  </si>
  <si>
    <t>Cty TNHH Thiên Thành</t>
  </si>
  <si>
    <t>Cty TNHH Công Nghệ DDT</t>
  </si>
  <si>
    <t>Cty TNHH Thức Ăn Chăn Nuôi Kyodo Sojitz</t>
  </si>
  <si>
    <t>Cty TNHH MTV SX TM XNK Phước Thạnh</t>
  </si>
  <si>
    <t>Cty TNHH  SX TM Nhựa Đại Dương</t>
  </si>
  <si>
    <t>Cty CP Bao Bì Thanh Bình PAC</t>
  </si>
  <si>
    <t>Cty TNHH TM DV Phi Nguyễn</t>
  </si>
  <si>
    <t>Cty TNHH Bao Bì Nhựa Hoàng Thiên</t>
  </si>
  <si>
    <t>Cty TNHH TMDV Và Kỹ Thuật Tiến Phương</t>
  </si>
  <si>
    <t>Cty TNHH XNK CBTP Hoàng Thiên Hương</t>
  </si>
  <si>
    <t>Cty TNHH SX TM Bắp Cải Xanh</t>
  </si>
  <si>
    <t>Cty TNHH MTV SX Bình Minh L.A</t>
  </si>
  <si>
    <t>Cty TNHH CN Nghệ Năng</t>
  </si>
  <si>
    <t>01</t>
  </si>
  <si>
    <t>03</t>
  </si>
  <si>
    <t>05</t>
  </si>
  <si>
    <t>06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</si>
  <si>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</si>
  <si>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</si>
  <si>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</si>
  <si>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</si>
  <si>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</si>
  <si>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</si>
  <si>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</si>
  <si>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</si>
  <si>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</si>
  <si>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</si>
  <si>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</si>
  <si>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</si>
  <si>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</si>
  <si>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</si>
  <si>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</si>
  <si>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</si>
  <si>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</si>
  <si>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</si>
  <si>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</si>
  <si>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</si>
  <si>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</si>
  <si>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</si>
  <si>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</si>
  <si>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</si>
  <si>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</si>
  <si>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</si>
  <si>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</si>
  <si>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</si>
  <si>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</si>
  <si>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</si>
  <si>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</si>
  <si>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</si>
  <si>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</si>
  <si>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</si>
  <si>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</si>
  <si>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</si>
  <si>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Thùng 5l ko in</t>
  </si>
  <si>
    <t>thùng 3l</t>
  </si>
  <si>
    <t>thùng 5l ko in</t>
  </si>
  <si>
    <t>giấy tấm 3l</t>
  </si>
  <si>
    <t>thùng 18</t>
  </si>
  <si>
    <t>thùng 16</t>
  </si>
  <si>
    <t>thùng 28</t>
  </si>
  <si>
    <t>hộp bế 020</t>
  </si>
  <si>
    <t>Thùng 4 cánh</t>
  </si>
  <si>
    <t>Thùng 5l</t>
  </si>
  <si>
    <t>thùng P020</t>
  </si>
  <si>
    <t>Thùng 8919</t>
  </si>
  <si>
    <t>thùng 8890</t>
  </si>
  <si>
    <t>thùng 8921</t>
  </si>
  <si>
    <t>thùng 8922</t>
  </si>
  <si>
    <t>thùng 8923</t>
  </si>
  <si>
    <t>thùng 8924</t>
  </si>
  <si>
    <t>thùng 8925</t>
  </si>
  <si>
    <t>thùng 8926</t>
  </si>
  <si>
    <t>thùng 8927</t>
  </si>
  <si>
    <t>thùng 8939</t>
  </si>
  <si>
    <t>thùng 8980</t>
  </si>
  <si>
    <t>thùng 8948</t>
  </si>
  <si>
    <t>hộp bế</t>
  </si>
  <si>
    <t>Thùng chỉ bảg</t>
  </si>
  <si>
    <t>thùng 4 cánh</t>
  </si>
  <si>
    <t>Giay 2 lớp</t>
  </si>
  <si>
    <t>Khay sầu riêng</t>
  </si>
  <si>
    <t>Hộp 3l</t>
  </si>
  <si>
    <t>bộ vách ngăn</t>
  </si>
  <si>
    <t>thùng 5l</t>
  </si>
  <si>
    <t>Thùng 12 yuwa</t>
  </si>
  <si>
    <t>Thùng 14</t>
  </si>
  <si>
    <t>thùng 14 yuwa</t>
  </si>
  <si>
    <t>thùng 15 yuwa</t>
  </si>
  <si>
    <t>Thùng 20</t>
  </si>
  <si>
    <t>thùng 18 yuwa</t>
  </si>
  <si>
    <t>thùng 20 yuwa</t>
  </si>
  <si>
    <t>thùng 30</t>
  </si>
  <si>
    <t>thùng 16 yuwa</t>
  </si>
  <si>
    <t>thùng 28 yuwa</t>
  </si>
  <si>
    <t>thùng hb-02</t>
  </si>
  <si>
    <t>giấy cuộn 2l</t>
  </si>
  <si>
    <t>thùng hb-03</t>
  </si>
  <si>
    <t>thùng lasante 5l</t>
  </si>
  <si>
    <t>thùng lasante 3l</t>
  </si>
  <si>
    <t>Thùng 8848</t>
  </si>
  <si>
    <t>thùng 9078</t>
  </si>
  <si>
    <t>thùng 8975</t>
  </si>
  <si>
    <t>thùng 8976</t>
  </si>
  <si>
    <t>thùng 8977</t>
  </si>
  <si>
    <t>thùng 8978</t>
  </si>
  <si>
    <t>thùng 8881</t>
  </si>
  <si>
    <t>thùng 8883</t>
  </si>
  <si>
    <t>thùng 8943</t>
  </si>
  <si>
    <t>thùng 8944</t>
  </si>
  <si>
    <t>thùng 8945</t>
  </si>
  <si>
    <t>thùng 8947</t>
  </si>
  <si>
    <t>lót</t>
  </si>
  <si>
    <t>thùng bột canh tôm</t>
  </si>
  <si>
    <t>thùng 12 hps</t>
  </si>
  <si>
    <t>thùng 18 hps</t>
  </si>
  <si>
    <t>thùng 24 hps</t>
  </si>
  <si>
    <t>thùng 20 hps</t>
  </si>
  <si>
    <t>thùng 15 hps</t>
  </si>
  <si>
    <t>thùng carton 3l</t>
  </si>
  <si>
    <t>thùng 5l có in</t>
  </si>
  <si>
    <t>lót 3l</t>
  </si>
  <si>
    <t>giaấy tấm 3l</t>
  </si>
  <si>
    <t>lót 5l</t>
  </si>
  <si>
    <t>THÙNG A13</t>
  </si>
  <si>
    <t>THÙNG A02</t>
  </si>
  <si>
    <t>THÙNG A01</t>
  </si>
  <si>
    <t xml:space="preserve">THÙNG 5L KO IN </t>
  </si>
  <si>
    <t>THÙNG 3L</t>
  </si>
  <si>
    <t>LÓT 5L</t>
  </si>
  <si>
    <t>LÓT 3L</t>
  </si>
  <si>
    <t>THÙNG 5L KO IN</t>
  </si>
  <si>
    <t>THÙNG 5L</t>
  </si>
  <si>
    <t>THÙNG 30</t>
  </si>
  <si>
    <t>KIM LONG PHÁT</t>
  </si>
  <si>
    <t>THIÊM HỒNG PHÁT</t>
  </si>
  <si>
    <t>HOÀNG NAM</t>
  </si>
  <si>
    <t>PHÚC HƯNG</t>
  </si>
  <si>
    <t>KHỞI NGUYÊN AN</t>
  </si>
  <si>
    <t>cái</t>
  </si>
  <si>
    <t>SL</t>
  </si>
  <si>
    <t>PHÁT SINH</t>
  </si>
  <si>
    <t>CUỐI KỲ</t>
  </si>
  <si>
    <t>Cty TNHH SX TM VPP Trần Vĩnh Phát</t>
  </si>
  <si>
    <t xml:space="preserve">NỢ </t>
  </si>
  <si>
    <t>ĐẦU KỲ</t>
  </si>
  <si>
    <t>CÓ</t>
  </si>
  <si>
    <t>NGÀY THÁNG</t>
  </si>
  <si>
    <t>GIAO HÀNG - THANH TOÁN</t>
  </si>
  <si>
    <t>Imex</t>
  </si>
  <si>
    <t>Anh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</si>
</sst>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dd\-mm\-yy"/>
    <numFmt numFmtId="166" formatCode="#,##0.0"/>
    <numFmt numFmtId="167" formatCode="_(* #,##0.0_);_(* \(#,##0.0\);_(* &quot;-&quot;??_);_(@_)"/>
  </numFmts>
  <fonts count="3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VNI-Times"/>
    </font>
    <font>
      <sz val="12"/>
      <name val="新細明體"/>
      <family val="1"/>
      <charset val="136"/>
    </font>
    <font>
      <b/>
      <sz val="18"/>
      <name val="Times New Roman"/>
      <family val="1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sz val="11"/>
      <color indexed="8"/>
      <name val="Times New Roman"/>
      <family val="1"/>
      <charset val="163"/>
    </font>
    <font>
      <sz val="8"/>
      <color indexed="8"/>
      <name val="Times New Roman"/>
      <family val="1"/>
      <charset val="163"/>
    </font>
    <font>
      <b/>
      <sz val="1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  <charset val="163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b/>
      <i/>
      <u/>
      <sz val="11"/>
      <color indexed="8"/>
      <name val="Times New Roman"/>
      <family val="1"/>
    </font>
    <font>
      <b/>
      <i/>
      <u val="singleAccounting"/>
      <sz val="11"/>
      <color indexed="8"/>
      <name val="Times New Roman"/>
      <family val="1"/>
    </font>
    <font>
      <i/>
      <u val="singleAccounting"/>
      <sz val="11"/>
      <color indexed="8"/>
      <name val="Times New Roman"/>
      <family val="1"/>
    </font>
    <font>
      <sz val="10"/>
      <name val="MS Sans Serif"/>
      <family val="2"/>
    </font>
    <font>
      <sz val="11"/>
      <name val="Times New Roman"/>
      <family val="1"/>
    </font>
    <font>
      <b/>
      <sz val="11"/>
      <color indexed="10"/>
      <name val="Times New Roman"/>
      <family val="1"/>
    </font>
    <font>
      <b/>
      <i/>
      <sz val="11"/>
      <color indexed="8"/>
      <name val="Times New Roman"/>
      <family val="1"/>
      <charset val="163"/>
    </font>
    <font>
      <i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4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3" fontId="5" fillId="0" borderId="2"/>
    <xf numFmtId="0" fontId="2" fillId="0" borderId="0"/>
    <xf numFmtId="0" fontId="6" fillId="0" borderId="0"/>
    <xf numFmtId="0" fontId="21" fillId="0" borderId="0"/>
    <xf numFmtId="0" fontId="2" fillId="0" borderId="0"/>
  </cellStyleXfs>
  <cellXfs count="153">
    <xf numFmtId="0" fontId="0" fillId="0" borderId="0" xfId="0"/>
    <xf numFmtId="0" fontId="3" fillId="0" borderId="0" xfId="0" applyFont="1" applyAlignment="1">
      <alignment vertical="center"/>
    </xf>
    <xf numFmtId="3" fontId="3" fillId="0" borderId="3" xfId="2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8" fillId="0" borderId="5" xfId="4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center"/>
    </xf>
    <xf numFmtId="164" fontId="9" fillId="0" borderId="5" xfId="4" applyNumberFormat="1" applyFont="1" applyBorder="1" applyAlignment="1">
      <alignment horizontal="center" vertical="center"/>
    </xf>
    <xf numFmtId="164" fontId="8" fillId="0" borderId="5" xfId="4" applyNumberFormat="1" applyFont="1" applyBorder="1" applyAlignment="1">
      <alignment horizontal="center" vertical="center"/>
    </xf>
    <xf numFmtId="164" fontId="8" fillId="0" borderId="5" xfId="4" applyNumberFormat="1" applyFont="1" applyBorder="1" applyAlignment="1">
      <alignment vertical="center"/>
    </xf>
    <xf numFmtId="41" fontId="8" fillId="0" borderId="5" xfId="4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41" fontId="13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15" fillId="0" borderId="0" xfId="0" applyFont="1" applyAlignment="1"/>
    <xf numFmtId="0" fontId="15" fillId="0" borderId="0" xfId="0" applyFont="1"/>
    <xf numFmtId="41" fontId="14" fillId="0" borderId="0" xfId="0" applyNumberFormat="1" applyFont="1" applyAlignment="1">
      <alignment vertical="center"/>
    </xf>
    <xf numFmtId="0" fontId="14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164" fontId="13" fillId="3" borderId="0" xfId="0" applyNumberFormat="1" applyFont="1" applyFill="1" applyAlignment="1">
      <alignment vertical="center"/>
    </xf>
    <xf numFmtId="0" fontId="16" fillId="3" borderId="0" xfId="0" applyFont="1" applyFill="1" applyAlignment="1">
      <alignment vertical="center"/>
    </xf>
    <xf numFmtId="164" fontId="14" fillId="3" borderId="0" xfId="0" applyNumberFormat="1" applyFont="1" applyFill="1" applyAlignment="1">
      <alignment vertical="center"/>
    </xf>
    <xf numFmtId="0" fontId="14" fillId="0" borderId="1" xfId="0" applyFont="1" applyBorder="1" applyAlignment="1">
      <alignment horizontal="center" vertical="center"/>
    </xf>
    <xf numFmtId="41" fontId="14" fillId="0" borderId="1" xfId="0" applyNumberFormat="1" applyFont="1" applyBorder="1" applyAlignment="1">
      <alignment horizontal="center" vertical="center" wrapText="1"/>
    </xf>
    <xf numFmtId="41" fontId="14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41" fontId="13" fillId="0" borderId="6" xfId="0" applyNumberFormat="1" applyFont="1" applyBorder="1" applyAlignment="1">
      <alignment horizontal="center" vertical="center"/>
    </xf>
    <xf numFmtId="41" fontId="19" fillId="0" borderId="6" xfId="0" applyNumberFormat="1" applyFont="1" applyBorder="1" applyAlignment="1">
      <alignment vertical="center"/>
    </xf>
    <xf numFmtId="41" fontId="20" fillId="0" borderId="6" xfId="0" applyNumberFormat="1" applyFont="1" applyBorder="1" applyAlignment="1">
      <alignment vertical="center"/>
    </xf>
    <xf numFmtId="49" fontId="22" fillId="3" borderId="4" xfId="5" applyNumberFormat="1" applyFont="1" applyFill="1" applyBorder="1" applyAlignment="1">
      <alignment horizontal="center" vertical="center"/>
    </xf>
    <xf numFmtId="165" fontId="22" fillId="3" borderId="4" xfId="5" applyNumberFormat="1" applyFont="1" applyFill="1" applyBorder="1" applyAlignment="1">
      <alignment horizontal="center" vertical="center"/>
    </xf>
    <xf numFmtId="0" fontId="22" fillId="3" borderId="4" xfId="5" applyFont="1" applyFill="1" applyBorder="1" applyAlignment="1">
      <alignment horizontal="left" vertical="center"/>
    </xf>
    <xf numFmtId="166" fontId="22" fillId="3" borderId="4" xfId="5" applyNumberFormat="1" applyFont="1" applyFill="1" applyBorder="1" applyAlignment="1">
      <alignment horizontal="center" vertical="center"/>
    </xf>
    <xf numFmtId="41" fontId="22" fillId="3" borderId="4" xfId="1" applyNumberFormat="1" applyFont="1" applyFill="1" applyBorder="1" applyAlignment="1">
      <alignment horizontal="center" vertical="center"/>
    </xf>
    <xf numFmtId="41" fontId="22" fillId="3" borderId="4" xfId="1" applyNumberFormat="1" applyFont="1" applyFill="1" applyBorder="1" applyAlignment="1">
      <alignment vertical="center"/>
    </xf>
    <xf numFmtId="41" fontId="22" fillId="3" borderId="4" xfId="0" applyNumberFormat="1" applyFont="1" applyFill="1" applyBorder="1" applyAlignment="1">
      <alignment vertical="center"/>
    </xf>
    <xf numFmtId="41" fontId="23" fillId="3" borderId="4" xfId="0" applyNumberFormat="1" applyFont="1" applyFill="1" applyBorder="1" applyAlignment="1">
      <alignment vertical="center"/>
    </xf>
    <xf numFmtId="41" fontId="13" fillId="3" borderId="4" xfId="0" applyNumberFormat="1" applyFont="1" applyFill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41" fontId="14" fillId="0" borderId="6" xfId="0" applyNumberFormat="1" applyFont="1" applyBorder="1" applyAlignment="1">
      <alignment horizontal="center" vertical="center" wrapText="1"/>
    </xf>
    <xf numFmtId="41" fontId="14" fillId="0" borderId="7" xfId="0" applyNumberFormat="1" applyFont="1" applyBorder="1" applyAlignment="1">
      <alignment horizontal="center" vertical="center" wrapText="1"/>
    </xf>
    <xf numFmtId="41" fontId="14" fillId="0" borderId="19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1" fontId="22" fillId="3" borderId="20" xfId="1" applyNumberFormat="1" applyFont="1" applyFill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49" fontId="22" fillId="3" borderId="20" xfId="5" applyNumberFormat="1" applyFont="1" applyFill="1" applyBorder="1" applyAlignment="1">
      <alignment horizontal="center" vertical="center"/>
    </xf>
    <xf numFmtId="165" fontId="22" fillId="3" borderId="20" xfId="5" applyNumberFormat="1" applyFont="1" applyFill="1" applyBorder="1" applyAlignment="1">
      <alignment horizontal="center" vertical="center"/>
    </xf>
    <xf numFmtId="0" fontId="22" fillId="3" borderId="20" xfId="5" applyFont="1" applyFill="1" applyBorder="1" applyAlignment="1">
      <alignment horizontal="left" vertical="center"/>
    </xf>
    <xf numFmtId="166" fontId="22" fillId="3" borderId="20" xfId="5" applyNumberFormat="1" applyFont="1" applyFill="1" applyBorder="1" applyAlignment="1">
      <alignment horizontal="center" vertical="center"/>
    </xf>
    <xf numFmtId="41" fontId="22" fillId="3" borderId="20" xfId="1" applyNumberFormat="1" applyFont="1" applyFill="1" applyBorder="1" applyAlignment="1">
      <alignment horizontal="center" vertical="center"/>
    </xf>
    <xf numFmtId="41" fontId="22" fillId="3" borderId="20" xfId="0" applyNumberFormat="1" applyFont="1" applyFill="1" applyBorder="1" applyAlignment="1">
      <alignment vertical="center"/>
    </xf>
    <xf numFmtId="41" fontId="13" fillId="3" borderId="20" xfId="0" applyNumberFormat="1" applyFont="1" applyFill="1" applyBorder="1" applyAlignment="1">
      <alignment vertical="center"/>
    </xf>
    <xf numFmtId="41" fontId="14" fillId="0" borderId="1" xfId="0" applyNumberFormat="1" applyFont="1" applyBorder="1" applyAlignment="1">
      <alignment horizontal="center" vertical="center"/>
    </xf>
    <xf numFmtId="41" fontId="14" fillId="3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164" fontId="26" fillId="4" borderId="1" xfId="1" applyNumberFormat="1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167" fontId="26" fillId="5" borderId="1" xfId="1" applyNumberFormat="1" applyFont="1" applyFill="1" applyBorder="1" applyAlignment="1">
      <alignment horizontal="center" vertical="center" wrapText="1"/>
    </xf>
    <xf numFmtId="167" fontId="26" fillId="5" borderId="1" xfId="1" applyNumberFormat="1" applyFont="1" applyFill="1" applyBorder="1" applyAlignment="1">
      <alignment horizontal="center" vertical="center" wrapText="1"/>
    </xf>
    <xf numFmtId="164" fontId="26" fillId="5" borderId="1" xfId="1" applyNumberFormat="1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164" fontId="26" fillId="6" borderId="1" xfId="1" applyNumberFormat="1" applyFont="1" applyFill="1" applyBorder="1" applyAlignment="1">
      <alignment horizontal="center" vertical="center" wrapText="1"/>
    </xf>
    <xf numFmtId="43" fontId="27" fillId="0" borderId="3" xfId="1" applyFont="1" applyBorder="1" applyAlignment="1">
      <alignment vertical="center"/>
    </xf>
    <xf numFmtId="164" fontId="28" fillId="0" borderId="3" xfId="1" applyNumberFormat="1" applyFont="1" applyBorder="1" applyAlignment="1">
      <alignment vertical="center"/>
    </xf>
    <xf numFmtId="43" fontId="28" fillId="0" borderId="3" xfId="1" applyFont="1" applyBorder="1" applyAlignment="1">
      <alignment vertical="center"/>
    </xf>
    <xf numFmtId="49" fontId="3" fillId="0" borderId="3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164" fontId="3" fillId="0" borderId="4" xfId="1" applyNumberFormat="1" applyFont="1" applyBorder="1" applyAlignment="1">
      <alignment vertical="center"/>
    </xf>
    <xf numFmtId="164" fontId="27" fillId="0" borderId="3" xfId="1" applyNumberFormat="1" applyFont="1" applyBorder="1" applyAlignment="1">
      <alignment vertical="center"/>
    </xf>
    <xf numFmtId="164" fontId="27" fillId="0" borderId="4" xfId="1" applyNumberFormat="1" applyFont="1" applyBorder="1" applyAlignment="1">
      <alignment vertical="center"/>
    </xf>
    <xf numFmtId="164" fontId="27" fillId="0" borderId="0" xfId="1" applyNumberFormat="1" applyFont="1" applyAlignment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164" fontId="4" fillId="6" borderId="1" xfId="1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3" fontId="3" fillId="0" borderId="4" xfId="2" applyFont="1" applyBorder="1" applyAlignment="1">
      <alignment vertical="center"/>
    </xf>
    <xf numFmtId="49" fontId="3" fillId="0" borderId="4" xfId="6" applyNumberFormat="1" applyFont="1" applyFill="1" applyBorder="1" applyAlignment="1">
      <alignment horizontal="left" vertical="center"/>
    </xf>
    <xf numFmtId="14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164" fontId="27" fillId="2" borderId="4" xfId="1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4" xfId="6" applyNumberFormat="1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164" fontId="4" fillId="6" borderId="8" xfId="1" applyNumberFormat="1" applyFont="1" applyFill="1" applyBorder="1" applyAlignment="1">
      <alignment horizontal="center" vertical="center" wrapText="1"/>
    </xf>
    <xf numFmtId="164" fontId="4" fillId="6" borderId="10" xfId="1" applyNumberFormat="1" applyFont="1" applyFill="1" applyBorder="1" applyAlignment="1">
      <alignment horizontal="center" vertical="center" wrapText="1"/>
    </xf>
    <xf numFmtId="164" fontId="27" fillId="0" borderId="3" xfId="1" applyNumberFormat="1" applyFont="1" applyBorder="1" applyAlignment="1">
      <alignment horizontal="center" vertical="center"/>
    </xf>
    <xf numFmtId="164" fontId="27" fillId="2" borderId="3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vertical="center"/>
    </xf>
    <xf numFmtId="3" fontId="3" fillId="0" borderId="19" xfId="2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164" fontId="27" fillId="0" borderId="19" xfId="1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3" fontId="4" fillId="0" borderId="8" xfId="2" applyFont="1" applyBorder="1" applyAlignment="1">
      <alignment horizontal="center" vertical="center"/>
    </xf>
    <xf numFmtId="3" fontId="4" fillId="0" borderId="9" xfId="2" applyFont="1" applyBorder="1" applyAlignment="1">
      <alignment horizontal="center" vertical="center"/>
    </xf>
    <xf numFmtId="3" fontId="4" fillId="0" borderId="10" xfId="2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0" fontId="27" fillId="0" borderId="0" xfId="0" applyFont="1" applyAlignment="1">
      <alignment vertical="center"/>
    </xf>
    <xf numFmtId="14" fontId="28" fillId="0" borderId="3" xfId="0" applyNumberFormat="1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41" fontId="32" fillId="4" borderId="0" xfId="1" applyNumberFormat="1" applyFont="1" applyFill="1"/>
    <xf numFmtId="164" fontId="3" fillId="0" borderId="4" xfId="1" applyNumberFormat="1" applyFont="1" applyFill="1" applyBorder="1" applyAlignment="1">
      <alignment vertical="center"/>
    </xf>
  </cellXfs>
  <cellStyles count="7">
    <cellStyle name="Comma" xfId="1" builtinId="3"/>
    <cellStyle name="k1" xfId="2"/>
    <cellStyle name="Normal" xfId="0" builtinId="0"/>
    <cellStyle name="Normal 2" xfId="4"/>
    <cellStyle name="Normal_ketoanthucte_NhatKySoCai 2 2" xfId="6"/>
    <cellStyle name="Normal_Sheet1" xfId="5"/>
    <cellStyle name="一般_Sheet1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1%20H.X.Pha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1"/>
      <sheetName val="T12.15"/>
      <sheetName val="T1.16"/>
      <sheetName val="T2.16"/>
      <sheetName val="T3.16"/>
    </sheetNames>
    <sheetDataSet>
      <sheetData sheetId="0" refreshError="1"/>
      <sheetData sheetId="1" refreshError="1"/>
      <sheetData sheetId="2" refreshError="1"/>
      <sheetData sheetId="3">
        <row r="35">
          <cell r="I35">
            <v>67801067.5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00FF"/>
  </sheetPr>
  <dimension ref="A1:V24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34" sqref="T34:T146"/>
    </sheetView>
  </sheetViews>
  <sheetFormatPr defaultRowHeight="12.75"/>
  <cols>
    <col min="1" max="1" width="6.140625" style="1" customWidth="1"/>
    <col min="2" max="2" width="34.85546875" style="1" customWidth="1"/>
    <col min="3" max="3" width="16.28515625" style="1" customWidth="1"/>
    <col min="4" max="4" width="5.7109375" style="7" customWidth="1"/>
    <col min="5" max="7" width="5.5703125" style="7" customWidth="1"/>
    <col min="8" max="8" width="9" style="1" customWidth="1"/>
    <col min="9" max="10" width="9.140625" style="7"/>
    <col min="11" max="11" width="6.42578125" style="1" customWidth="1"/>
    <col min="12" max="12" width="8.5703125" style="1" customWidth="1"/>
    <col min="13" max="13" width="9.140625" style="1"/>
    <col min="14" max="14" width="10.5703125" style="7" customWidth="1"/>
    <col min="15" max="15" width="6.28515625" style="7" customWidth="1"/>
    <col min="16" max="16" width="7.5703125" style="1" customWidth="1"/>
    <col min="17" max="17" width="6.5703125" style="1" customWidth="1"/>
    <col min="18" max="18" width="8" style="1" customWidth="1"/>
    <col min="19" max="19" width="10.5703125" style="1" customWidth="1"/>
    <col min="20" max="20" width="9.28515625" style="1" customWidth="1"/>
    <col min="21" max="21" width="11.5703125" style="1" customWidth="1"/>
    <col min="22" max="22" width="10.5703125" style="148" customWidth="1"/>
    <col min="23" max="16384" width="9.140625" style="1"/>
  </cols>
  <sheetData>
    <row r="1" spans="1:22" ht="19.5" customHeight="1">
      <c r="A1" s="97" t="s">
        <v>1</v>
      </c>
      <c r="B1" s="97" t="s">
        <v>120</v>
      </c>
      <c r="C1" s="97" t="s">
        <v>133</v>
      </c>
      <c r="D1" s="97" t="s">
        <v>127</v>
      </c>
      <c r="E1" s="98" t="s">
        <v>89</v>
      </c>
      <c r="F1" s="98"/>
      <c r="G1" s="98"/>
      <c r="H1" s="98"/>
      <c r="I1" s="101" t="s">
        <v>126</v>
      </c>
      <c r="J1" s="97" t="s">
        <v>129</v>
      </c>
      <c r="K1" s="97"/>
      <c r="L1" s="97"/>
      <c r="M1" s="97"/>
      <c r="N1" s="102" t="s">
        <v>330</v>
      </c>
      <c r="O1" s="102"/>
      <c r="P1" s="102"/>
      <c r="Q1" s="102"/>
      <c r="R1" s="102"/>
      <c r="S1" s="102"/>
      <c r="T1" s="102"/>
      <c r="U1" s="102"/>
      <c r="V1" s="102"/>
    </row>
    <row r="2" spans="1:22" ht="28.5" customHeight="1">
      <c r="A2" s="97"/>
      <c r="B2" s="97"/>
      <c r="C2" s="97" t="s">
        <v>121</v>
      </c>
      <c r="D2" s="97" t="s">
        <v>127</v>
      </c>
      <c r="E2" s="99" t="s">
        <v>122</v>
      </c>
      <c r="F2" s="99" t="s">
        <v>123</v>
      </c>
      <c r="G2" s="99" t="s">
        <v>124</v>
      </c>
      <c r="H2" s="100" t="s">
        <v>125</v>
      </c>
      <c r="I2" s="101" t="s">
        <v>126</v>
      </c>
      <c r="J2" s="96" t="s">
        <v>130</v>
      </c>
      <c r="K2" s="96" t="s">
        <v>322</v>
      </c>
      <c r="L2" s="96" t="s">
        <v>128</v>
      </c>
      <c r="M2" s="96" t="s">
        <v>118</v>
      </c>
      <c r="N2" s="103" t="s">
        <v>329</v>
      </c>
      <c r="O2" s="103" t="s">
        <v>135</v>
      </c>
      <c r="P2" s="103" t="s">
        <v>132</v>
      </c>
      <c r="Q2" s="103" t="s">
        <v>322</v>
      </c>
      <c r="R2" s="103" t="s">
        <v>128</v>
      </c>
      <c r="S2" s="103" t="s">
        <v>118</v>
      </c>
      <c r="T2" s="103" t="s">
        <v>134</v>
      </c>
      <c r="U2" s="103" t="s">
        <v>131</v>
      </c>
      <c r="V2" s="115" t="s">
        <v>119</v>
      </c>
    </row>
    <row r="3" spans="1:22" ht="18" hidden="1" customHeight="1">
      <c r="A3" s="2">
        <f>IF(B3&lt;&gt;"",ROW()-2,"")</f>
        <v>1</v>
      </c>
      <c r="B3" s="3" t="s">
        <v>331</v>
      </c>
      <c r="C3" s="3" t="s">
        <v>236</v>
      </c>
      <c r="D3" s="4" t="s">
        <v>321</v>
      </c>
      <c r="E3" s="150">
        <v>49</v>
      </c>
      <c r="F3" s="150">
        <v>35</v>
      </c>
      <c r="G3" s="150">
        <v>26</v>
      </c>
      <c r="H3" s="104">
        <f>(IF(G3&gt;0,(((E3+F3)*2+4)*(F3+G3+2)/10000),(E3*F3/10000)))*Q3</f>
        <v>780.19199999999989</v>
      </c>
      <c r="I3" s="150"/>
      <c r="J3" s="149"/>
      <c r="K3" s="105"/>
      <c r="L3" s="105"/>
      <c r="M3" s="106">
        <f>K3*L3</f>
        <v>0</v>
      </c>
      <c r="N3" s="119">
        <v>42492</v>
      </c>
      <c r="O3" s="119" t="s">
        <v>196</v>
      </c>
      <c r="P3" s="107"/>
      <c r="Q3" s="108">
        <v>720</v>
      </c>
      <c r="R3" s="108">
        <v>10700</v>
      </c>
      <c r="S3" s="108">
        <f>Q3*R3</f>
        <v>7704000</v>
      </c>
      <c r="T3" s="108"/>
      <c r="U3" s="108">
        <f>S3+T3</f>
        <v>7704000</v>
      </c>
      <c r="V3" s="111"/>
    </row>
    <row r="4" spans="1:22" ht="18" hidden="1" customHeight="1">
      <c r="A4" s="2">
        <f t="shared" ref="A4:A67" si="0">IF(B4&lt;&gt;"",ROW()-2,"")</f>
        <v>2</v>
      </c>
      <c r="B4" s="3" t="s">
        <v>181</v>
      </c>
      <c r="C4" s="3" t="s">
        <v>237</v>
      </c>
      <c r="D4" s="4" t="s">
        <v>321</v>
      </c>
      <c r="E4" s="150">
        <v>62.5</v>
      </c>
      <c r="F4" s="150">
        <v>60.5</v>
      </c>
      <c r="G4" s="150">
        <v>60</v>
      </c>
      <c r="H4" s="104">
        <f t="shared" ref="H4:H67" si="1">(IF(G4&gt;0,(((E4+F4)*2+4)*(F4+G4+2)/10000),(E4*F4/10000)))*Q4</f>
        <v>153.125</v>
      </c>
      <c r="I4" s="150"/>
      <c r="J4" s="149"/>
      <c r="K4" s="105"/>
      <c r="L4" s="105"/>
      <c r="M4" s="106">
        <f t="shared" ref="M4:M67" si="2">K4*L4</f>
        <v>0</v>
      </c>
      <c r="N4" s="119">
        <v>42493</v>
      </c>
      <c r="O4" s="119" t="s">
        <v>96</v>
      </c>
      <c r="P4" s="107"/>
      <c r="Q4" s="108">
        <v>50</v>
      </c>
      <c r="R4" s="108">
        <v>20000</v>
      </c>
      <c r="S4" s="108">
        <f t="shared" ref="S4:S67" si="3">Q4*R4</f>
        <v>1000000</v>
      </c>
      <c r="T4" s="108">
        <f t="shared" ref="T4:T67" si="4">S4*10%</f>
        <v>100000</v>
      </c>
      <c r="U4" s="108">
        <f t="shared" ref="U4:U67" si="5">S4+T4</f>
        <v>1100000</v>
      </c>
      <c r="V4" s="111"/>
    </row>
    <row r="5" spans="1:22" ht="18" hidden="1" customHeight="1">
      <c r="A5" s="2">
        <f t="shared" si="0"/>
        <v>3</v>
      </c>
      <c r="B5" s="3" t="s">
        <v>181</v>
      </c>
      <c r="C5" s="3" t="s">
        <v>237</v>
      </c>
      <c r="D5" s="4" t="s">
        <v>321</v>
      </c>
      <c r="E5" s="150">
        <v>45.5</v>
      </c>
      <c r="F5" s="150">
        <v>41</v>
      </c>
      <c r="G5" s="150">
        <v>23.5</v>
      </c>
      <c r="H5" s="104">
        <f t="shared" si="1"/>
        <v>35.311499999999995</v>
      </c>
      <c r="I5" s="150"/>
      <c r="J5" s="149"/>
      <c r="K5" s="105"/>
      <c r="L5" s="105"/>
      <c r="M5" s="106">
        <f t="shared" si="2"/>
        <v>0</v>
      </c>
      <c r="N5" s="119">
        <v>42493</v>
      </c>
      <c r="O5" s="119" t="s">
        <v>96</v>
      </c>
      <c r="P5" s="107"/>
      <c r="Q5" s="108">
        <v>30</v>
      </c>
      <c r="R5" s="108">
        <v>8800</v>
      </c>
      <c r="S5" s="108">
        <f t="shared" si="3"/>
        <v>264000</v>
      </c>
      <c r="T5" s="108">
        <f t="shared" si="4"/>
        <v>26400</v>
      </c>
      <c r="U5" s="108">
        <f t="shared" si="5"/>
        <v>290400</v>
      </c>
      <c r="V5" s="111"/>
    </row>
    <row r="6" spans="1:22" ht="18" hidden="1" customHeight="1">
      <c r="A6" s="2">
        <f t="shared" si="0"/>
        <v>4</v>
      </c>
      <c r="B6" s="3" t="s">
        <v>181</v>
      </c>
      <c r="C6" s="3" t="s">
        <v>237</v>
      </c>
      <c r="D6" s="4" t="s">
        <v>321</v>
      </c>
      <c r="E6" s="150">
        <v>42</v>
      </c>
      <c r="F6" s="150">
        <v>42</v>
      </c>
      <c r="G6" s="150">
        <v>33</v>
      </c>
      <c r="H6" s="104">
        <f t="shared" si="1"/>
        <v>79.463999999999999</v>
      </c>
      <c r="I6" s="150"/>
      <c r="J6" s="149"/>
      <c r="K6" s="105"/>
      <c r="L6" s="105"/>
      <c r="M6" s="106">
        <f t="shared" si="2"/>
        <v>0</v>
      </c>
      <c r="N6" s="119">
        <v>42493</v>
      </c>
      <c r="O6" s="119" t="s">
        <v>96</v>
      </c>
      <c r="P6" s="107"/>
      <c r="Q6" s="108">
        <v>60</v>
      </c>
      <c r="R6" s="108">
        <v>11000</v>
      </c>
      <c r="S6" s="108">
        <f t="shared" si="3"/>
        <v>660000</v>
      </c>
      <c r="T6" s="108">
        <f t="shared" si="4"/>
        <v>66000</v>
      </c>
      <c r="U6" s="108">
        <f t="shared" si="5"/>
        <v>726000</v>
      </c>
      <c r="V6" s="111"/>
    </row>
    <row r="7" spans="1:22" ht="18" hidden="1" customHeight="1">
      <c r="A7" s="2">
        <f t="shared" si="0"/>
        <v>5</v>
      </c>
      <c r="B7" s="3" t="s">
        <v>181</v>
      </c>
      <c r="C7" s="3" t="s">
        <v>237</v>
      </c>
      <c r="D7" s="4" t="s">
        <v>321</v>
      </c>
      <c r="E7" s="150">
        <v>42</v>
      </c>
      <c r="F7" s="150">
        <v>42</v>
      </c>
      <c r="G7" s="150">
        <v>28</v>
      </c>
      <c r="H7" s="104">
        <f t="shared" si="1"/>
        <v>74.304000000000002</v>
      </c>
      <c r="I7" s="150"/>
      <c r="J7" s="149"/>
      <c r="K7" s="105"/>
      <c r="L7" s="105"/>
      <c r="M7" s="106">
        <f t="shared" si="2"/>
        <v>0</v>
      </c>
      <c r="N7" s="119">
        <v>42493</v>
      </c>
      <c r="O7" s="119" t="s">
        <v>96</v>
      </c>
      <c r="P7" s="107"/>
      <c r="Q7" s="108">
        <v>60</v>
      </c>
      <c r="R7" s="108">
        <v>10000</v>
      </c>
      <c r="S7" s="108">
        <f t="shared" si="3"/>
        <v>600000</v>
      </c>
      <c r="T7" s="108">
        <f t="shared" si="4"/>
        <v>60000</v>
      </c>
      <c r="U7" s="108">
        <f t="shared" si="5"/>
        <v>660000</v>
      </c>
      <c r="V7" s="111"/>
    </row>
    <row r="8" spans="1:22" ht="18" hidden="1" customHeight="1">
      <c r="A8" s="2">
        <f t="shared" si="0"/>
        <v>6</v>
      </c>
      <c r="B8" s="3" t="s">
        <v>181</v>
      </c>
      <c r="C8" s="3" t="s">
        <v>237</v>
      </c>
      <c r="D8" s="4" t="s">
        <v>321</v>
      </c>
      <c r="E8" s="150">
        <v>35.5</v>
      </c>
      <c r="F8" s="150">
        <v>28</v>
      </c>
      <c r="G8" s="150">
        <v>25.5</v>
      </c>
      <c r="H8" s="104">
        <f t="shared" si="1"/>
        <v>26.1738</v>
      </c>
      <c r="I8" s="150"/>
      <c r="J8" s="149"/>
      <c r="K8" s="105"/>
      <c r="L8" s="105"/>
      <c r="M8" s="106">
        <f t="shared" si="2"/>
        <v>0</v>
      </c>
      <c r="N8" s="119">
        <v>42493</v>
      </c>
      <c r="O8" s="119" t="s">
        <v>96</v>
      </c>
      <c r="P8" s="107"/>
      <c r="Q8" s="108">
        <v>36</v>
      </c>
      <c r="R8" s="108">
        <v>8000</v>
      </c>
      <c r="S8" s="108">
        <f t="shared" si="3"/>
        <v>288000</v>
      </c>
      <c r="T8" s="108">
        <f t="shared" si="4"/>
        <v>28800</v>
      </c>
      <c r="U8" s="108">
        <f t="shared" si="5"/>
        <v>316800</v>
      </c>
      <c r="V8" s="111"/>
    </row>
    <row r="9" spans="1:22" ht="18" hidden="1" customHeight="1">
      <c r="A9" s="2">
        <f t="shared" si="0"/>
        <v>7</v>
      </c>
      <c r="B9" s="3" t="s">
        <v>181</v>
      </c>
      <c r="C9" s="3" t="s">
        <v>237</v>
      </c>
      <c r="D9" s="4" t="s">
        <v>321</v>
      </c>
      <c r="E9" s="150">
        <v>55</v>
      </c>
      <c r="F9" s="150">
        <v>51</v>
      </c>
      <c r="G9" s="150">
        <v>69</v>
      </c>
      <c r="H9" s="104">
        <f t="shared" si="1"/>
        <v>63.244800000000005</v>
      </c>
      <c r="I9" s="150"/>
      <c r="J9" s="149"/>
      <c r="K9" s="105"/>
      <c r="L9" s="105"/>
      <c r="M9" s="106">
        <f t="shared" si="2"/>
        <v>0</v>
      </c>
      <c r="N9" s="119">
        <v>42493</v>
      </c>
      <c r="O9" s="119" t="s">
        <v>96</v>
      </c>
      <c r="P9" s="107"/>
      <c r="Q9" s="108">
        <v>24</v>
      </c>
      <c r="R9" s="108">
        <v>26000</v>
      </c>
      <c r="S9" s="108">
        <f t="shared" si="3"/>
        <v>624000</v>
      </c>
      <c r="T9" s="108">
        <f t="shared" si="4"/>
        <v>62400</v>
      </c>
      <c r="U9" s="108">
        <f t="shared" si="5"/>
        <v>686400</v>
      </c>
      <c r="V9" s="111"/>
    </row>
    <row r="10" spans="1:22" ht="18" hidden="1" customHeight="1">
      <c r="A10" s="2">
        <f t="shared" si="0"/>
        <v>8</v>
      </c>
      <c r="B10" s="3" t="s">
        <v>181</v>
      </c>
      <c r="C10" s="3" t="s">
        <v>237</v>
      </c>
      <c r="D10" s="4" t="s">
        <v>321</v>
      </c>
      <c r="E10" s="150">
        <v>54</v>
      </c>
      <c r="F10" s="150">
        <v>49</v>
      </c>
      <c r="G10" s="150">
        <v>70</v>
      </c>
      <c r="H10" s="104">
        <f t="shared" si="1"/>
        <v>50.82</v>
      </c>
      <c r="I10" s="150"/>
      <c r="J10" s="149"/>
      <c r="K10" s="105"/>
      <c r="L10" s="105"/>
      <c r="M10" s="106">
        <f t="shared" si="2"/>
        <v>0</v>
      </c>
      <c r="N10" s="119">
        <v>42493</v>
      </c>
      <c r="O10" s="119" t="s">
        <v>96</v>
      </c>
      <c r="P10" s="107"/>
      <c r="Q10" s="108">
        <v>20</v>
      </c>
      <c r="R10" s="108">
        <v>24000</v>
      </c>
      <c r="S10" s="108">
        <f t="shared" si="3"/>
        <v>480000</v>
      </c>
      <c r="T10" s="108">
        <f t="shared" si="4"/>
        <v>48000</v>
      </c>
      <c r="U10" s="108">
        <f t="shared" si="5"/>
        <v>528000</v>
      </c>
      <c r="V10" s="111"/>
    </row>
    <row r="11" spans="1:22" ht="18" hidden="1" customHeight="1">
      <c r="A11" s="2">
        <f t="shared" si="0"/>
        <v>9</v>
      </c>
      <c r="B11" s="3" t="s">
        <v>181</v>
      </c>
      <c r="C11" s="3" t="s">
        <v>237</v>
      </c>
      <c r="D11" s="4" t="s">
        <v>321</v>
      </c>
      <c r="E11" s="150">
        <v>55</v>
      </c>
      <c r="F11" s="150">
        <v>51</v>
      </c>
      <c r="G11" s="150">
        <v>72</v>
      </c>
      <c r="H11" s="104">
        <f t="shared" si="1"/>
        <v>59.400000000000006</v>
      </c>
      <c r="I11" s="150"/>
      <c r="J11" s="149"/>
      <c r="K11" s="105"/>
      <c r="L11" s="105"/>
      <c r="M11" s="106">
        <f t="shared" si="2"/>
        <v>0</v>
      </c>
      <c r="N11" s="119">
        <v>42493</v>
      </c>
      <c r="O11" s="119" t="s">
        <v>96</v>
      </c>
      <c r="P11" s="107"/>
      <c r="Q11" s="108">
        <v>22</v>
      </c>
      <c r="R11" s="108">
        <v>27800</v>
      </c>
      <c r="S11" s="108">
        <f t="shared" si="3"/>
        <v>611600</v>
      </c>
      <c r="T11" s="108">
        <f t="shared" si="4"/>
        <v>61160</v>
      </c>
      <c r="U11" s="108">
        <f t="shared" si="5"/>
        <v>672760</v>
      </c>
      <c r="V11" s="111"/>
    </row>
    <row r="12" spans="1:22" ht="18" hidden="1" customHeight="1">
      <c r="A12" s="2">
        <f t="shared" si="0"/>
        <v>10</v>
      </c>
      <c r="B12" s="3" t="s">
        <v>181</v>
      </c>
      <c r="C12" s="3" t="s">
        <v>237</v>
      </c>
      <c r="D12" s="4" t="s">
        <v>321</v>
      </c>
      <c r="E12" s="150">
        <v>61</v>
      </c>
      <c r="F12" s="150">
        <v>59</v>
      </c>
      <c r="G12" s="150">
        <v>80</v>
      </c>
      <c r="H12" s="104">
        <f t="shared" si="1"/>
        <v>68.807999999999993</v>
      </c>
      <c r="I12" s="150"/>
      <c r="J12" s="149"/>
      <c r="K12" s="105"/>
      <c r="L12" s="105"/>
      <c r="M12" s="106">
        <f t="shared" si="2"/>
        <v>0</v>
      </c>
      <c r="N12" s="119">
        <v>42493</v>
      </c>
      <c r="O12" s="119" t="s">
        <v>96</v>
      </c>
      <c r="P12" s="107"/>
      <c r="Q12" s="108">
        <v>20</v>
      </c>
      <c r="R12" s="108">
        <v>31000</v>
      </c>
      <c r="S12" s="108">
        <f t="shared" si="3"/>
        <v>620000</v>
      </c>
      <c r="T12" s="108">
        <f t="shared" si="4"/>
        <v>62000</v>
      </c>
      <c r="U12" s="108">
        <f t="shared" si="5"/>
        <v>682000</v>
      </c>
      <c r="V12" s="111"/>
    </row>
    <row r="13" spans="1:22" ht="18" hidden="1" customHeight="1">
      <c r="A13" s="2">
        <f t="shared" si="0"/>
        <v>11</v>
      </c>
      <c r="B13" s="3" t="s">
        <v>181</v>
      </c>
      <c r="C13" s="3" t="s">
        <v>237</v>
      </c>
      <c r="D13" s="4" t="s">
        <v>321</v>
      </c>
      <c r="E13" s="150">
        <v>61</v>
      </c>
      <c r="F13" s="150">
        <v>50</v>
      </c>
      <c r="G13" s="150">
        <v>81</v>
      </c>
      <c r="H13" s="104">
        <f t="shared" si="1"/>
        <v>60.116</v>
      </c>
      <c r="I13" s="150"/>
      <c r="J13" s="149"/>
      <c r="K13" s="105"/>
      <c r="L13" s="105"/>
      <c r="M13" s="106">
        <f t="shared" si="2"/>
        <v>0</v>
      </c>
      <c r="N13" s="119">
        <v>42493</v>
      </c>
      <c r="O13" s="119" t="s">
        <v>96</v>
      </c>
      <c r="P13" s="107"/>
      <c r="Q13" s="108">
        <v>20</v>
      </c>
      <c r="R13" s="108">
        <v>33000</v>
      </c>
      <c r="S13" s="108">
        <f t="shared" si="3"/>
        <v>660000</v>
      </c>
      <c r="T13" s="108">
        <f t="shared" si="4"/>
        <v>66000</v>
      </c>
      <c r="U13" s="108">
        <f t="shared" si="5"/>
        <v>726000</v>
      </c>
      <c r="V13" s="111"/>
    </row>
    <row r="14" spans="1:22" ht="18" hidden="1" customHeight="1">
      <c r="A14" s="2">
        <f t="shared" si="0"/>
        <v>12</v>
      </c>
      <c r="B14" s="3" t="s">
        <v>181</v>
      </c>
      <c r="C14" s="3" t="s">
        <v>237</v>
      </c>
      <c r="D14" s="4" t="s">
        <v>321</v>
      </c>
      <c r="E14" s="150">
        <v>54</v>
      </c>
      <c r="F14" s="150">
        <v>49</v>
      </c>
      <c r="G14" s="150">
        <v>74</v>
      </c>
      <c r="H14" s="104">
        <f t="shared" si="1"/>
        <v>52.5</v>
      </c>
      <c r="I14" s="150"/>
      <c r="J14" s="149"/>
      <c r="K14" s="105"/>
      <c r="L14" s="105"/>
      <c r="M14" s="106">
        <f t="shared" si="2"/>
        <v>0</v>
      </c>
      <c r="N14" s="119">
        <v>42493</v>
      </c>
      <c r="O14" s="119" t="s">
        <v>96</v>
      </c>
      <c r="P14" s="107"/>
      <c r="Q14" s="108">
        <v>20</v>
      </c>
      <c r="R14" s="108">
        <v>25000</v>
      </c>
      <c r="S14" s="108">
        <f t="shared" si="3"/>
        <v>500000</v>
      </c>
      <c r="T14" s="108">
        <f t="shared" si="4"/>
        <v>50000</v>
      </c>
      <c r="U14" s="108">
        <f t="shared" si="5"/>
        <v>550000</v>
      </c>
      <c r="V14" s="111"/>
    </row>
    <row r="15" spans="1:22" ht="18" hidden="1" customHeight="1">
      <c r="A15" s="2">
        <f t="shared" si="0"/>
        <v>13</v>
      </c>
      <c r="B15" s="3" t="s">
        <v>181</v>
      </c>
      <c r="C15" s="3" t="s">
        <v>237</v>
      </c>
      <c r="D15" s="4" t="s">
        <v>321</v>
      </c>
      <c r="E15" s="150">
        <v>54</v>
      </c>
      <c r="F15" s="150">
        <v>49</v>
      </c>
      <c r="G15" s="150">
        <v>61</v>
      </c>
      <c r="H15" s="104">
        <f t="shared" si="1"/>
        <v>47.04</v>
      </c>
      <c r="I15" s="150"/>
      <c r="J15" s="149"/>
      <c r="K15" s="105"/>
      <c r="L15" s="105"/>
      <c r="M15" s="106">
        <f t="shared" si="2"/>
        <v>0</v>
      </c>
      <c r="N15" s="119">
        <v>42493</v>
      </c>
      <c r="O15" s="119" t="s">
        <v>96</v>
      </c>
      <c r="P15" s="107"/>
      <c r="Q15" s="108">
        <v>20</v>
      </c>
      <c r="R15" s="108">
        <v>22500</v>
      </c>
      <c r="S15" s="108">
        <f t="shared" si="3"/>
        <v>450000</v>
      </c>
      <c r="T15" s="108">
        <f t="shared" si="4"/>
        <v>45000</v>
      </c>
      <c r="U15" s="108">
        <f t="shared" si="5"/>
        <v>495000</v>
      </c>
      <c r="V15" s="111"/>
    </row>
    <row r="16" spans="1:22" ht="18" hidden="1" customHeight="1">
      <c r="A16" s="2">
        <f t="shared" si="0"/>
        <v>14</v>
      </c>
      <c r="B16" s="3" t="s">
        <v>181</v>
      </c>
      <c r="C16" s="3" t="s">
        <v>237</v>
      </c>
      <c r="D16" s="4" t="s">
        <v>321</v>
      </c>
      <c r="E16" s="150">
        <v>60.5</v>
      </c>
      <c r="F16" s="150">
        <v>60.5</v>
      </c>
      <c r="G16" s="150">
        <v>63</v>
      </c>
      <c r="H16" s="104">
        <f t="shared" si="1"/>
        <v>185.238</v>
      </c>
      <c r="I16" s="150"/>
      <c r="J16" s="149"/>
      <c r="K16" s="105"/>
      <c r="L16" s="105"/>
      <c r="M16" s="106">
        <f t="shared" si="2"/>
        <v>0</v>
      </c>
      <c r="N16" s="119">
        <v>42493</v>
      </c>
      <c r="O16" s="119" t="s">
        <v>96</v>
      </c>
      <c r="P16" s="107"/>
      <c r="Q16" s="108">
        <v>60</v>
      </c>
      <c r="R16" s="108">
        <v>20100</v>
      </c>
      <c r="S16" s="108">
        <f t="shared" si="3"/>
        <v>1206000</v>
      </c>
      <c r="T16" s="108">
        <f t="shared" si="4"/>
        <v>120600</v>
      </c>
      <c r="U16" s="108">
        <f t="shared" si="5"/>
        <v>1326600</v>
      </c>
      <c r="V16" s="111"/>
    </row>
    <row r="17" spans="1:22" ht="18" hidden="1" customHeight="1">
      <c r="A17" s="2">
        <f t="shared" si="0"/>
        <v>15</v>
      </c>
      <c r="B17" s="3" t="s">
        <v>181</v>
      </c>
      <c r="C17" s="3" t="s">
        <v>237</v>
      </c>
      <c r="D17" s="4" t="s">
        <v>321</v>
      </c>
      <c r="E17" s="150">
        <v>55</v>
      </c>
      <c r="F17" s="150">
        <v>46</v>
      </c>
      <c r="G17" s="150">
        <v>53</v>
      </c>
      <c r="H17" s="104">
        <f t="shared" si="1"/>
        <v>41.612000000000002</v>
      </c>
      <c r="I17" s="150"/>
      <c r="J17" s="149"/>
      <c r="K17" s="105"/>
      <c r="L17" s="105"/>
      <c r="M17" s="106">
        <f t="shared" si="2"/>
        <v>0</v>
      </c>
      <c r="N17" s="119">
        <v>42493</v>
      </c>
      <c r="O17" s="119" t="s">
        <v>96</v>
      </c>
      <c r="P17" s="107"/>
      <c r="Q17" s="108">
        <v>20</v>
      </c>
      <c r="R17" s="108">
        <v>22000</v>
      </c>
      <c r="S17" s="108">
        <f t="shared" si="3"/>
        <v>440000</v>
      </c>
      <c r="T17" s="108">
        <f t="shared" si="4"/>
        <v>44000</v>
      </c>
      <c r="U17" s="108">
        <f t="shared" si="5"/>
        <v>484000</v>
      </c>
      <c r="V17" s="111"/>
    </row>
    <row r="18" spans="1:22" ht="18" hidden="1" customHeight="1">
      <c r="A18" s="2">
        <f t="shared" si="0"/>
        <v>16</v>
      </c>
      <c r="B18" s="3" t="s">
        <v>181</v>
      </c>
      <c r="C18" s="3" t="s">
        <v>237</v>
      </c>
      <c r="D18" s="4" t="s">
        <v>321</v>
      </c>
      <c r="E18" s="150">
        <v>55</v>
      </c>
      <c r="F18" s="150">
        <v>49</v>
      </c>
      <c r="G18" s="150">
        <v>55</v>
      </c>
      <c r="H18" s="104">
        <f t="shared" si="1"/>
        <v>44.943999999999996</v>
      </c>
      <c r="I18" s="150"/>
      <c r="J18" s="149"/>
      <c r="K18" s="105"/>
      <c r="L18" s="105"/>
      <c r="M18" s="106">
        <f t="shared" si="2"/>
        <v>0</v>
      </c>
      <c r="N18" s="119">
        <v>42493</v>
      </c>
      <c r="O18" s="119" t="s">
        <v>96</v>
      </c>
      <c r="P18" s="107"/>
      <c r="Q18" s="108">
        <v>20</v>
      </c>
      <c r="R18" s="108">
        <v>21500</v>
      </c>
      <c r="S18" s="108">
        <f t="shared" si="3"/>
        <v>430000</v>
      </c>
      <c r="T18" s="108">
        <f t="shared" si="4"/>
        <v>43000</v>
      </c>
      <c r="U18" s="108">
        <f t="shared" si="5"/>
        <v>473000</v>
      </c>
      <c r="V18" s="111"/>
    </row>
    <row r="19" spans="1:22" ht="18" hidden="1" customHeight="1">
      <c r="A19" s="2">
        <f t="shared" si="0"/>
        <v>17</v>
      </c>
      <c r="B19" s="3" t="s">
        <v>181</v>
      </c>
      <c r="C19" s="3" t="s">
        <v>237</v>
      </c>
      <c r="D19" s="4" t="s">
        <v>321</v>
      </c>
      <c r="E19" s="150">
        <v>55</v>
      </c>
      <c r="F19" s="150">
        <v>51</v>
      </c>
      <c r="G19" s="150">
        <v>62</v>
      </c>
      <c r="H19" s="104">
        <f t="shared" si="1"/>
        <v>54.647999999999996</v>
      </c>
      <c r="I19" s="150"/>
      <c r="J19" s="149"/>
      <c r="K19" s="105"/>
      <c r="L19" s="105"/>
      <c r="M19" s="106">
        <f t="shared" si="2"/>
        <v>0</v>
      </c>
      <c r="N19" s="119">
        <v>42493</v>
      </c>
      <c r="O19" s="119" t="s">
        <v>96</v>
      </c>
      <c r="P19" s="107"/>
      <c r="Q19" s="108">
        <v>22</v>
      </c>
      <c r="R19" s="108">
        <v>24300</v>
      </c>
      <c r="S19" s="108">
        <f t="shared" si="3"/>
        <v>534600</v>
      </c>
      <c r="T19" s="108">
        <f t="shared" si="4"/>
        <v>53460</v>
      </c>
      <c r="U19" s="108">
        <f t="shared" si="5"/>
        <v>588060</v>
      </c>
      <c r="V19" s="111"/>
    </row>
    <row r="20" spans="1:22" ht="18" hidden="1" customHeight="1">
      <c r="A20" s="2">
        <f t="shared" si="0"/>
        <v>18</v>
      </c>
      <c r="B20" s="3" t="s">
        <v>181</v>
      </c>
      <c r="C20" s="3" t="s">
        <v>237</v>
      </c>
      <c r="D20" s="4" t="s">
        <v>321</v>
      </c>
      <c r="E20" s="150">
        <v>49</v>
      </c>
      <c r="F20" s="150">
        <v>44</v>
      </c>
      <c r="G20" s="150">
        <v>34</v>
      </c>
      <c r="H20" s="104">
        <f t="shared" si="1"/>
        <v>36.480000000000004</v>
      </c>
      <c r="I20" s="150"/>
      <c r="J20" s="149"/>
      <c r="K20" s="105"/>
      <c r="L20" s="105"/>
      <c r="M20" s="106">
        <f t="shared" si="2"/>
        <v>0</v>
      </c>
      <c r="N20" s="119">
        <v>42493</v>
      </c>
      <c r="O20" s="119" t="s">
        <v>96</v>
      </c>
      <c r="P20" s="107"/>
      <c r="Q20" s="108">
        <v>24</v>
      </c>
      <c r="R20" s="108">
        <v>13000</v>
      </c>
      <c r="S20" s="108">
        <f t="shared" si="3"/>
        <v>312000</v>
      </c>
      <c r="T20" s="108">
        <f t="shared" si="4"/>
        <v>31200</v>
      </c>
      <c r="U20" s="108">
        <f t="shared" si="5"/>
        <v>343200</v>
      </c>
      <c r="V20" s="111"/>
    </row>
    <row r="21" spans="1:22" ht="18" hidden="1" customHeight="1">
      <c r="A21" s="2">
        <f t="shared" si="0"/>
        <v>19</v>
      </c>
      <c r="B21" s="3" t="s">
        <v>181</v>
      </c>
      <c r="C21" s="3" t="s">
        <v>237</v>
      </c>
      <c r="D21" s="4" t="s">
        <v>321</v>
      </c>
      <c r="E21" s="150">
        <v>44</v>
      </c>
      <c r="F21" s="150">
        <v>38</v>
      </c>
      <c r="G21" s="150">
        <v>45</v>
      </c>
      <c r="H21" s="104">
        <f t="shared" si="1"/>
        <v>34.271999999999998</v>
      </c>
      <c r="I21" s="150"/>
      <c r="J21" s="149"/>
      <c r="K21" s="105"/>
      <c r="L21" s="105"/>
      <c r="M21" s="106">
        <f t="shared" si="2"/>
        <v>0</v>
      </c>
      <c r="N21" s="119">
        <v>42493</v>
      </c>
      <c r="O21" s="119" t="s">
        <v>96</v>
      </c>
      <c r="P21" s="107"/>
      <c r="Q21" s="108">
        <v>24</v>
      </c>
      <c r="R21" s="108">
        <v>13000</v>
      </c>
      <c r="S21" s="108">
        <f t="shared" si="3"/>
        <v>312000</v>
      </c>
      <c r="T21" s="108">
        <f t="shared" si="4"/>
        <v>31200</v>
      </c>
      <c r="U21" s="108">
        <f t="shared" si="5"/>
        <v>343200</v>
      </c>
      <c r="V21" s="111"/>
    </row>
    <row r="22" spans="1:22" ht="18" hidden="1" customHeight="1">
      <c r="A22" s="2">
        <f t="shared" si="0"/>
        <v>20</v>
      </c>
      <c r="B22" s="3" t="s">
        <v>181</v>
      </c>
      <c r="C22" s="3" t="s">
        <v>237</v>
      </c>
      <c r="D22" s="4" t="s">
        <v>321</v>
      </c>
      <c r="E22" s="150">
        <v>49</v>
      </c>
      <c r="F22" s="150">
        <v>47</v>
      </c>
      <c r="G22" s="150">
        <v>39</v>
      </c>
      <c r="H22" s="104">
        <f t="shared" si="1"/>
        <v>44.844800000000006</v>
      </c>
      <c r="I22" s="150"/>
      <c r="J22" s="149"/>
      <c r="K22" s="105"/>
      <c r="L22" s="105"/>
      <c r="M22" s="106">
        <f t="shared" si="2"/>
        <v>0</v>
      </c>
      <c r="N22" s="119">
        <v>42493</v>
      </c>
      <c r="O22" s="119" t="s">
        <v>96</v>
      </c>
      <c r="P22" s="107"/>
      <c r="Q22" s="108">
        <v>26</v>
      </c>
      <c r="R22" s="108">
        <v>15000</v>
      </c>
      <c r="S22" s="108">
        <f t="shared" si="3"/>
        <v>390000</v>
      </c>
      <c r="T22" s="108">
        <f t="shared" si="4"/>
        <v>39000</v>
      </c>
      <c r="U22" s="108">
        <f t="shared" si="5"/>
        <v>429000</v>
      </c>
      <c r="V22" s="111"/>
    </row>
    <row r="23" spans="1:22" ht="18" hidden="1" customHeight="1">
      <c r="A23" s="2">
        <f t="shared" si="0"/>
        <v>21</v>
      </c>
      <c r="B23" s="3" t="s">
        <v>181</v>
      </c>
      <c r="C23" s="3" t="s">
        <v>237</v>
      </c>
      <c r="D23" s="4" t="s">
        <v>321</v>
      </c>
      <c r="E23" s="150">
        <v>47</v>
      </c>
      <c r="F23" s="150">
        <v>46</v>
      </c>
      <c r="G23" s="150">
        <v>36</v>
      </c>
      <c r="H23" s="104">
        <f t="shared" si="1"/>
        <v>31.92</v>
      </c>
      <c r="I23" s="150"/>
      <c r="J23" s="149"/>
      <c r="K23" s="105"/>
      <c r="L23" s="105"/>
      <c r="M23" s="106">
        <f t="shared" si="2"/>
        <v>0</v>
      </c>
      <c r="N23" s="119">
        <v>42493</v>
      </c>
      <c r="O23" s="119" t="s">
        <v>96</v>
      </c>
      <c r="P23" s="107"/>
      <c r="Q23" s="108">
        <v>20</v>
      </c>
      <c r="R23" s="108">
        <v>13200</v>
      </c>
      <c r="S23" s="108">
        <f t="shared" si="3"/>
        <v>264000</v>
      </c>
      <c r="T23" s="108">
        <f t="shared" si="4"/>
        <v>26400</v>
      </c>
      <c r="U23" s="108">
        <f t="shared" si="5"/>
        <v>290400</v>
      </c>
      <c r="V23" s="111"/>
    </row>
    <row r="24" spans="1:22" ht="18" hidden="1" customHeight="1">
      <c r="A24" s="2">
        <f t="shared" si="0"/>
        <v>22</v>
      </c>
      <c r="B24" s="3" t="s">
        <v>181</v>
      </c>
      <c r="C24" s="3" t="s">
        <v>237</v>
      </c>
      <c r="D24" s="4" t="s">
        <v>321</v>
      </c>
      <c r="E24" s="150">
        <v>54</v>
      </c>
      <c r="F24" s="150">
        <v>42</v>
      </c>
      <c r="G24" s="150">
        <v>50</v>
      </c>
      <c r="H24" s="104">
        <f t="shared" si="1"/>
        <v>36.847999999999999</v>
      </c>
      <c r="I24" s="150"/>
      <c r="J24" s="149"/>
      <c r="K24" s="105"/>
      <c r="L24" s="105"/>
      <c r="M24" s="106">
        <f t="shared" si="2"/>
        <v>0</v>
      </c>
      <c r="N24" s="119">
        <v>42493</v>
      </c>
      <c r="O24" s="119" t="s">
        <v>96</v>
      </c>
      <c r="P24" s="107"/>
      <c r="Q24" s="108">
        <v>20</v>
      </c>
      <c r="R24" s="108">
        <v>17000</v>
      </c>
      <c r="S24" s="108">
        <f t="shared" si="3"/>
        <v>340000</v>
      </c>
      <c r="T24" s="108">
        <f t="shared" si="4"/>
        <v>34000</v>
      </c>
      <c r="U24" s="108">
        <f t="shared" si="5"/>
        <v>374000</v>
      </c>
      <c r="V24" s="111"/>
    </row>
    <row r="25" spans="1:22" ht="18" hidden="1" customHeight="1">
      <c r="A25" s="2">
        <f t="shared" si="0"/>
        <v>23</v>
      </c>
      <c r="B25" s="3" t="s">
        <v>181</v>
      </c>
      <c r="C25" s="3" t="s">
        <v>237</v>
      </c>
      <c r="D25" s="4" t="s">
        <v>321</v>
      </c>
      <c r="E25" s="150">
        <v>60.5</v>
      </c>
      <c r="F25" s="150">
        <v>50.5</v>
      </c>
      <c r="G25" s="150">
        <v>45</v>
      </c>
      <c r="H25" s="104">
        <f t="shared" si="1"/>
        <v>235.77449999999999</v>
      </c>
      <c r="I25" s="150"/>
      <c r="J25" s="149"/>
      <c r="K25" s="105"/>
      <c r="L25" s="105"/>
      <c r="M25" s="106">
        <f t="shared" si="2"/>
        <v>0</v>
      </c>
      <c r="N25" s="119">
        <v>42493</v>
      </c>
      <c r="O25" s="119" t="s">
        <v>96</v>
      </c>
      <c r="P25" s="107"/>
      <c r="Q25" s="108">
        <v>107</v>
      </c>
      <c r="R25" s="108">
        <v>15400</v>
      </c>
      <c r="S25" s="108">
        <f t="shared" si="3"/>
        <v>1647800</v>
      </c>
      <c r="T25" s="108">
        <f t="shared" si="4"/>
        <v>164780</v>
      </c>
      <c r="U25" s="108">
        <f t="shared" si="5"/>
        <v>1812580</v>
      </c>
      <c r="V25" s="111"/>
    </row>
    <row r="26" spans="1:22" ht="18" hidden="1" customHeight="1">
      <c r="A26" s="2">
        <f t="shared" si="0"/>
        <v>24</v>
      </c>
      <c r="B26" s="3" t="s">
        <v>181</v>
      </c>
      <c r="C26" s="3" t="s">
        <v>237</v>
      </c>
      <c r="D26" s="4" t="s">
        <v>321</v>
      </c>
      <c r="E26" s="150">
        <v>46</v>
      </c>
      <c r="F26" s="150">
        <v>39</v>
      </c>
      <c r="G26" s="150">
        <v>55</v>
      </c>
      <c r="H26" s="104">
        <f t="shared" si="1"/>
        <v>43.430400000000006</v>
      </c>
      <c r="I26" s="150"/>
      <c r="J26" s="149"/>
      <c r="K26" s="105"/>
      <c r="L26" s="105"/>
      <c r="M26" s="106">
        <f t="shared" si="2"/>
        <v>0</v>
      </c>
      <c r="N26" s="119">
        <v>42493</v>
      </c>
      <c r="O26" s="119" t="s">
        <v>96</v>
      </c>
      <c r="P26" s="107"/>
      <c r="Q26" s="108">
        <v>26</v>
      </c>
      <c r="R26" s="108">
        <v>15000</v>
      </c>
      <c r="S26" s="108">
        <f t="shared" si="3"/>
        <v>390000</v>
      </c>
      <c r="T26" s="108">
        <f t="shared" si="4"/>
        <v>39000</v>
      </c>
      <c r="U26" s="108">
        <f t="shared" si="5"/>
        <v>429000</v>
      </c>
      <c r="V26" s="111"/>
    </row>
    <row r="27" spans="1:22" ht="18" hidden="1" customHeight="1">
      <c r="A27" s="2">
        <f t="shared" si="0"/>
        <v>25</v>
      </c>
      <c r="B27" s="3" t="s">
        <v>181</v>
      </c>
      <c r="C27" s="3" t="s">
        <v>237</v>
      </c>
      <c r="D27" s="4" t="s">
        <v>321</v>
      </c>
      <c r="E27" s="150">
        <v>60.5</v>
      </c>
      <c r="F27" s="150">
        <v>50.5</v>
      </c>
      <c r="G27" s="150">
        <v>54</v>
      </c>
      <c r="H27" s="104">
        <f t="shared" si="1"/>
        <v>125.15879999999999</v>
      </c>
      <c r="I27" s="150"/>
      <c r="J27" s="149"/>
      <c r="K27" s="105"/>
      <c r="L27" s="105"/>
      <c r="M27" s="106">
        <f t="shared" si="2"/>
        <v>0</v>
      </c>
      <c r="N27" s="119">
        <v>42493</v>
      </c>
      <c r="O27" s="119" t="s">
        <v>96</v>
      </c>
      <c r="P27" s="107"/>
      <c r="Q27" s="108">
        <v>52</v>
      </c>
      <c r="R27" s="108">
        <v>16700</v>
      </c>
      <c r="S27" s="108">
        <f t="shared" si="3"/>
        <v>868400</v>
      </c>
      <c r="T27" s="108">
        <f t="shared" si="4"/>
        <v>86840</v>
      </c>
      <c r="U27" s="108">
        <f t="shared" si="5"/>
        <v>955240</v>
      </c>
      <c r="V27" s="111"/>
    </row>
    <row r="28" spans="1:22" ht="18" hidden="1" customHeight="1">
      <c r="A28" s="2">
        <f t="shared" si="0"/>
        <v>26</v>
      </c>
      <c r="B28" s="3" t="s">
        <v>181</v>
      </c>
      <c r="C28" s="3" t="s">
        <v>237</v>
      </c>
      <c r="D28" s="4" t="s">
        <v>321</v>
      </c>
      <c r="E28" s="150">
        <v>110.5</v>
      </c>
      <c r="F28" s="150">
        <v>60.5</v>
      </c>
      <c r="G28" s="150">
        <v>176</v>
      </c>
      <c r="H28" s="104">
        <f t="shared" si="1"/>
        <v>429.10920000000004</v>
      </c>
      <c r="I28" s="150"/>
      <c r="J28" s="149"/>
      <c r="K28" s="105"/>
      <c r="L28" s="105"/>
      <c r="M28" s="106">
        <f t="shared" si="2"/>
        <v>0</v>
      </c>
      <c r="N28" s="119">
        <v>42493</v>
      </c>
      <c r="O28" s="119" t="s">
        <v>96</v>
      </c>
      <c r="P28" s="107"/>
      <c r="Q28" s="108">
        <v>52</v>
      </c>
      <c r="R28" s="108">
        <v>58000</v>
      </c>
      <c r="S28" s="108">
        <f t="shared" si="3"/>
        <v>3016000</v>
      </c>
      <c r="T28" s="108">
        <f t="shared" si="4"/>
        <v>301600</v>
      </c>
      <c r="U28" s="108">
        <f t="shared" si="5"/>
        <v>3317600</v>
      </c>
      <c r="V28" s="111"/>
    </row>
    <row r="29" spans="1:22" ht="18" hidden="1" customHeight="1">
      <c r="A29" s="2">
        <f t="shared" si="0"/>
        <v>27</v>
      </c>
      <c r="B29" s="3" t="s">
        <v>181</v>
      </c>
      <c r="C29" s="3" t="s">
        <v>237</v>
      </c>
      <c r="D29" s="4" t="s">
        <v>321</v>
      </c>
      <c r="E29" s="150">
        <v>80.5</v>
      </c>
      <c r="F29" s="150">
        <v>60.5</v>
      </c>
      <c r="G29" s="150">
        <v>176</v>
      </c>
      <c r="H29" s="104">
        <f t="shared" si="1"/>
        <v>347.87610000000001</v>
      </c>
      <c r="I29" s="150"/>
      <c r="J29" s="149"/>
      <c r="K29" s="105"/>
      <c r="L29" s="105"/>
      <c r="M29" s="106">
        <f t="shared" si="2"/>
        <v>0</v>
      </c>
      <c r="N29" s="119">
        <v>42493</v>
      </c>
      <c r="O29" s="119" t="s">
        <v>96</v>
      </c>
      <c r="P29" s="107"/>
      <c r="Q29" s="108">
        <v>51</v>
      </c>
      <c r="R29" s="108">
        <v>45950</v>
      </c>
      <c r="S29" s="108">
        <f t="shared" si="3"/>
        <v>2343450</v>
      </c>
      <c r="T29" s="108">
        <f t="shared" si="4"/>
        <v>234345</v>
      </c>
      <c r="U29" s="108">
        <f t="shared" si="5"/>
        <v>2577795</v>
      </c>
      <c r="V29" s="111"/>
    </row>
    <row r="30" spans="1:22" ht="18" hidden="1" customHeight="1">
      <c r="A30" s="2">
        <f t="shared" si="0"/>
        <v>28</v>
      </c>
      <c r="B30" s="3" t="s">
        <v>181</v>
      </c>
      <c r="C30" s="3" t="s">
        <v>237</v>
      </c>
      <c r="D30" s="4" t="s">
        <v>321</v>
      </c>
      <c r="E30" s="150">
        <v>60.5</v>
      </c>
      <c r="F30" s="150">
        <v>60.5</v>
      </c>
      <c r="G30" s="150">
        <v>99</v>
      </c>
      <c r="H30" s="104">
        <f t="shared" si="1"/>
        <v>222.48240000000001</v>
      </c>
      <c r="I30" s="150"/>
      <c r="J30" s="149"/>
      <c r="K30" s="105"/>
      <c r="L30" s="105"/>
      <c r="M30" s="106">
        <f t="shared" si="2"/>
        <v>0</v>
      </c>
      <c r="N30" s="119">
        <v>42493</v>
      </c>
      <c r="O30" s="119" t="s">
        <v>96</v>
      </c>
      <c r="P30" s="107"/>
      <c r="Q30" s="108">
        <v>56</v>
      </c>
      <c r="R30" s="108">
        <v>26000</v>
      </c>
      <c r="S30" s="108">
        <f t="shared" si="3"/>
        <v>1456000</v>
      </c>
      <c r="T30" s="108">
        <f t="shared" si="4"/>
        <v>145600</v>
      </c>
      <c r="U30" s="108">
        <f t="shared" si="5"/>
        <v>1601600</v>
      </c>
      <c r="V30" s="111"/>
    </row>
    <row r="31" spans="1:22" ht="18" hidden="1" customHeight="1">
      <c r="A31" s="2">
        <f t="shared" si="0"/>
        <v>29</v>
      </c>
      <c r="B31" s="3" t="s">
        <v>331</v>
      </c>
      <c r="C31" s="3" t="s">
        <v>238</v>
      </c>
      <c r="D31" s="4" t="s">
        <v>321</v>
      </c>
      <c r="E31" s="150">
        <v>48</v>
      </c>
      <c r="F31" s="150">
        <v>35.5</v>
      </c>
      <c r="G31" s="150">
        <v>26</v>
      </c>
      <c r="H31" s="104">
        <f t="shared" si="1"/>
        <v>1502.8163999999999</v>
      </c>
      <c r="I31" s="150"/>
      <c r="J31" s="149"/>
      <c r="K31" s="105"/>
      <c r="L31" s="105"/>
      <c r="M31" s="106">
        <f t="shared" si="2"/>
        <v>0</v>
      </c>
      <c r="N31" s="119">
        <v>42493</v>
      </c>
      <c r="O31" s="119" t="s">
        <v>197</v>
      </c>
      <c r="P31" s="107"/>
      <c r="Q31" s="108">
        <v>1384</v>
      </c>
      <c r="R31" s="108">
        <v>10700</v>
      </c>
      <c r="S31" s="108">
        <f t="shared" si="3"/>
        <v>14808800</v>
      </c>
      <c r="T31" s="108"/>
      <c r="U31" s="108">
        <f t="shared" si="5"/>
        <v>14808800</v>
      </c>
      <c r="V31" s="111"/>
    </row>
    <row r="32" spans="1:22" ht="18" hidden="1" customHeight="1">
      <c r="A32" s="2">
        <f t="shared" si="0"/>
        <v>30</v>
      </c>
      <c r="B32" s="3" t="s">
        <v>179</v>
      </c>
      <c r="C32" s="3" t="s">
        <v>239</v>
      </c>
      <c r="D32" s="4" t="s">
        <v>321</v>
      </c>
      <c r="E32" s="150">
        <v>95</v>
      </c>
      <c r="F32" s="150">
        <v>66</v>
      </c>
      <c r="G32" s="150"/>
      <c r="H32" s="104">
        <f t="shared" si="1"/>
        <v>156.75</v>
      </c>
      <c r="I32" s="150"/>
      <c r="J32" s="149"/>
      <c r="K32" s="105"/>
      <c r="L32" s="105"/>
      <c r="M32" s="106">
        <f t="shared" si="2"/>
        <v>0</v>
      </c>
      <c r="N32" s="119">
        <v>42493</v>
      </c>
      <c r="O32" s="119" t="s">
        <v>98</v>
      </c>
      <c r="P32" s="107"/>
      <c r="Q32" s="108">
        <v>250</v>
      </c>
      <c r="R32" s="108">
        <v>3511</v>
      </c>
      <c r="S32" s="108">
        <f t="shared" si="3"/>
        <v>877750</v>
      </c>
      <c r="T32" s="108"/>
      <c r="U32" s="108">
        <f t="shared" si="5"/>
        <v>877750</v>
      </c>
      <c r="V32" s="111"/>
    </row>
    <row r="33" spans="1:22" ht="18" hidden="1" customHeight="1">
      <c r="A33" s="2">
        <f t="shared" si="0"/>
        <v>31</v>
      </c>
      <c r="B33" s="3" t="s">
        <v>179</v>
      </c>
      <c r="C33" s="3" t="s">
        <v>239</v>
      </c>
      <c r="D33" s="4" t="s">
        <v>321</v>
      </c>
      <c r="E33" s="150">
        <v>85</v>
      </c>
      <c r="F33" s="150">
        <v>57</v>
      </c>
      <c r="G33" s="150"/>
      <c r="H33" s="104">
        <f t="shared" si="1"/>
        <v>242.25</v>
      </c>
      <c r="I33" s="150"/>
      <c r="J33" s="149"/>
      <c r="K33" s="105"/>
      <c r="L33" s="105"/>
      <c r="M33" s="106">
        <f t="shared" si="2"/>
        <v>0</v>
      </c>
      <c r="N33" s="119">
        <v>42493</v>
      </c>
      <c r="O33" s="119" t="s">
        <v>98</v>
      </c>
      <c r="P33" s="107"/>
      <c r="Q33" s="108">
        <v>500</v>
      </c>
      <c r="R33" s="108">
        <v>2713</v>
      </c>
      <c r="S33" s="108">
        <f t="shared" si="3"/>
        <v>1356500</v>
      </c>
      <c r="T33" s="108"/>
      <c r="U33" s="108">
        <f t="shared" si="5"/>
        <v>1356500</v>
      </c>
      <c r="V33" s="111"/>
    </row>
    <row r="34" spans="1:22" ht="18" hidden="1" customHeight="1">
      <c r="A34" s="2">
        <f t="shared" si="0"/>
        <v>32</v>
      </c>
      <c r="B34" s="3" t="s">
        <v>316</v>
      </c>
      <c r="C34" s="3" t="s">
        <v>240</v>
      </c>
      <c r="D34" s="4" t="s">
        <v>321</v>
      </c>
      <c r="E34" s="150">
        <v>167</v>
      </c>
      <c r="F34" s="150">
        <v>49</v>
      </c>
      <c r="G34" s="150">
        <v>51</v>
      </c>
      <c r="H34" s="104">
        <f t="shared" si="1"/>
        <v>93.391199999999998</v>
      </c>
      <c r="I34" s="150"/>
      <c r="J34" s="149"/>
      <c r="K34" s="105"/>
      <c r="L34" s="105"/>
      <c r="M34" s="106">
        <f t="shared" si="2"/>
        <v>0</v>
      </c>
      <c r="N34" s="119">
        <v>42493</v>
      </c>
      <c r="O34" s="119" t="s">
        <v>198</v>
      </c>
      <c r="P34" s="107"/>
      <c r="Q34" s="108">
        <v>21</v>
      </c>
      <c r="R34" s="108">
        <v>50400</v>
      </c>
      <c r="S34" s="108">
        <f t="shared" si="3"/>
        <v>1058400</v>
      </c>
      <c r="T34" s="108"/>
      <c r="U34" s="108">
        <f t="shared" si="5"/>
        <v>1058400</v>
      </c>
      <c r="V34" s="111"/>
    </row>
    <row r="35" spans="1:22" ht="18" hidden="1" customHeight="1">
      <c r="A35" s="2">
        <f t="shared" si="0"/>
        <v>33</v>
      </c>
      <c r="B35" s="3" t="s">
        <v>316</v>
      </c>
      <c r="C35" s="3" t="s">
        <v>241</v>
      </c>
      <c r="D35" s="4" t="s">
        <v>321</v>
      </c>
      <c r="E35" s="150">
        <v>151</v>
      </c>
      <c r="F35" s="150">
        <v>49</v>
      </c>
      <c r="G35" s="150">
        <v>51</v>
      </c>
      <c r="H35" s="104">
        <f t="shared" si="1"/>
        <v>86.536799999999999</v>
      </c>
      <c r="I35" s="150"/>
      <c r="J35" s="149"/>
      <c r="K35" s="105"/>
      <c r="L35" s="105"/>
      <c r="M35" s="106">
        <f t="shared" si="2"/>
        <v>0</v>
      </c>
      <c r="N35" s="119">
        <v>42493</v>
      </c>
      <c r="O35" s="119" t="s">
        <v>198</v>
      </c>
      <c r="P35" s="107"/>
      <c r="Q35" s="108">
        <v>21</v>
      </c>
      <c r="R35" s="108">
        <v>45300</v>
      </c>
      <c r="S35" s="108">
        <f t="shared" si="3"/>
        <v>951300</v>
      </c>
      <c r="T35" s="108"/>
      <c r="U35" s="108">
        <f t="shared" si="5"/>
        <v>951300</v>
      </c>
      <c r="V35" s="111"/>
    </row>
    <row r="36" spans="1:22" ht="18" hidden="1" customHeight="1">
      <c r="A36" s="2">
        <f t="shared" si="0"/>
        <v>34</v>
      </c>
      <c r="B36" s="3" t="s">
        <v>316</v>
      </c>
      <c r="C36" s="3" t="s">
        <v>242</v>
      </c>
      <c r="D36" s="4" t="s">
        <v>321</v>
      </c>
      <c r="E36" s="150">
        <v>247</v>
      </c>
      <c r="F36" s="150">
        <v>49</v>
      </c>
      <c r="G36" s="150">
        <v>51</v>
      </c>
      <c r="H36" s="104">
        <f t="shared" si="1"/>
        <v>30.396000000000001</v>
      </c>
      <c r="I36" s="150"/>
      <c r="J36" s="149"/>
      <c r="K36" s="105"/>
      <c r="L36" s="105"/>
      <c r="M36" s="106">
        <f t="shared" si="2"/>
        <v>0</v>
      </c>
      <c r="N36" s="119">
        <v>42493</v>
      </c>
      <c r="O36" s="119" t="s">
        <v>198</v>
      </c>
      <c r="P36" s="107"/>
      <c r="Q36" s="108">
        <v>5</v>
      </c>
      <c r="R36" s="108">
        <v>68000</v>
      </c>
      <c r="S36" s="108">
        <f t="shared" si="3"/>
        <v>340000</v>
      </c>
      <c r="T36" s="108"/>
      <c r="U36" s="108">
        <f t="shared" si="5"/>
        <v>340000</v>
      </c>
      <c r="V36" s="111"/>
    </row>
    <row r="37" spans="1:22" ht="18" hidden="1" customHeight="1">
      <c r="A37" s="2">
        <f t="shared" si="0"/>
        <v>35</v>
      </c>
      <c r="B37" s="3" t="s">
        <v>317</v>
      </c>
      <c r="C37" s="3" t="s">
        <v>243</v>
      </c>
      <c r="D37" s="4" t="s">
        <v>321</v>
      </c>
      <c r="E37" s="150">
        <v>79</v>
      </c>
      <c r="F37" s="150">
        <v>42.5</v>
      </c>
      <c r="G37" s="150"/>
      <c r="H37" s="104">
        <f t="shared" si="1"/>
        <v>335.75</v>
      </c>
      <c r="I37" s="150"/>
      <c r="J37" s="149"/>
      <c r="K37" s="105"/>
      <c r="L37" s="105"/>
      <c r="M37" s="106">
        <f t="shared" si="2"/>
        <v>0</v>
      </c>
      <c r="N37" s="119">
        <v>42493</v>
      </c>
      <c r="O37" s="119" t="s">
        <v>199</v>
      </c>
      <c r="P37" s="107"/>
      <c r="Q37" s="108">
        <v>1000</v>
      </c>
      <c r="R37" s="108">
        <v>2150</v>
      </c>
      <c r="S37" s="108">
        <f t="shared" si="3"/>
        <v>2150000</v>
      </c>
      <c r="T37" s="108"/>
      <c r="U37" s="108">
        <f t="shared" si="5"/>
        <v>2150000</v>
      </c>
      <c r="V37" s="111"/>
    </row>
    <row r="38" spans="1:22" ht="18" hidden="1" customHeight="1">
      <c r="A38" s="2">
        <f t="shared" si="0"/>
        <v>36</v>
      </c>
      <c r="B38" s="3" t="s">
        <v>13</v>
      </c>
      <c r="C38" s="3" t="s">
        <v>244</v>
      </c>
      <c r="D38" s="4" t="s">
        <v>321</v>
      </c>
      <c r="E38" s="150">
        <v>103</v>
      </c>
      <c r="F38" s="150">
        <v>50</v>
      </c>
      <c r="G38" s="150">
        <v>180</v>
      </c>
      <c r="H38" s="104">
        <f t="shared" si="1"/>
        <v>726.39200000000005</v>
      </c>
      <c r="I38" s="150"/>
      <c r="J38" s="149"/>
      <c r="K38" s="105"/>
      <c r="L38" s="105"/>
      <c r="M38" s="106">
        <f t="shared" si="2"/>
        <v>0</v>
      </c>
      <c r="N38" s="119">
        <v>42494</v>
      </c>
      <c r="O38" s="119" t="s">
        <v>100</v>
      </c>
      <c r="P38" s="107"/>
      <c r="Q38" s="108">
        <v>101</v>
      </c>
      <c r="R38" s="108">
        <v>47449</v>
      </c>
      <c r="S38" s="108">
        <f t="shared" si="3"/>
        <v>4792349</v>
      </c>
      <c r="T38" s="108">
        <f t="shared" si="4"/>
        <v>479234.9</v>
      </c>
      <c r="U38" s="108">
        <f t="shared" si="5"/>
        <v>5271583.9000000004</v>
      </c>
      <c r="V38" s="111"/>
    </row>
    <row r="39" spans="1:22" ht="18" hidden="1" customHeight="1">
      <c r="A39" s="2">
        <f t="shared" si="0"/>
        <v>37</v>
      </c>
      <c r="B39" s="3" t="s">
        <v>332</v>
      </c>
      <c r="C39" s="3" t="s">
        <v>236</v>
      </c>
      <c r="D39" s="4" t="s">
        <v>321</v>
      </c>
      <c r="E39" s="150">
        <v>95</v>
      </c>
      <c r="F39" s="150">
        <v>52</v>
      </c>
      <c r="G39" s="150">
        <v>42</v>
      </c>
      <c r="H39" s="104">
        <f t="shared" si="1"/>
        <v>40.051199999999994</v>
      </c>
      <c r="I39" s="150"/>
      <c r="J39" s="149"/>
      <c r="K39" s="105"/>
      <c r="L39" s="105"/>
      <c r="M39" s="106">
        <f t="shared" si="2"/>
        <v>0</v>
      </c>
      <c r="N39" s="119">
        <v>42494</v>
      </c>
      <c r="O39" s="119" t="s">
        <v>200</v>
      </c>
      <c r="P39" s="107"/>
      <c r="Q39" s="108">
        <v>14</v>
      </c>
      <c r="R39" s="108">
        <v>31500</v>
      </c>
      <c r="S39" s="108">
        <f t="shared" si="3"/>
        <v>441000</v>
      </c>
      <c r="T39" s="108"/>
      <c r="U39" s="108">
        <f t="shared" si="5"/>
        <v>441000</v>
      </c>
      <c r="V39" s="111"/>
    </row>
    <row r="40" spans="1:22" ht="18" hidden="1" customHeight="1">
      <c r="A40" s="2">
        <f t="shared" si="0"/>
        <v>38</v>
      </c>
      <c r="B40" s="3" t="s">
        <v>332</v>
      </c>
      <c r="C40" s="3" t="s">
        <v>236</v>
      </c>
      <c r="D40" s="4" t="s">
        <v>321</v>
      </c>
      <c r="E40" s="150">
        <v>95</v>
      </c>
      <c r="F40" s="150">
        <v>52</v>
      </c>
      <c r="G40" s="150">
        <v>52</v>
      </c>
      <c r="H40" s="104">
        <f t="shared" si="1"/>
        <v>53.699599999999997</v>
      </c>
      <c r="I40" s="150"/>
      <c r="J40" s="149"/>
      <c r="K40" s="105"/>
      <c r="L40" s="105"/>
      <c r="M40" s="106">
        <f t="shared" si="2"/>
        <v>0</v>
      </c>
      <c r="N40" s="119">
        <v>42494</v>
      </c>
      <c r="O40" s="119" t="s">
        <v>200</v>
      </c>
      <c r="P40" s="107"/>
      <c r="Q40" s="108">
        <v>17</v>
      </c>
      <c r="R40" s="108">
        <v>34300</v>
      </c>
      <c r="S40" s="108">
        <f t="shared" si="3"/>
        <v>583100</v>
      </c>
      <c r="T40" s="108"/>
      <c r="U40" s="108">
        <f t="shared" si="5"/>
        <v>583100</v>
      </c>
      <c r="V40" s="111"/>
    </row>
    <row r="41" spans="1:22" ht="18" hidden="1" customHeight="1">
      <c r="A41" s="2">
        <f t="shared" si="0"/>
        <v>39</v>
      </c>
      <c r="B41" s="3" t="s">
        <v>332</v>
      </c>
      <c r="C41" s="3" t="s">
        <v>236</v>
      </c>
      <c r="D41" s="4" t="s">
        <v>321</v>
      </c>
      <c r="E41" s="150">
        <v>95</v>
      </c>
      <c r="F41" s="150">
        <v>42</v>
      </c>
      <c r="G41" s="150">
        <v>42</v>
      </c>
      <c r="H41" s="104">
        <f t="shared" si="1"/>
        <v>59.77</v>
      </c>
      <c r="I41" s="150"/>
      <c r="J41" s="149"/>
      <c r="K41" s="105"/>
      <c r="L41" s="105"/>
      <c r="M41" s="106">
        <f t="shared" si="2"/>
        <v>0</v>
      </c>
      <c r="N41" s="119">
        <v>42494</v>
      </c>
      <c r="O41" s="119" t="s">
        <v>200</v>
      </c>
      <c r="P41" s="107"/>
      <c r="Q41" s="108">
        <v>25</v>
      </c>
      <c r="R41" s="108">
        <v>27000</v>
      </c>
      <c r="S41" s="108">
        <f t="shared" si="3"/>
        <v>675000</v>
      </c>
      <c r="T41" s="108"/>
      <c r="U41" s="108">
        <f t="shared" si="5"/>
        <v>675000</v>
      </c>
      <c r="V41" s="111"/>
    </row>
    <row r="42" spans="1:22" ht="18" hidden="1" customHeight="1">
      <c r="A42" s="2">
        <f t="shared" si="0"/>
        <v>40</v>
      </c>
      <c r="B42" s="3" t="s">
        <v>332</v>
      </c>
      <c r="C42" s="3" t="s">
        <v>236</v>
      </c>
      <c r="D42" s="4" t="s">
        <v>321</v>
      </c>
      <c r="E42" s="150">
        <v>95</v>
      </c>
      <c r="F42" s="150">
        <v>52</v>
      </c>
      <c r="G42" s="150">
        <v>32</v>
      </c>
      <c r="H42" s="104">
        <f t="shared" si="1"/>
        <v>25.628</v>
      </c>
      <c r="I42" s="150"/>
      <c r="J42" s="149"/>
      <c r="K42" s="105"/>
      <c r="L42" s="105"/>
      <c r="M42" s="106">
        <f t="shared" si="2"/>
        <v>0</v>
      </c>
      <c r="N42" s="119">
        <v>42494</v>
      </c>
      <c r="O42" s="119" t="s">
        <v>200</v>
      </c>
      <c r="P42" s="107"/>
      <c r="Q42" s="108">
        <v>10</v>
      </c>
      <c r="R42" s="108">
        <v>28600</v>
      </c>
      <c r="S42" s="108">
        <f t="shared" si="3"/>
        <v>286000</v>
      </c>
      <c r="T42" s="108"/>
      <c r="U42" s="108">
        <f t="shared" si="5"/>
        <v>286000</v>
      </c>
      <c r="V42" s="111"/>
    </row>
    <row r="43" spans="1:22" ht="18" hidden="1" customHeight="1">
      <c r="A43" s="2">
        <f t="shared" si="0"/>
        <v>41</v>
      </c>
      <c r="B43" s="3" t="s">
        <v>317</v>
      </c>
      <c r="C43" s="3" t="s">
        <v>243</v>
      </c>
      <c r="D43" s="4" t="s">
        <v>321</v>
      </c>
      <c r="E43" s="150">
        <v>79</v>
      </c>
      <c r="F43" s="150">
        <v>42.5</v>
      </c>
      <c r="G43" s="150"/>
      <c r="H43" s="104">
        <f t="shared" si="1"/>
        <v>553.98749999999995</v>
      </c>
      <c r="I43" s="150"/>
      <c r="J43" s="149"/>
      <c r="K43" s="105"/>
      <c r="L43" s="105"/>
      <c r="M43" s="106">
        <f t="shared" si="2"/>
        <v>0</v>
      </c>
      <c r="N43" s="119">
        <v>42494</v>
      </c>
      <c r="O43" s="119" t="s">
        <v>201</v>
      </c>
      <c r="P43" s="107"/>
      <c r="Q43" s="108">
        <v>1650</v>
      </c>
      <c r="R43" s="108">
        <v>2150</v>
      </c>
      <c r="S43" s="108">
        <f t="shared" si="3"/>
        <v>3547500</v>
      </c>
      <c r="T43" s="108"/>
      <c r="U43" s="108">
        <f t="shared" si="5"/>
        <v>3547500</v>
      </c>
      <c r="V43" s="111"/>
    </row>
    <row r="44" spans="1:22" ht="18" hidden="1" customHeight="1">
      <c r="A44" s="2">
        <f t="shared" si="0"/>
        <v>42</v>
      </c>
      <c r="B44" s="3" t="s">
        <v>331</v>
      </c>
      <c r="C44" s="3" t="s">
        <v>236</v>
      </c>
      <c r="D44" s="4" t="s">
        <v>321</v>
      </c>
      <c r="E44" s="150">
        <v>36.5</v>
      </c>
      <c r="F44" s="150">
        <v>25.7</v>
      </c>
      <c r="G44" s="150">
        <v>30.5</v>
      </c>
      <c r="H44" s="104">
        <f t="shared" si="1"/>
        <v>1124.6684400000001</v>
      </c>
      <c r="I44" s="150"/>
      <c r="J44" s="149"/>
      <c r="K44" s="105"/>
      <c r="L44" s="105"/>
      <c r="M44" s="106">
        <f t="shared" si="2"/>
        <v>0</v>
      </c>
      <c r="N44" s="119">
        <v>42495</v>
      </c>
      <c r="O44" s="119" t="s">
        <v>167</v>
      </c>
      <c r="P44" s="107"/>
      <c r="Q44" s="108">
        <v>1505</v>
      </c>
      <c r="R44" s="108">
        <v>8200</v>
      </c>
      <c r="S44" s="108">
        <f t="shared" si="3"/>
        <v>12341000</v>
      </c>
      <c r="T44" s="108"/>
      <c r="U44" s="108">
        <f t="shared" si="5"/>
        <v>12341000</v>
      </c>
      <c r="V44" s="111"/>
    </row>
    <row r="45" spans="1:22" ht="18" hidden="1" customHeight="1">
      <c r="A45" s="2">
        <f t="shared" si="0"/>
        <v>43</v>
      </c>
      <c r="B45" s="3" t="s">
        <v>145</v>
      </c>
      <c r="C45" s="3" t="s">
        <v>245</v>
      </c>
      <c r="D45" s="4" t="s">
        <v>321</v>
      </c>
      <c r="E45" s="150">
        <v>45.3</v>
      </c>
      <c r="F45" s="150">
        <v>24.2</v>
      </c>
      <c r="G45" s="150">
        <v>30</v>
      </c>
      <c r="H45" s="104">
        <f t="shared" si="1"/>
        <v>83.580640000000002</v>
      </c>
      <c r="I45" s="150"/>
      <c r="J45" s="149"/>
      <c r="K45" s="105"/>
      <c r="L45" s="105"/>
      <c r="M45" s="106">
        <f t="shared" si="2"/>
        <v>0</v>
      </c>
      <c r="N45" s="119">
        <v>42495</v>
      </c>
      <c r="O45" s="119" t="s">
        <v>202</v>
      </c>
      <c r="P45" s="107"/>
      <c r="Q45" s="108">
        <v>104</v>
      </c>
      <c r="R45" s="108">
        <v>9300</v>
      </c>
      <c r="S45" s="108">
        <f t="shared" si="3"/>
        <v>967200</v>
      </c>
      <c r="T45" s="108"/>
      <c r="U45" s="108">
        <f t="shared" si="5"/>
        <v>967200</v>
      </c>
      <c r="V45" s="111"/>
    </row>
    <row r="46" spans="1:22" ht="18" hidden="1" customHeight="1">
      <c r="A46" s="2">
        <f t="shared" si="0"/>
        <v>44</v>
      </c>
      <c r="B46" s="3" t="s">
        <v>145</v>
      </c>
      <c r="C46" s="3" t="s">
        <v>245</v>
      </c>
      <c r="D46" s="4" t="s">
        <v>321</v>
      </c>
      <c r="E46" s="150">
        <v>64.5</v>
      </c>
      <c r="F46" s="150">
        <v>32.5</v>
      </c>
      <c r="G46" s="150">
        <v>21.5</v>
      </c>
      <c r="H46" s="104">
        <f t="shared" si="1"/>
        <v>118.6416</v>
      </c>
      <c r="I46" s="150"/>
      <c r="J46" s="149"/>
      <c r="K46" s="105"/>
      <c r="L46" s="105"/>
      <c r="M46" s="106">
        <f t="shared" si="2"/>
        <v>0</v>
      </c>
      <c r="N46" s="119">
        <v>42495</v>
      </c>
      <c r="O46" s="119" t="s">
        <v>202</v>
      </c>
      <c r="P46" s="107"/>
      <c r="Q46" s="108">
        <v>107</v>
      </c>
      <c r="R46" s="108">
        <v>13000</v>
      </c>
      <c r="S46" s="108">
        <f t="shared" si="3"/>
        <v>1391000</v>
      </c>
      <c r="T46" s="108"/>
      <c r="U46" s="108">
        <f t="shared" si="5"/>
        <v>1391000</v>
      </c>
      <c r="V46" s="111"/>
    </row>
    <row r="47" spans="1:22" ht="18" hidden="1" customHeight="1">
      <c r="A47" s="2">
        <f t="shared" si="0"/>
        <v>45</v>
      </c>
      <c r="B47" s="3" t="s">
        <v>317</v>
      </c>
      <c r="C47" s="3" t="s">
        <v>246</v>
      </c>
      <c r="D47" s="4" t="s">
        <v>321</v>
      </c>
      <c r="E47" s="150">
        <v>47.5</v>
      </c>
      <c r="F47" s="150">
        <v>44</v>
      </c>
      <c r="G47" s="150">
        <v>34</v>
      </c>
      <c r="H47" s="104">
        <f t="shared" si="1"/>
        <v>529.58399999999995</v>
      </c>
      <c r="I47" s="150"/>
      <c r="J47" s="149"/>
      <c r="K47" s="105"/>
      <c r="L47" s="105"/>
      <c r="M47" s="106">
        <f t="shared" si="2"/>
        <v>0</v>
      </c>
      <c r="N47" s="119">
        <v>42495</v>
      </c>
      <c r="O47" s="119" t="s">
        <v>203</v>
      </c>
      <c r="P47" s="107"/>
      <c r="Q47" s="108">
        <v>354</v>
      </c>
      <c r="R47" s="108">
        <v>9900</v>
      </c>
      <c r="S47" s="108">
        <f t="shared" si="3"/>
        <v>3504600</v>
      </c>
      <c r="T47" s="108"/>
      <c r="U47" s="108">
        <f t="shared" si="5"/>
        <v>3504600</v>
      </c>
      <c r="V47" s="111"/>
    </row>
    <row r="48" spans="1:22" ht="18" hidden="1" customHeight="1">
      <c r="A48" s="2">
        <f t="shared" si="0"/>
        <v>46</v>
      </c>
      <c r="B48" s="3" t="s">
        <v>317</v>
      </c>
      <c r="C48" s="3" t="s">
        <v>243</v>
      </c>
      <c r="D48" s="4" t="s">
        <v>321</v>
      </c>
      <c r="E48" s="150">
        <v>79</v>
      </c>
      <c r="F48" s="150">
        <v>42.5</v>
      </c>
      <c r="G48" s="150"/>
      <c r="H48" s="104">
        <f t="shared" si="1"/>
        <v>1175.125</v>
      </c>
      <c r="I48" s="150"/>
      <c r="J48" s="149"/>
      <c r="K48" s="105"/>
      <c r="L48" s="105"/>
      <c r="M48" s="106">
        <f t="shared" si="2"/>
        <v>0</v>
      </c>
      <c r="N48" s="119">
        <v>42495</v>
      </c>
      <c r="O48" s="119" t="s">
        <v>203</v>
      </c>
      <c r="P48" s="107"/>
      <c r="Q48" s="108">
        <v>3500</v>
      </c>
      <c r="R48" s="108">
        <v>2150</v>
      </c>
      <c r="S48" s="108">
        <f t="shared" si="3"/>
        <v>7525000</v>
      </c>
      <c r="T48" s="108"/>
      <c r="U48" s="108">
        <f t="shared" si="5"/>
        <v>7525000</v>
      </c>
      <c r="V48" s="111"/>
    </row>
    <row r="49" spans="1:22" ht="18" hidden="1" customHeight="1">
      <c r="A49" s="2">
        <f t="shared" si="0"/>
        <v>47</v>
      </c>
      <c r="B49" s="3" t="s">
        <v>178</v>
      </c>
      <c r="C49" s="3" t="s">
        <v>247</v>
      </c>
      <c r="D49" s="4" t="s">
        <v>321</v>
      </c>
      <c r="E49" s="150">
        <v>47</v>
      </c>
      <c r="F49" s="150">
        <v>42</v>
      </c>
      <c r="G49" s="150">
        <v>24.5</v>
      </c>
      <c r="H49" s="104">
        <f t="shared" si="1"/>
        <v>63.581699999999998</v>
      </c>
      <c r="I49" s="150"/>
      <c r="J49" s="149"/>
      <c r="K49" s="105"/>
      <c r="L49" s="105"/>
      <c r="M49" s="106">
        <f t="shared" si="2"/>
        <v>0</v>
      </c>
      <c r="N49" s="119">
        <v>42497</v>
      </c>
      <c r="O49" s="119" t="s">
        <v>204</v>
      </c>
      <c r="P49" s="107"/>
      <c r="Q49" s="108">
        <v>51</v>
      </c>
      <c r="R49" s="108">
        <v>9200</v>
      </c>
      <c r="S49" s="108">
        <f t="shared" si="3"/>
        <v>469200</v>
      </c>
      <c r="T49" s="108">
        <f t="shared" si="4"/>
        <v>46920</v>
      </c>
      <c r="U49" s="108">
        <f t="shared" si="5"/>
        <v>516120</v>
      </c>
      <c r="V49" s="111"/>
    </row>
    <row r="50" spans="1:22" ht="18" hidden="1" customHeight="1">
      <c r="A50" s="2">
        <f t="shared" si="0"/>
        <v>48</v>
      </c>
      <c r="B50" s="3" t="s">
        <v>178</v>
      </c>
      <c r="C50" s="3" t="s">
        <v>248</v>
      </c>
      <c r="D50" s="4" t="s">
        <v>321</v>
      </c>
      <c r="E50" s="150">
        <v>47</v>
      </c>
      <c r="F50" s="150">
        <v>42</v>
      </c>
      <c r="G50" s="150">
        <v>24.5</v>
      </c>
      <c r="H50" s="104">
        <f t="shared" si="1"/>
        <v>76.048699999999997</v>
      </c>
      <c r="I50" s="150"/>
      <c r="J50" s="149"/>
      <c r="K50" s="105"/>
      <c r="L50" s="105"/>
      <c r="M50" s="106">
        <f t="shared" si="2"/>
        <v>0</v>
      </c>
      <c r="N50" s="119">
        <v>42497</v>
      </c>
      <c r="O50" s="119" t="s">
        <v>204</v>
      </c>
      <c r="P50" s="107"/>
      <c r="Q50" s="108">
        <v>61</v>
      </c>
      <c r="R50" s="108">
        <v>9200</v>
      </c>
      <c r="S50" s="108">
        <f t="shared" si="3"/>
        <v>561200</v>
      </c>
      <c r="T50" s="108">
        <f t="shared" si="4"/>
        <v>56120</v>
      </c>
      <c r="U50" s="108">
        <f t="shared" si="5"/>
        <v>617320</v>
      </c>
      <c r="V50" s="111"/>
    </row>
    <row r="51" spans="1:22" ht="18" hidden="1" customHeight="1">
      <c r="A51" s="2">
        <f t="shared" si="0"/>
        <v>49</v>
      </c>
      <c r="B51" s="3" t="s">
        <v>178</v>
      </c>
      <c r="C51" s="3" t="s">
        <v>249</v>
      </c>
      <c r="D51" s="4" t="s">
        <v>321</v>
      </c>
      <c r="E51" s="150">
        <v>47</v>
      </c>
      <c r="F51" s="150">
        <v>42</v>
      </c>
      <c r="G51" s="150">
        <v>24.5</v>
      </c>
      <c r="H51" s="104">
        <f t="shared" si="1"/>
        <v>63.581699999999998</v>
      </c>
      <c r="I51" s="150"/>
      <c r="J51" s="149"/>
      <c r="K51" s="105"/>
      <c r="L51" s="105"/>
      <c r="M51" s="106">
        <f t="shared" si="2"/>
        <v>0</v>
      </c>
      <c r="N51" s="119">
        <v>42497</v>
      </c>
      <c r="O51" s="119" t="s">
        <v>204</v>
      </c>
      <c r="P51" s="107"/>
      <c r="Q51" s="108">
        <v>51</v>
      </c>
      <c r="R51" s="108">
        <v>9200</v>
      </c>
      <c r="S51" s="108">
        <f t="shared" si="3"/>
        <v>469200</v>
      </c>
      <c r="T51" s="108">
        <f t="shared" si="4"/>
        <v>46920</v>
      </c>
      <c r="U51" s="108">
        <f t="shared" si="5"/>
        <v>516120</v>
      </c>
      <c r="V51" s="111"/>
    </row>
    <row r="52" spans="1:22" ht="18" hidden="1" customHeight="1">
      <c r="A52" s="2">
        <f t="shared" si="0"/>
        <v>50</v>
      </c>
      <c r="B52" s="3" t="s">
        <v>178</v>
      </c>
      <c r="C52" s="3" t="s">
        <v>250</v>
      </c>
      <c r="D52" s="4" t="s">
        <v>321</v>
      </c>
      <c r="E52" s="150">
        <v>47</v>
      </c>
      <c r="F52" s="150">
        <v>42</v>
      </c>
      <c r="G52" s="150">
        <v>24.5</v>
      </c>
      <c r="H52" s="104">
        <f t="shared" si="1"/>
        <v>63.581699999999998</v>
      </c>
      <c r="I52" s="150"/>
      <c r="J52" s="149"/>
      <c r="K52" s="105"/>
      <c r="L52" s="105"/>
      <c r="M52" s="106">
        <f t="shared" si="2"/>
        <v>0</v>
      </c>
      <c r="N52" s="119">
        <v>42497</v>
      </c>
      <c r="O52" s="119" t="s">
        <v>204</v>
      </c>
      <c r="P52" s="107"/>
      <c r="Q52" s="108">
        <v>51</v>
      </c>
      <c r="R52" s="108">
        <v>9200</v>
      </c>
      <c r="S52" s="108">
        <f t="shared" si="3"/>
        <v>469200</v>
      </c>
      <c r="T52" s="108">
        <f t="shared" si="4"/>
        <v>46920</v>
      </c>
      <c r="U52" s="108">
        <f t="shared" si="5"/>
        <v>516120</v>
      </c>
      <c r="V52" s="111"/>
    </row>
    <row r="53" spans="1:22" ht="18" hidden="1" customHeight="1">
      <c r="A53" s="2">
        <f t="shared" si="0"/>
        <v>51</v>
      </c>
      <c r="B53" s="3" t="s">
        <v>178</v>
      </c>
      <c r="C53" s="3" t="s">
        <v>251</v>
      </c>
      <c r="D53" s="4" t="s">
        <v>321</v>
      </c>
      <c r="E53" s="150">
        <v>47</v>
      </c>
      <c r="F53" s="150">
        <v>42</v>
      </c>
      <c r="G53" s="150">
        <v>24.5</v>
      </c>
      <c r="H53" s="104">
        <f t="shared" si="1"/>
        <v>63.581699999999998</v>
      </c>
      <c r="I53" s="150"/>
      <c r="J53" s="149"/>
      <c r="K53" s="105"/>
      <c r="L53" s="105"/>
      <c r="M53" s="106">
        <f t="shared" si="2"/>
        <v>0</v>
      </c>
      <c r="N53" s="119">
        <v>42497</v>
      </c>
      <c r="O53" s="119" t="s">
        <v>204</v>
      </c>
      <c r="P53" s="107"/>
      <c r="Q53" s="108">
        <v>51</v>
      </c>
      <c r="R53" s="108">
        <v>9200</v>
      </c>
      <c r="S53" s="108">
        <f t="shared" si="3"/>
        <v>469200</v>
      </c>
      <c r="T53" s="108">
        <f t="shared" si="4"/>
        <v>46920</v>
      </c>
      <c r="U53" s="108">
        <f t="shared" si="5"/>
        <v>516120</v>
      </c>
      <c r="V53" s="111"/>
    </row>
    <row r="54" spans="1:22" ht="18" hidden="1" customHeight="1">
      <c r="A54" s="2">
        <f t="shared" si="0"/>
        <v>52</v>
      </c>
      <c r="B54" s="3" t="s">
        <v>178</v>
      </c>
      <c r="C54" s="3" t="s">
        <v>252</v>
      </c>
      <c r="D54" s="4" t="s">
        <v>321</v>
      </c>
      <c r="E54" s="150">
        <v>47</v>
      </c>
      <c r="F54" s="150">
        <v>42</v>
      </c>
      <c r="G54" s="150">
        <v>24.5</v>
      </c>
      <c r="H54" s="104">
        <f t="shared" si="1"/>
        <v>63.581699999999998</v>
      </c>
      <c r="I54" s="150"/>
      <c r="J54" s="149"/>
      <c r="K54" s="105"/>
      <c r="L54" s="105"/>
      <c r="M54" s="106">
        <f t="shared" si="2"/>
        <v>0</v>
      </c>
      <c r="N54" s="119">
        <v>42497</v>
      </c>
      <c r="O54" s="119" t="s">
        <v>204</v>
      </c>
      <c r="P54" s="107"/>
      <c r="Q54" s="108">
        <v>51</v>
      </c>
      <c r="R54" s="108">
        <v>9200</v>
      </c>
      <c r="S54" s="108">
        <f t="shared" si="3"/>
        <v>469200</v>
      </c>
      <c r="T54" s="108">
        <f t="shared" si="4"/>
        <v>46920</v>
      </c>
      <c r="U54" s="108">
        <f t="shared" si="5"/>
        <v>516120</v>
      </c>
      <c r="V54" s="111"/>
    </row>
    <row r="55" spans="1:22" ht="18" hidden="1" customHeight="1">
      <c r="A55" s="2">
        <f t="shared" si="0"/>
        <v>53</v>
      </c>
      <c r="B55" s="3" t="s">
        <v>178</v>
      </c>
      <c r="C55" s="3" t="s">
        <v>253</v>
      </c>
      <c r="D55" s="4" t="s">
        <v>321</v>
      </c>
      <c r="E55" s="150">
        <v>47</v>
      </c>
      <c r="F55" s="150">
        <v>42</v>
      </c>
      <c r="G55" s="150">
        <v>24.5</v>
      </c>
      <c r="H55" s="104">
        <f t="shared" si="1"/>
        <v>63.581699999999998</v>
      </c>
      <c r="I55" s="150"/>
      <c r="J55" s="149"/>
      <c r="K55" s="105"/>
      <c r="L55" s="105"/>
      <c r="M55" s="106">
        <f t="shared" si="2"/>
        <v>0</v>
      </c>
      <c r="N55" s="119">
        <v>42497</v>
      </c>
      <c r="O55" s="119" t="s">
        <v>204</v>
      </c>
      <c r="P55" s="107"/>
      <c r="Q55" s="108">
        <v>51</v>
      </c>
      <c r="R55" s="108">
        <v>9200</v>
      </c>
      <c r="S55" s="108">
        <f t="shared" si="3"/>
        <v>469200</v>
      </c>
      <c r="T55" s="108">
        <f t="shared" si="4"/>
        <v>46920</v>
      </c>
      <c r="U55" s="108">
        <f t="shared" si="5"/>
        <v>516120</v>
      </c>
      <c r="V55" s="111"/>
    </row>
    <row r="56" spans="1:22" ht="18" hidden="1" customHeight="1">
      <c r="A56" s="2">
        <f t="shared" si="0"/>
        <v>54</v>
      </c>
      <c r="B56" s="3" t="s">
        <v>178</v>
      </c>
      <c r="C56" s="3" t="s">
        <v>254</v>
      </c>
      <c r="D56" s="4" t="s">
        <v>321</v>
      </c>
      <c r="E56" s="150">
        <v>47</v>
      </c>
      <c r="F56" s="150">
        <v>42</v>
      </c>
      <c r="G56" s="150">
        <v>24.5</v>
      </c>
      <c r="H56" s="104">
        <f t="shared" si="1"/>
        <v>63.581699999999998</v>
      </c>
      <c r="I56" s="150"/>
      <c r="J56" s="149"/>
      <c r="K56" s="105"/>
      <c r="L56" s="105"/>
      <c r="M56" s="106">
        <f t="shared" si="2"/>
        <v>0</v>
      </c>
      <c r="N56" s="119">
        <v>42497</v>
      </c>
      <c r="O56" s="119" t="s">
        <v>204</v>
      </c>
      <c r="P56" s="107"/>
      <c r="Q56" s="108">
        <v>51</v>
      </c>
      <c r="R56" s="108">
        <v>9200</v>
      </c>
      <c r="S56" s="108">
        <f t="shared" si="3"/>
        <v>469200</v>
      </c>
      <c r="T56" s="108">
        <f t="shared" si="4"/>
        <v>46920</v>
      </c>
      <c r="U56" s="108">
        <f t="shared" si="5"/>
        <v>516120</v>
      </c>
      <c r="V56" s="111"/>
    </row>
    <row r="57" spans="1:22" ht="18" hidden="1" customHeight="1">
      <c r="A57" s="2">
        <f t="shared" si="0"/>
        <v>55</v>
      </c>
      <c r="B57" s="3" t="s">
        <v>178</v>
      </c>
      <c r="C57" s="3" t="s">
        <v>255</v>
      </c>
      <c r="D57" s="4" t="s">
        <v>321</v>
      </c>
      <c r="E57" s="150">
        <v>47</v>
      </c>
      <c r="F57" s="150">
        <v>42</v>
      </c>
      <c r="G57" s="150">
        <v>24.5</v>
      </c>
      <c r="H57" s="104">
        <f t="shared" si="1"/>
        <v>63.581699999999998</v>
      </c>
      <c r="I57" s="150"/>
      <c r="J57" s="149"/>
      <c r="K57" s="105"/>
      <c r="L57" s="105"/>
      <c r="M57" s="106">
        <f t="shared" si="2"/>
        <v>0</v>
      </c>
      <c r="N57" s="119">
        <v>42497</v>
      </c>
      <c r="O57" s="119" t="s">
        <v>204</v>
      </c>
      <c r="P57" s="107"/>
      <c r="Q57" s="108">
        <v>51</v>
      </c>
      <c r="R57" s="108">
        <v>9200</v>
      </c>
      <c r="S57" s="108">
        <f t="shared" si="3"/>
        <v>469200</v>
      </c>
      <c r="T57" s="108">
        <f t="shared" si="4"/>
        <v>46920</v>
      </c>
      <c r="U57" s="108">
        <f t="shared" si="5"/>
        <v>516120</v>
      </c>
      <c r="V57" s="111"/>
    </row>
    <row r="58" spans="1:22" ht="18" hidden="1" customHeight="1">
      <c r="A58" s="2">
        <f t="shared" si="0"/>
        <v>56</v>
      </c>
      <c r="B58" s="3" t="s">
        <v>178</v>
      </c>
      <c r="C58" s="3" t="s">
        <v>256</v>
      </c>
      <c r="D58" s="4" t="s">
        <v>321</v>
      </c>
      <c r="E58" s="150">
        <v>47</v>
      </c>
      <c r="F58" s="150">
        <v>42</v>
      </c>
      <c r="G58" s="150">
        <v>25</v>
      </c>
      <c r="H58" s="104">
        <f t="shared" si="1"/>
        <v>81.626999999999995</v>
      </c>
      <c r="I58" s="150"/>
      <c r="J58" s="149"/>
      <c r="K58" s="105"/>
      <c r="L58" s="105"/>
      <c r="M58" s="106">
        <f t="shared" si="2"/>
        <v>0</v>
      </c>
      <c r="N58" s="119">
        <v>42497</v>
      </c>
      <c r="O58" s="119" t="s">
        <v>204</v>
      </c>
      <c r="P58" s="107"/>
      <c r="Q58" s="108">
        <v>65</v>
      </c>
      <c r="R58" s="108">
        <v>9250</v>
      </c>
      <c r="S58" s="108">
        <f t="shared" si="3"/>
        <v>601250</v>
      </c>
      <c r="T58" s="108">
        <f t="shared" si="4"/>
        <v>60125</v>
      </c>
      <c r="U58" s="108">
        <f t="shared" si="5"/>
        <v>661375</v>
      </c>
      <c r="V58" s="111"/>
    </row>
    <row r="59" spans="1:22" ht="18" hidden="1" customHeight="1">
      <c r="A59" s="2">
        <f t="shared" si="0"/>
        <v>57</v>
      </c>
      <c r="B59" s="3" t="s">
        <v>178</v>
      </c>
      <c r="C59" s="3" t="s">
        <v>257</v>
      </c>
      <c r="D59" s="4" t="s">
        <v>321</v>
      </c>
      <c r="E59" s="150">
        <v>43</v>
      </c>
      <c r="F59" s="150">
        <v>40</v>
      </c>
      <c r="G59" s="150">
        <v>24.5</v>
      </c>
      <c r="H59" s="104">
        <f t="shared" si="1"/>
        <v>118.7025</v>
      </c>
      <c r="I59" s="150"/>
      <c r="J59" s="149"/>
      <c r="K59" s="105"/>
      <c r="L59" s="105"/>
      <c r="M59" s="106">
        <f t="shared" si="2"/>
        <v>0</v>
      </c>
      <c r="N59" s="119">
        <v>42497</v>
      </c>
      <c r="O59" s="119" t="s">
        <v>204</v>
      </c>
      <c r="P59" s="107"/>
      <c r="Q59" s="108">
        <v>105</v>
      </c>
      <c r="R59" s="108">
        <v>8500</v>
      </c>
      <c r="S59" s="108">
        <f t="shared" si="3"/>
        <v>892500</v>
      </c>
      <c r="T59" s="108">
        <f t="shared" si="4"/>
        <v>89250</v>
      </c>
      <c r="U59" s="108">
        <f t="shared" si="5"/>
        <v>981750</v>
      </c>
      <c r="V59" s="111"/>
    </row>
    <row r="60" spans="1:22" ht="18" hidden="1" customHeight="1">
      <c r="A60" s="2">
        <f t="shared" si="0"/>
        <v>58</v>
      </c>
      <c r="B60" s="3" t="s">
        <v>178</v>
      </c>
      <c r="C60" s="3" t="s">
        <v>258</v>
      </c>
      <c r="D60" s="4" t="s">
        <v>321</v>
      </c>
      <c r="E60" s="150">
        <v>34</v>
      </c>
      <c r="F60" s="150">
        <v>29</v>
      </c>
      <c r="G60" s="150">
        <v>26</v>
      </c>
      <c r="H60" s="104">
        <f t="shared" si="1"/>
        <v>96.33</v>
      </c>
      <c r="I60" s="150"/>
      <c r="J60" s="149"/>
      <c r="K60" s="105"/>
      <c r="L60" s="105"/>
      <c r="M60" s="106">
        <f t="shared" si="2"/>
        <v>0</v>
      </c>
      <c r="N60" s="119">
        <v>42497</v>
      </c>
      <c r="O60" s="119" t="s">
        <v>204</v>
      </c>
      <c r="P60" s="107"/>
      <c r="Q60" s="108">
        <v>130</v>
      </c>
      <c r="R60" s="108">
        <v>8950</v>
      </c>
      <c r="S60" s="108">
        <f t="shared" si="3"/>
        <v>1163500</v>
      </c>
      <c r="T60" s="108">
        <f t="shared" si="4"/>
        <v>116350</v>
      </c>
      <c r="U60" s="108">
        <f t="shared" si="5"/>
        <v>1279850</v>
      </c>
      <c r="V60" s="111"/>
    </row>
    <row r="61" spans="1:22" ht="18" customHeight="1">
      <c r="A61" s="2">
        <f t="shared" si="0"/>
        <v>59</v>
      </c>
      <c r="B61" s="3" t="s">
        <v>10</v>
      </c>
      <c r="C61" s="3" t="s">
        <v>238</v>
      </c>
      <c r="D61" s="4" t="s">
        <v>321</v>
      </c>
      <c r="E61" s="150">
        <v>85</v>
      </c>
      <c r="F61" s="150">
        <v>57</v>
      </c>
      <c r="G61" s="150">
        <v>32</v>
      </c>
      <c r="H61" s="104">
        <f t="shared" si="1"/>
        <v>13.103999999999999</v>
      </c>
      <c r="I61" s="150"/>
      <c r="J61" s="149"/>
      <c r="K61" s="105"/>
      <c r="L61" s="105"/>
      <c r="M61" s="106">
        <f t="shared" si="2"/>
        <v>0</v>
      </c>
      <c r="N61" s="119">
        <v>42497</v>
      </c>
      <c r="O61" s="119" t="s">
        <v>205</v>
      </c>
      <c r="P61" s="107"/>
      <c r="Q61" s="108">
        <v>5</v>
      </c>
      <c r="R61" s="108"/>
      <c r="S61" s="108">
        <f t="shared" si="3"/>
        <v>0</v>
      </c>
      <c r="T61" s="108">
        <f t="shared" si="4"/>
        <v>0</v>
      </c>
      <c r="U61" s="108">
        <f t="shared" si="5"/>
        <v>0</v>
      </c>
      <c r="V61" s="111"/>
    </row>
    <row r="62" spans="1:22" ht="18" customHeight="1">
      <c r="A62" s="2">
        <f t="shared" si="0"/>
        <v>60</v>
      </c>
      <c r="B62" s="3" t="s">
        <v>10</v>
      </c>
      <c r="C62" s="3" t="s">
        <v>238</v>
      </c>
      <c r="D62" s="4" t="s">
        <v>321</v>
      </c>
      <c r="E62" s="150">
        <v>57</v>
      </c>
      <c r="F62" s="150">
        <v>57</v>
      </c>
      <c r="G62" s="150">
        <v>32</v>
      </c>
      <c r="H62" s="104">
        <f t="shared" si="1"/>
        <v>21.112000000000002</v>
      </c>
      <c r="I62" s="150"/>
      <c r="J62" s="149"/>
      <c r="K62" s="105"/>
      <c r="L62" s="105"/>
      <c r="M62" s="106">
        <f t="shared" si="2"/>
        <v>0</v>
      </c>
      <c r="N62" s="119">
        <v>42497</v>
      </c>
      <c r="O62" s="119" t="s">
        <v>205</v>
      </c>
      <c r="P62" s="107"/>
      <c r="Q62" s="108">
        <v>10</v>
      </c>
      <c r="R62" s="108"/>
      <c r="S62" s="108">
        <f t="shared" si="3"/>
        <v>0</v>
      </c>
      <c r="T62" s="108">
        <f t="shared" si="4"/>
        <v>0</v>
      </c>
      <c r="U62" s="108">
        <f t="shared" si="5"/>
        <v>0</v>
      </c>
      <c r="V62" s="111"/>
    </row>
    <row r="63" spans="1:22" ht="18" hidden="1" customHeight="1">
      <c r="A63" s="2">
        <f t="shared" si="0"/>
        <v>61</v>
      </c>
      <c r="B63" s="3" t="s">
        <v>318</v>
      </c>
      <c r="C63" s="3" t="s">
        <v>259</v>
      </c>
      <c r="D63" s="4" t="s">
        <v>321</v>
      </c>
      <c r="E63" s="150"/>
      <c r="F63" s="150"/>
      <c r="G63" s="150"/>
      <c r="H63" s="104">
        <f t="shared" si="1"/>
        <v>0</v>
      </c>
      <c r="I63" s="150"/>
      <c r="J63" s="149"/>
      <c r="K63" s="105"/>
      <c r="L63" s="105"/>
      <c r="M63" s="106">
        <f t="shared" si="2"/>
        <v>0</v>
      </c>
      <c r="N63" s="119">
        <v>42497</v>
      </c>
      <c r="O63" s="119" t="s">
        <v>206</v>
      </c>
      <c r="P63" s="107"/>
      <c r="Q63" s="108">
        <v>209</v>
      </c>
      <c r="R63" s="108">
        <v>5000</v>
      </c>
      <c r="S63" s="108">
        <f t="shared" si="3"/>
        <v>1045000</v>
      </c>
      <c r="T63" s="108">
        <f t="shared" si="4"/>
        <v>104500</v>
      </c>
      <c r="U63" s="108">
        <f t="shared" si="5"/>
        <v>1149500</v>
      </c>
      <c r="V63" s="111"/>
    </row>
    <row r="64" spans="1:22" ht="18" hidden="1" customHeight="1">
      <c r="A64" s="2">
        <f t="shared" si="0"/>
        <v>62</v>
      </c>
      <c r="B64" s="3" t="s">
        <v>331</v>
      </c>
      <c r="C64" s="3" t="s">
        <v>238</v>
      </c>
      <c r="D64" s="4" t="s">
        <v>321</v>
      </c>
      <c r="E64" s="150">
        <v>48</v>
      </c>
      <c r="F64" s="150">
        <v>35.5</v>
      </c>
      <c r="G64" s="150">
        <v>26</v>
      </c>
      <c r="H64" s="104">
        <f t="shared" si="1"/>
        <v>472.34474999999998</v>
      </c>
      <c r="I64" s="150"/>
      <c r="J64" s="149"/>
      <c r="K64" s="105"/>
      <c r="L64" s="105"/>
      <c r="M64" s="106">
        <f t="shared" si="2"/>
        <v>0</v>
      </c>
      <c r="N64" s="119">
        <v>42497</v>
      </c>
      <c r="O64" s="119" t="s">
        <v>207</v>
      </c>
      <c r="P64" s="107"/>
      <c r="Q64" s="108">
        <v>435</v>
      </c>
      <c r="R64" s="108">
        <v>9300</v>
      </c>
      <c r="S64" s="108">
        <f t="shared" si="3"/>
        <v>4045500</v>
      </c>
      <c r="T64" s="108"/>
      <c r="U64" s="108">
        <f t="shared" si="5"/>
        <v>4045500</v>
      </c>
      <c r="V64" s="111"/>
    </row>
    <row r="65" spans="1:22" ht="18" hidden="1" customHeight="1">
      <c r="A65" s="2">
        <f t="shared" si="0"/>
        <v>63</v>
      </c>
      <c r="B65" s="3" t="s">
        <v>13</v>
      </c>
      <c r="C65" s="3" t="s">
        <v>260</v>
      </c>
      <c r="D65" s="4" t="s">
        <v>321</v>
      </c>
      <c r="E65" s="150">
        <v>64</v>
      </c>
      <c r="F65" s="150">
        <v>46</v>
      </c>
      <c r="G65" s="150">
        <v>130</v>
      </c>
      <c r="H65" s="104">
        <f t="shared" si="1"/>
        <v>87.718400000000003</v>
      </c>
      <c r="I65" s="150"/>
      <c r="J65" s="149"/>
      <c r="K65" s="105"/>
      <c r="L65" s="105"/>
      <c r="M65" s="106">
        <f t="shared" si="2"/>
        <v>0</v>
      </c>
      <c r="N65" s="119">
        <v>42499</v>
      </c>
      <c r="O65" s="119" t="s">
        <v>208</v>
      </c>
      <c r="P65" s="107"/>
      <c r="Q65" s="108">
        <v>22</v>
      </c>
      <c r="R65" s="108">
        <v>35000</v>
      </c>
      <c r="S65" s="108">
        <f t="shared" si="3"/>
        <v>770000</v>
      </c>
      <c r="T65" s="108">
        <f t="shared" si="4"/>
        <v>77000</v>
      </c>
      <c r="U65" s="108">
        <f t="shared" si="5"/>
        <v>847000</v>
      </c>
      <c r="V65" s="111"/>
    </row>
    <row r="66" spans="1:22" ht="18" hidden="1" customHeight="1">
      <c r="A66" s="2">
        <f t="shared" si="0"/>
        <v>64</v>
      </c>
      <c r="B66" s="3" t="s">
        <v>13</v>
      </c>
      <c r="C66" s="3" t="s">
        <v>261</v>
      </c>
      <c r="D66" s="4" t="s">
        <v>321</v>
      </c>
      <c r="E66" s="150">
        <v>103</v>
      </c>
      <c r="F66" s="150">
        <v>50</v>
      </c>
      <c r="G66" s="150">
        <v>180</v>
      </c>
      <c r="H66" s="104">
        <f t="shared" si="1"/>
        <v>863.04</v>
      </c>
      <c r="I66" s="150"/>
      <c r="J66" s="149"/>
      <c r="K66" s="105"/>
      <c r="L66" s="105"/>
      <c r="M66" s="106">
        <f t="shared" si="2"/>
        <v>0</v>
      </c>
      <c r="N66" s="119">
        <v>42499</v>
      </c>
      <c r="O66" s="119" t="s">
        <v>208</v>
      </c>
      <c r="P66" s="107"/>
      <c r="Q66" s="108">
        <v>120</v>
      </c>
      <c r="R66" s="108">
        <v>47449</v>
      </c>
      <c r="S66" s="108">
        <f t="shared" si="3"/>
        <v>5693880</v>
      </c>
      <c r="T66" s="108">
        <f t="shared" si="4"/>
        <v>569388</v>
      </c>
      <c r="U66" s="108">
        <f t="shared" si="5"/>
        <v>6263268</v>
      </c>
      <c r="V66" s="111"/>
    </row>
    <row r="67" spans="1:22" ht="18" hidden="1" customHeight="1">
      <c r="A67" s="2">
        <f t="shared" si="0"/>
        <v>65</v>
      </c>
      <c r="B67" s="3" t="s">
        <v>190</v>
      </c>
      <c r="C67" s="3" t="s">
        <v>262</v>
      </c>
      <c r="D67" s="4" t="s">
        <v>321</v>
      </c>
      <c r="E67" s="150">
        <v>120</v>
      </c>
      <c r="F67" s="150"/>
      <c r="G67" s="150"/>
      <c r="H67" s="104">
        <f t="shared" si="1"/>
        <v>0</v>
      </c>
      <c r="I67" s="150"/>
      <c r="J67" s="149"/>
      <c r="K67" s="105"/>
      <c r="L67" s="105"/>
      <c r="M67" s="106">
        <f t="shared" si="2"/>
        <v>0</v>
      </c>
      <c r="N67" s="119">
        <v>42499</v>
      </c>
      <c r="O67" s="119" t="s">
        <v>209</v>
      </c>
      <c r="P67" s="107"/>
      <c r="Q67" s="108">
        <v>184</v>
      </c>
      <c r="R67" s="108">
        <v>9300</v>
      </c>
      <c r="S67" s="108">
        <f t="shared" si="3"/>
        <v>1711200</v>
      </c>
      <c r="T67" s="108">
        <f t="shared" si="4"/>
        <v>171120</v>
      </c>
      <c r="U67" s="108">
        <f t="shared" si="5"/>
        <v>1882320</v>
      </c>
      <c r="V67" s="111"/>
    </row>
    <row r="68" spans="1:22" ht="18" hidden="1" customHeight="1">
      <c r="A68" s="2">
        <f t="shared" ref="A68:A131" si="6">IF(B68&lt;&gt;"",ROW()-2,"")</f>
        <v>66</v>
      </c>
      <c r="B68" s="3" t="s">
        <v>181</v>
      </c>
      <c r="C68" s="3" t="s">
        <v>237</v>
      </c>
      <c r="D68" s="4" t="s">
        <v>321</v>
      </c>
      <c r="E68" s="150">
        <v>60.5</v>
      </c>
      <c r="F68" s="150">
        <v>60.5</v>
      </c>
      <c r="G68" s="150">
        <v>135</v>
      </c>
      <c r="H68" s="104">
        <f t="shared" ref="H68:H131" si="7">(IF(G68&gt;0,(((E68+F68)*2+4)*(F68+G68+2)/10000),(E68*F68/10000)))*Q68</f>
        <v>242.92500000000001</v>
      </c>
      <c r="I68" s="150"/>
      <c r="J68" s="149"/>
      <c r="K68" s="105"/>
      <c r="L68" s="105"/>
      <c r="M68" s="106">
        <f t="shared" ref="M68:M243" si="8">K68*L68</f>
        <v>0</v>
      </c>
      <c r="N68" s="119">
        <v>42499</v>
      </c>
      <c r="O68" s="119" t="s">
        <v>210</v>
      </c>
      <c r="P68" s="107"/>
      <c r="Q68" s="108">
        <v>50</v>
      </c>
      <c r="R68" s="108">
        <v>31900</v>
      </c>
      <c r="S68" s="108">
        <f t="shared" ref="S68:S243" si="9">Q68*R68</f>
        <v>1595000</v>
      </c>
      <c r="T68" s="108">
        <f t="shared" ref="T68:T243" si="10">S68*10%</f>
        <v>159500</v>
      </c>
      <c r="U68" s="108">
        <f t="shared" ref="U68:U243" si="11">S68+T68</f>
        <v>1754500</v>
      </c>
      <c r="V68" s="111"/>
    </row>
    <row r="69" spans="1:22" ht="18" hidden="1" customHeight="1">
      <c r="A69" s="2">
        <f t="shared" si="6"/>
        <v>67</v>
      </c>
      <c r="B69" s="3" t="s">
        <v>181</v>
      </c>
      <c r="C69" s="3" t="s">
        <v>237</v>
      </c>
      <c r="D69" s="4" t="s">
        <v>321</v>
      </c>
      <c r="E69" s="150">
        <v>80.5</v>
      </c>
      <c r="F69" s="150">
        <v>60.5</v>
      </c>
      <c r="G69" s="150">
        <v>135</v>
      </c>
      <c r="H69" s="104">
        <f t="shared" si="7"/>
        <v>271.12800000000004</v>
      </c>
      <c r="I69" s="150"/>
      <c r="J69" s="149"/>
      <c r="K69" s="105"/>
      <c r="L69" s="105"/>
      <c r="M69" s="106">
        <f t="shared" si="8"/>
        <v>0</v>
      </c>
      <c r="N69" s="119">
        <v>42499</v>
      </c>
      <c r="O69" s="119" t="s">
        <v>210</v>
      </c>
      <c r="P69" s="107"/>
      <c r="Q69" s="108">
        <v>48</v>
      </c>
      <c r="R69" s="108">
        <v>38150</v>
      </c>
      <c r="S69" s="108">
        <f t="shared" si="9"/>
        <v>1831200</v>
      </c>
      <c r="T69" s="108">
        <f t="shared" si="10"/>
        <v>183120</v>
      </c>
      <c r="U69" s="108">
        <f t="shared" si="11"/>
        <v>2014320</v>
      </c>
      <c r="V69" s="111"/>
    </row>
    <row r="70" spans="1:22" ht="18" hidden="1" customHeight="1">
      <c r="A70" s="2">
        <f t="shared" si="6"/>
        <v>68</v>
      </c>
      <c r="B70" s="3" t="s">
        <v>181</v>
      </c>
      <c r="C70" s="3" t="s">
        <v>237</v>
      </c>
      <c r="D70" s="4" t="s">
        <v>321</v>
      </c>
      <c r="E70" s="150">
        <v>60.5</v>
      </c>
      <c r="F70" s="150">
        <v>36.5</v>
      </c>
      <c r="G70" s="150">
        <v>45</v>
      </c>
      <c r="H70" s="104">
        <f t="shared" si="7"/>
        <v>826.65</v>
      </c>
      <c r="I70" s="150"/>
      <c r="J70" s="149"/>
      <c r="K70" s="105"/>
      <c r="L70" s="105"/>
      <c r="M70" s="106">
        <f t="shared" si="8"/>
        <v>0</v>
      </c>
      <c r="N70" s="119">
        <v>42499</v>
      </c>
      <c r="O70" s="119" t="s">
        <v>210</v>
      </c>
      <c r="P70" s="107"/>
      <c r="Q70" s="108">
        <v>500</v>
      </c>
      <c r="R70" s="108">
        <v>12700</v>
      </c>
      <c r="S70" s="108">
        <f t="shared" si="9"/>
        <v>6350000</v>
      </c>
      <c r="T70" s="108">
        <f t="shared" si="10"/>
        <v>635000</v>
      </c>
      <c r="U70" s="108">
        <f t="shared" si="11"/>
        <v>6985000</v>
      </c>
      <c r="V70" s="111"/>
    </row>
    <row r="71" spans="1:22" ht="18" hidden="1" customHeight="1">
      <c r="A71" s="2">
        <f t="shared" si="6"/>
        <v>69</v>
      </c>
      <c r="B71" s="3" t="s">
        <v>181</v>
      </c>
      <c r="C71" s="3" t="s">
        <v>237</v>
      </c>
      <c r="D71" s="4" t="s">
        <v>321</v>
      </c>
      <c r="E71" s="150">
        <v>60.5</v>
      </c>
      <c r="F71" s="150">
        <v>60.5</v>
      </c>
      <c r="G71" s="150">
        <v>205</v>
      </c>
      <c r="H71" s="104">
        <f t="shared" si="7"/>
        <v>329.02499999999998</v>
      </c>
      <c r="I71" s="150"/>
      <c r="J71" s="149"/>
      <c r="K71" s="105"/>
      <c r="L71" s="105"/>
      <c r="M71" s="106">
        <f t="shared" si="8"/>
        <v>0</v>
      </c>
      <c r="N71" s="119">
        <v>42499</v>
      </c>
      <c r="O71" s="119" t="s">
        <v>210</v>
      </c>
      <c r="P71" s="107"/>
      <c r="Q71" s="108">
        <v>50</v>
      </c>
      <c r="R71" s="108">
        <v>43400</v>
      </c>
      <c r="S71" s="108">
        <f t="shared" si="9"/>
        <v>2170000</v>
      </c>
      <c r="T71" s="108">
        <f t="shared" si="10"/>
        <v>217000</v>
      </c>
      <c r="U71" s="108">
        <f t="shared" si="11"/>
        <v>2387000</v>
      </c>
      <c r="V71" s="111"/>
    </row>
    <row r="72" spans="1:22" ht="18" hidden="1" customHeight="1">
      <c r="A72" s="2">
        <f t="shared" si="6"/>
        <v>70</v>
      </c>
      <c r="B72" s="3" t="s">
        <v>181</v>
      </c>
      <c r="C72" s="3" t="s">
        <v>237</v>
      </c>
      <c r="D72" s="4" t="s">
        <v>321</v>
      </c>
      <c r="E72" s="150">
        <v>110.5</v>
      </c>
      <c r="F72" s="150">
        <v>60.5</v>
      </c>
      <c r="G72" s="150">
        <v>205</v>
      </c>
      <c r="H72" s="104">
        <f t="shared" si="7"/>
        <v>0</v>
      </c>
      <c r="I72" s="150"/>
      <c r="J72" s="149"/>
      <c r="K72" s="105"/>
      <c r="L72" s="105"/>
      <c r="M72" s="106">
        <f t="shared" si="8"/>
        <v>0</v>
      </c>
      <c r="N72" s="119">
        <v>42499</v>
      </c>
      <c r="O72" s="119" t="s">
        <v>210</v>
      </c>
      <c r="P72" s="107"/>
      <c r="Q72" s="108"/>
      <c r="R72" s="108">
        <v>64600</v>
      </c>
      <c r="S72" s="108">
        <f t="shared" si="9"/>
        <v>0</v>
      </c>
      <c r="T72" s="108">
        <f t="shared" si="10"/>
        <v>0</v>
      </c>
      <c r="U72" s="108">
        <f t="shared" si="11"/>
        <v>0</v>
      </c>
      <c r="V72" s="111"/>
    </row>
    <row r="73" spans="1:22" ht="18" hidden="1" customHeight="1">
      <c r="A73" s="2">
        <f t="shared" si="6"/>
        <v>71</v>
      </c>
      <c r="B73" s="3" t="s">
        <v>164</v>
      </c>
      <c r="C73" s="3" t="s">
        <v>263</v>
      </c>
      <c r="D73" s="4" t="s">
        <v>321</v>
      </c>
      <c r="E73" s="150"/>
      <c r="F73" s="150"/>
      <c r="G73" s="150"/>
      <c r="H73" s="104">
        <f t="shared" si="7"/>
        <v>0</v>
      </c>
      <c r="I73" s="150"/>
      <c r="J73" s="149"/>
      <c r="K73" s="105"/>
      <c r="L73" s="105"/>
      <c r="M73" s="106">
        <f t="shared" si="8"/>
        <v>0</v>
      </c>
      <c r="N73" s="119">
        <v>42499</v>
      </c>
      <c r="O73" s="119" t="s">
        <v>211</v>
      </c>
      <c r="P73" s="107"/>
      <c r="Q73" s="108">
        <v>945</v>
      </c>
      <c r="R73" s="108">
        <v>8500</v>
      </c>
      <c r="S73" s="108">
        <f t="shared" si="9"/>
        <v>8032500</v>
      </c>
      <c r="T73" s="108"/>
      <c r="U73" s="108">
        <f t="shared" si="11"/>
        <v>8032500</v>
      </c>
      <c r="V73" s="111"/>
    </row>
    <row r="74" spans="1:22" ht="18" hidden="1" customHeight="1">
      <c r="A74" s="2">
        <f t="shared" si="6"/>
        <v>72</v>
      </c>
      <c r="B74" s="3" t="s">
        <v>331</v>
      </c>
      <c r="C74" s="3" t="s">
        <v>238</v>
      </c>
      <c r="D74" s="4" t="s">
        <v>321</v>
      </c>
      <c r="E74" s="150">
        <v>44.5</v>
      </c>
      <c r="F74" s="150">
        <v>30.7</v>
      </c>
      <c r="G74" s="150">
        <v>23</v>
      </c>
      <c r="H74" s="104">
        <f t="shared" si="7"/>
        <v>430.00400000000002</v>
      </c>
      <c r="I74" s="150"/>
      <c r="J74" s="149"/>
      <c r="K74" s="105"/>
      <c r="L74" s="105"/>
      <c r="M74" s="106">
        <f t="shared" si="8"/>
        <v>0</v>
      </c>
      <c r="N74" s="119">
        <v>42499</v>
      </c>
      <c r="O74" s="119" t="s">
        <v>212</v>
      </c>
      <c r="P74" s="107"/>
      <c r="Q74" s="108">
        <v>500</v>
      </c>
      <c r="R74" s="108">
        <v>9300</v>
      </c>
      <c r="S74" s="108">
        <f t="shared" si="9"/>
        <v>4650000</v>
      </c>
      <c r="T74" s="108"/>
      <c r="U74" s="108">
        <f t="shared" si="11"/>
        <v>4650000</v>
      </c>
      <c r="V74" s="111"/>
    </row>
    <row r="75" spans="1:22" ht="18" hidden="1" customHeight="1">
      <c r="A75" s="2">
        <f t="shared" si="6"/>
        <v>73</v>
      </c>
      <c r="B75" s="3" t="s">
        <v>331</v>
      </c>
      <c r="C75" s="3" t="s">
        <v>238</v>
      </c>
      <c r="D75" s="4" t="s">
        <v>321</v>
      </c>
      <c r="E75" s="150">
        <v>44.5</v>
      </c>
      <c r="F75" s="150">
        <v>30.7</v>
      </c>
      <c r="G75" s="150">
        <v>23</v>
      </c>
      <c r="H75" s="104">
        <f t="shared" si="7"/>
        <v>507.40472</v>
      </c>
      <c r="I75" s="150"/>
      <c r="J75" s="149"/>
      <c r="K75" s="105"/>
      <c r="L75" s="105"/>
      <c r="M75" s="106">
        <f t="shared" si="8"/>
        <v>0</v>
      </c>
      <c r="N75" s="119">
        <v>42499</v>
      </c>
      <c r="O75" s="119" t="s">
        <v>212</v>
      </c>
      <c r="P75" s="107"/>
      <c r="Q75" s="108">
        <v>590</v>
      </c>
      <c r="R75" s="108">
        <v>9300</v>
      </c>
      <c r="S75" s="108">
        <f t="shared" si="9"/>
        <v>5487000</v>
      </c>
      <c r="T75" s="108"/>
      <c r="U75" s="108">
        <f t="shared" si="11"/>
        <v>5487000</v>
      </c>
      <c r="V75" s="111"/>
    </row>
    <row r="76" spans="1:22" ht="18" hidden="1" customHeight="1">
      <c r="A76" s="2">
        <f t="shared" si="6"/>
        <v>74</v>
      </c>
      <c r="B76" s="3" t="s">
        <v>319</v>
      </c>
      <c r="C76" s="3" t="s">
        <v>264</v>
      </c>
      <c r="D76" s="4" t="s">
        <v>321</v>
      </c>
      <c r="E76" s="150">
        <v>27.5</v>
      </c>
      <c r="F76" s="150">
        <v>22</v>
      </c>
      <c r="G76" s="150">
        <v>12.2</v>
      </c>
      <c r="H76" s="104">
        <f t="shared" si="7"/>
        <v>1866.1643000000001</v>
      </c>
      <c r="I76" s="150"/>
      <c r="J76" s="149"/>
      <c r="K76" s="105"/>
      <c r="L76" s="105"/>
      <c r="M76" s="106">
        <f t="shared" si="8"/>
        <v>0</v>
      </c>
      <c r="N76" s="119">
        <v>42500</v>
      </c>
      <c r="O76" s="119" t="s">
        <v>213</v>
      </c>
      <c r="P76" s="107"/>
      <c r="Q76" s="108">
        <v>5005</v>
      </c>
      <c r="R76" s="108">
        <v>3000</v>
      </c>
      <c r="S76" s="108">
        <f t="shared" si="9"/>
        <v>15015000</v>
      </c>
      <c r="T76" s="108"/>
      <c r="U76" s="108">
        <f t="shared" si="11"/>
        <v>15015000</v>
      </c>
      <c r="V76" s="111"/>
    </row>
    <row r="77" spans="1:22" ht="18" hidden="1" customHeight="1">
      <c r="A77" s="2">
        <f t="shared" si="6"/>
        <v>75</v>
      </c>
      <c r="B77" s="3" t="s">
        <v>319</v>
      </c>
      <c r="C77" s="3" t="s">
        <v>265</v>
      </c>
      <c r="D77" s="4" t="s">
        <v>321</v>
      </c>
      <c r="E77" s="150"/>
      <c r="F77" s="150"/>
      <c r="G77" s="150"/>
      <c r="H77" s="104">
        <f t="shared" si="7"/>
        <v>0</v>
      </c>
      <c r="I77" s="150"/>
      <c r="J77" s="149"/>
      <c r="K77" s="105"/>
      <c r="L77" s="105"/>
      <c r="M77" s="106">
        <f t="shared" si="8"/>
        <v>0</v>
      </c>
      <c r="N77" s="119">
        <v>42500</v>
      </c>
      <c r="O77" s="119" t="s">
        <v>213</v>
      </c>
      <c r="P77" s="107"/>
      <c r="Q77" s="108">
        <v>4360</v>
      </c>
      <c r="R77" s="108">
        <v>1300</v>
      </c>
      <c r="S77" s="108">
        <f t="shared" si="9"/>
        <v>5668000</v>
      </c>
      <c r="T77" s="108"/>
      <c r="U77" s="108">
        <f t="shared" si="11"/>
        <v>5668000</v>
      </c>
      <c r="V77" s="111"/>
    </row>
    <row r="78" spans="1:22" ht="18" hidden="1" customHeight="1">
      <c r="A78" s="2">
        <f t="shared" si="6"/>
        <v>76</v>
      </c>
      <c r="B78" s="3" t="s">
        <v>331</v>
      </c>
      <c r="C78" s="3" t="s">
        <v>266</v>
      </c>
      <c r="D78" s="4" t="s">
        <v>321</v>
      </c>
      <c r="E78" s="150">
        <v>44.5</v>
      </c>
      <c r="F78" s="150">
        <v>30.7</v>
      </c>
      <c r="G78" s="150">
        <v>23</v>
      </c>
      <c r="H78" s="104">
        <f t="shared" si="7"/>
        <v>387.00360000000001</v>
      </c>
      <c r="I78" s="150"/>
      <c r="J78" s="149"/>
      <c r="K78" s="105"/>
      <c r="L78" s="105"/>
      <c r="M78" s="106">
        <f t="shared" si="8"/>
        <v>0</v>
      </c>
      <c r="N78" s="119">
        <v>42500</v>
      </c>
      <c r="O78" s="119" t="s">
        <v>214</v>
      </c>
      <c r="P78" s="107"/>
      <c r="Q78" s="108">
        <v>450</v>
      </c>
      <c r="R78" s="108">
        <v>9300</v>
      </c>
      <c r="S78" s="108">
        <f t="shared" si="9"/>
        <v>4185000</v>
      </c>
      <c r="T78" s="108"/>
      <c r="U78" s="108">
        <f t="shared" si="11"/>
        <v>4185000</v>
      </c>
      <c r="V78" s="111"/>
    </row>
    <row r="79" spans="1:22" ht="18" hidden="1" customHeight="1">
      <c r="A79" s="2">
        <f t="shared" si="6"/>
        <v>77</v>
      </c>
      <c r="B79" s="3" t="s">
        <v>316</v>
      </c>
      <c r="C79" s="3" t="s">
        <v>267</v>
      </c>
      <c r="D79" s="4" t="s">
        <v>321</v>
      </c>
      <c r="E79" s="150">
        <v>119</v>
      </c>
      <c r="F79" s="150">
        <v>49</v>
      </c>
      <c r="G79" s="150">
        <v>51</v>
      </c>
      <c r="H79" s="104">
        <f t="shared" si="7"/>
        <v>145.65600000000001</v>
      </c>
      <c r="I79" s="150"/>
      <c r="J79" s="149"/>
      <c r="K79" s="105"/>
      <c r="L79" s="105"/>
      <c r="M79" s="106">
        <f t="shared" si="8"/>
        <v>0</v>
      </c>
      <c r="N79" s="119">
        <v>42501</v>
      </c>
      <c r="O79" s="119" t="s">
        <v>215</v>
      </c>
      <c r="P79" s="107"/>
      <c r="Q79" s="108">
        <v>42</v>
      </c>
      <c r="R79" s="108">
        <v>38800</v>
      </c>
      <c r="S79" s="108">
        <f t="shared" si="9"/>
        <v>1629600</v>
      </c>
      <c r="T79" s="108"/>
      <c r="U79" s="108">
        <f t="shared" si="11"/>
        <v>1629600</v>
      </c>
      <c r="V79" s="111"/>
    </row>
    <row r="80" spans="1:22" ht="18" hidden="1" customHeight="1">
      <c r="A80" s="2">
        <f t="shared" si="6"/>
        <v>78</v>
      </c>
      <c r="B80" s="3" t="s">
        <v>316</v>
      </c>
      <c r="C80" s="3" t="s">
        <v>268</v>
      </c>
      <c r="D80" s="4" t="s">
        <v>321</v>
      </c>
      <c r="E80" s="150">
        <v>134</v>
      </c>
      <c r="F80" s="150">
        <v>49</v>
      </c>
      <c r="G80" s="150">
        <v>51</v>
      </c>
      <c r="H80" s="104">
        <f t="shared" si="7"/>
        <v>83.028000000000006</v>
      </c>
      <c r="I80" s="150"/>
      <c r="J80" s="149"/>
      <c r="K80" s="105"/>
      <c r="L80" s="105"/>
      <c r="M80" s="106">
        <f t="shared" si="8"/>
        <v>0</v>
      </c>
      <c r="N80" s="119">
        <v>42501</v>
      </c>
      <c r="O80" s="119" t="s">
        <v>215</v>
      </c>
      <c r="P80" s="107"/>
      <c r="Q80" s="108">
        <v>22</v>
      </c>
      <c r="R80" s="108">
        <v>42000</v>
      </c>
      <c r="S80" s="108">
        <f t="shared" si="9"/>
        <v>924000</v>
      </c>
      <c r="T80" s="108"/>
      <c r="U80" s="108">
        <f t="shared" si="11"/>
        <v>924000</v>
      </c>
      <c r="V80" s="111"/>
    </row>
    <row r="81" spans="1:22" ht="18" hidden="1" customHeight="1">
      <c r="A81" s="2">
        <f t="shared" si="6"/>
        <v>79</v>
      </c>
      <c r="B81" s="3" t="s">
        <v>316</v>
      </c>
      <c r="C81" s="3" t="s">
        <v>241</v>
      </c>
      <c r="D81" s="4" t="s">
        <v>321</v>
      </c>
      <c r="E81" s="150">
        <v>151</v>
      </c>
      <c r="F81" s="150">
        <v>49</v>
      </c>
      <c r="G81" s="150">
        <v>51</v>
      </c>
      <c r="H81" s="104">
        <f t="shared" si="7"/>
        <v>90.657600000000002</v>
      </c>
      <c r="I81" s="150"/>
      <c r="J81" s="149"/>
      <c r="K81" s="105"/>
      <c r="L81" s="105"/>
      <c r="M81" s="106">
        <f t="shared" si="8"/>
        <v>0</v>
      </c>
      <c r="N81" s="119">
        <v>42501</v>
      </c>
      <c r="O81" s="119" t="s">
        <v>215</v>
      </c>
      <c r="P81" s="107"/>
      <c r="Q81" s="108">
        <v>22</v>
      </c>
      <c r="R81" s="108">
        <v>45300</v>
      </c>
      <c r="S81" s="108">
        <f t="shared" si="9"/>
        <v>996600</v>
      </c>
      <c r="T81" s="108"/>
      <c r="U81" s="108">
        <f t="shared" si="11"/>
        <v>996600</v>
      </c>
      <c r="V81" s="111"/>
    </row>
    <row r="82" spans="1:22" ht="18" hidden="1" customHeight="1">
      <c r="A82" s="2">
        <f t="shared" si="6"/>
        <v>80</v>
      </c>
      <c r="B82" s="3" t="s">
        <v>316</v>
      </c>
      <c r="C82" s="3" t="s">
        <v>269</v>
      </c>
      <c r="D82" s="4" t="s">
        <v>321</v>
      </c>
      <c r="E82" s="150">
        <v>134</v>
      </c>
      <c r="F82" s="150">
        <v>49</v>
      </c>
      <c r="G82" s="150">
        <v>51</v>
      </c>
      <c r="H82" s="104">
        <f t="shared" si="7"/>
        <v>75.48</v>
      </c>
      <c r="I82" s="150"/>
      <c r="J82" s="149"/>
      <c r="K82" s="105"/>
      <c r="L82" s="105"/>
      <c r="M82" s="106">
        <f t="shared" si="8"/>
        <v>0</v>
      </c>
      <c r="N82" s="119">
        <v>42501</v>
      </c>
      <c r="O82" s="119" t="s">
        <v>215</v>
      </c>
      <c r="P82" s="107"/>
      <c r="Q82" s="108">
        <v>20</v>
      </c>
      <c r="R82" s="108">
        <v>42000</v>
      </c>
      <c r="S82" s="108">
        <f t="shared" si="9"/>
        <v>840000</v>
      </c>
      <c r="T82" s="108"/>
      <c r="U82" s="108">
        <f t="shared" si="11"/>
        <v>840000</v>
      </c>
      <c r="V82" s="111"/>
    </row>
    <row r="83" spans="1:22" ht="18" hidden="1" customHeight="1">
      <c r="A83" s="2">
        <f t="shared" si="6"/>
        <v>81</v>
      </c>
      <c r="B83" s="3" t="s">
        <v>316</v>
      </c>
      <c r="C83" s="3" t="s">
        <v>270</v>
      </c>
      <c r="D83" s="4" t="s">
        <v>321</v>
      </c>
      <c r="E83" s="150">
        <v>143</v>
      </c>
      <c r="F83" s="150">
        <v>49</v>
      </c>
      <c r="G83" s="150">
        <v>51</v>
      </c>
      <c r="H83" s="104">
        <f t="shared" si="7"/>
        <v>118.72799999999999</v>
      </c>
      <c r="I83" s="150"/>
      <c r="J83" s="149"/>
      <c r="K83" s="105"/>
      <c r="L83" s="105"/>
      <c r="M83" s="106">
        <f t="shared" si="8"/>
        <v>0</v>
      </c>
      <c r="N83" s="119">
        <v>42501</v>
      </c>
      <c r="O83" s="119" t="s">
        <v>215</v>
      </c>
      <c r="P83" s="107"/>
      <c r="Q83" s="108">
        <v>30</v>
      </c>
      <c r="R83" s="108">
        <v>45000</v>
      </c>
      <c r="S83" s="108">
        <f t="shared" si="9"/>
        <v>1350000</v>
      </c>
      <c r="T83" s="108"/>
      <c r="U83" s="108">
        <f t="shared" si="11"/>
        <v>1350000</v>
      </c>
      <c r="V83" s="111"/>
    </row>
    <row r="84" spans="1:22" ht="18" hidden="1" customHeight="1">
      <c r="A84" s="2">
        <f t="shared" si="6"/>
        <v>82</v>
      </c>
      <c r="B84" s="3" t="s">
        <v>316</v>
      </c>
      <c r="C84" s="3" t="s">
        <v>271</v>
      </c>
      <c r="D84" s="4" t="s">
        <v>321</v>
      </c>
      <c r="E84" s="150">
        <v>183</v>
      </c>
      <c r="F84" s="150">
        <v>49</v>
      </c>
      <c r="G84" s="150">
        <v>51</v>
      </c>
      <c r="H84" s="104">
        <f t="shared" si="7"/>
        <v>100.2456</v>
      </c>
      <c r="I84" s="150"/>
      <c r="J84" s="149"/>
      <c r="K84" s="105"/>
      <c r="L84" s="105"/>
      <c r="M84" s="106">
        <f t="shared" si="8"/>
        <v>0</v>
      </c>
      <c r="N84" s="119">
        <v>42501</v>
      </c>
      <c r="O84" s="119" t="s">
        <v>215</v>
      </c>
      <c r="P84" s="107"/>
      <c r="Q84" s="108">
        <v>21</v>
      </c>
      <c r="R84" s="108">
        <v>53500</v>
      </c>
      <c r="S84" s="108">
        <f t="shared" si="9"/>
        <v>1123500</v>
      </c>
      <c r="T84" s="108"/>
      <c r="U84" s="108">
        <f t="shared" si="11"/>
        <v>1123500</v>
      </c>
      <c r="V84" s="111"/>
    </row>
    <row r="85" spans="1:22" ht="18" hidden="1" customHeight="1">
      <c r="A85" s="2">
        <f t="shared" si="6"/>
        <v>83</v>
      </c>
      <c r="B85" s="3" t="s">
        <v>316</v>
      </c>
      <c r="C85" s="3" t="s">
        <v>272</v>
      </c>
      <c r="D85" s="4" t="s">
        <v>321</v>
      </c>
      <c r="E85" s="150"/>
      <c r="F85" s="150"/>
      <c r="G85" s="150"/>
      <c r="H85" s="104">
        <f t="shared" si="7"/>
        <v>0</v>
      </c>
      <c r="I85" s="150"/>
      <c r="J85" s="149"/>
      <c r="K85" s="105"/>
      <c r="L85" s="105"/>
      <c r="M85" s="106">
        <f t="shared" si="8"/>
        <v>0</v>
      </c>
      <c r="N85" s="119">
        <v>42501</v>
      </c>
      <c r="O85" s="119" t="s">
        <v>215</v>
      </c>
      <c r="P85" s="107"/>
      <c r="Q85" s="108">
        <v>32</v>
      </c>
      <c r="R85" s="108">
        <v>50400</v>
      </c>
      <c r="S85" s="108">
        <f t="shared" si="9"/>
        <v>1612800</v>
      </c>
      <c r="T85" s="108"/>
      <c r="U85" s="108">
        <f t="shared" si="11"/>
        <v>1612800</v>
      </c>
      <c r="V85" s="111"/>
    </row>
    <row r="86" spans="1:22" ht="18" hidden="1" customHeight="1">
      <c r="A86" s="2">
        <f t="shared" si="6"/>
        <v>84</v>
      </c>
      <c r="B86" s="3" t="s">
        <v>316</v>
      </c>
      <c r="C86" s="3" t="s">
        <v>273</v>
      </c>
      <c r="D86" s="4" t="s">
        <v>321</v>
      </c>
      <c r="E86" s="150">
        <v>183</v>
      </c>
      <c r="F86" s="150">
        <v>49</v>
      </c>
      <c r="G86" s="150">
        <v>51</v>
      </c>
      <c r="H86" s="104">
        <f t="shared" si="7"/>
        <v>52.509599999999999</v>
      </c>
      <c r="I86" s="150"/>
      <c r="J86" s="149"/>
      <c r="K86" s="105"/>
      <c r="L86" s="105"/>
      <c r="M86" s="106">
        <f t="shared" si="8"/>
        <v>0</v>
      </c>
      <c r="N86" s="119">
        <v>42501</v>
      </c>
      <c r="O86" s="119" t="s">
        <v>215</v>
      </c>
      <c r="P86" s="107"/>
      <c r="Q86" s="108">
        <v>11</v>
      </c>
      <c r="R86" s="108">
        <v>53400</v>
      </c>
      <c r="S86" s="108">
        <f t="shared" si="9"/>
        <v>587400</v>
      </c>
      <c r="T86" s="108"/>
      <c r="U86" s="108">
        <f t="shared" si="11"/>
        <v>587400</v>
      </c>
      <c r="V86" s="111"/>
    </row>
    <row r="87" spans="1:22" ht="18" hidden="1" customHeight="1">
      <c r="A87" s="2">
        <f t="shared" si="6"/>
        <v>85</v>
      </c>
      <c r="B87" s="3" t="s">
        <v>316</v>
      </c>
      <c r="C87" s="3" t="s">
        <v>274</v>
      </c>
      <c r="D87" s="4" t="s">
        <v>321</v>
      </c>
      <c r="E87" s="150">
        <v>263</v>
      </c>
      <c r="F87" s="150">
        <v>49</v>
      </c>
      <c r="G87" s="150">
        <v>51</v>
      </c>
      <c r="H87" s="104">
        <f t="shared" si="7"/>
        <v>83.272799999999989</v>
      </c>
      <c r="I87" s="150"/>
      <c r="J87" s="149"/>
      <c r="K87" s="105"/>
      <c r="L87" s="105"/>
      <c r="M87" s="106">
        <f t="shared" si="8"/>
        <v>0</v>
      </c>
      <c r="N87" s="119">
        <v>42501</v>
      </c>
      <c r="O87" s="119" t="s">
        <v>215</v>
      </c>
      <c r="P87" s="107"/>
      <c r="Q87" s="108">
        <v>13</v>
      </c>
      <c r="R87" s="108">
        <v>70000</v>
      </c>
      <c r="S87" s="108">
        <f t="shared" si="9"/>
        <v>910000</v>
      </c>
      <c r="T87" s="108"/>
      <c r="U87" s="108">
        <f t="shared" si="11"/>
        <v>910000</v>
      </c>
      <c r="V87" s="111"/>
    </row>
    <row r="88" spans="1:22" ht="18" hidden="1" customHeight="1">
      <c r="A88" s="2">
        <f t="shared" si="6"/>
        <v>86</v>
      </c>
      <c r="B88" s="3" t="s">
        <v>316</v>
      </c>
      <c r="C88" s="3" t="s">
        <v>275</v>
      </c>
      <c r="D88" s="4" t="s">
        <v>321</v>
      </c>
      <c r="E88" s="150">
        <v>151</v>
      </c>
      <c r="F88" s="150">
        <v>49</v>
      </c>
      <c r="G88" s="150">
        <v>51</v>
      </c>
      <c r="H88" s="104">
        <f t="shared" si="7"/>
        <v>82.415999999999997</v>
      </c>
      <c r="I88" s="150"/>
      <c r="J88" s="149"/>
      <c r="K88" s="105"/>
      <c r="L88" s="105"/>
      <c r="M88" s="106">
        <f t="shared" si="8"/>
        <v>0</v>
      </c>
      <c r="N88" s="119">
        <v>42501</v>
      </c>
      <c r="O88" s="119" t="s">
        <v>215</v>
      </c>
      <c r="P88" s="107"/>
      <c r="Q88" s="108">
        <v>20</v>
      </c>
      <c r="R88" s="108">
        <v>45300</v>
      </c>
      <c r="S88" s="108">
        <f t="shared" si="9"/>
        <v>906000</v>
      </c>
      <c r="T88" s="108"/>
      <c r="U88" s="108">
        <f t="shared" si="11"/>
        <v>906000</v>
      </c>
      <c r="V88" s="111"/>
    </row>
    <row r="89" spans="1:22" ht="18" hidden="1" customHeight="1">
      <c r="A89" s="2">
        <f t="shared" si="6"/>
        <v>87</v>
      </c>
      <c r="B89" s="3" t="s">
        <v>316</v>
      </c>
      <c r="C89" s="3" t="s">
        <v>276</v>
      </c>
      <c r="D89" s="4" t="s">
        <v>321</v>
      </c>
      <c r="E89" s="150"/>
      <c r="F89" s="150"/>
      <c r="G89" s="150"/>
      <c r="H89" s="104">
        <f t="shared" si="7"/>
        <v>0</v>
      </c>
      <c r="I89" s="150"/>
      <c r="J89" s="149"/>
      <c r="K89" s="105"/>
      <c r="L89" s="105"/>
      <c r="M89" s="106">
        <f t="shared" si="8"/>
        <v>0</v>
      </c>
      <c r="N89" s="119">
        <v>42501</v>
      </c>
      <c r="O89" s="119" t="s">
        <v>215</v>
      </c>
      <c r="P89" s="107"/>
      <c r="Q89" s="108">
        <v>6</v>
      </c>
      <c r="R89" s="108">
        <v>68000</v>
      </c>
      <c r="S89" s="108">
        <f t="shared" si="9"/>
        <v>408000</v>
      </c>
      <c r="T89" s="108"/>
      <c r="U89" s="108">
        <f t="shared" si="11"/>
        <v>408000</v>
      </c>
      <c r="V89" s="111"/>
    </row>
    <row r="90" spans="1:22" ht="18" hidden="1" customHeight="1">
      <c r="A90" s="2">
        <f t="shared" si="6"/>
        <v>88</v>
      </c>
      <c r="B90" s="3" t="s">
        <v>317</v>
      </c>
      <c r="C90" s="3" t="s">
        <v>277</v>
      </c>
      <c r="D90" s="4" t="s">
        <v>321</v>
      </c>
      <c r="E90" s="150">
        <v>20</v>
      </c>
      <c r="F90" s="150">
        <v>20</v>
      </c>
      <c r="G90" s="150">
        <v>15</v>
      </c>
      <c r="H90" s="104">
        <f t="shared" si="7"/>
        <v>155.4</v>
      </c>
      <c r="I90" s="150"/>
      <c r="J90" s="149"/>
      <c r="K90" s="105"/>
      <c r="L90" s="105"/>
      <c r="M90" s="106">
        <f t="shared" si="8"/>
        <v>0</v>
      </c>
      <c r="N90" s="119">
        <v>42501</v>
      </c>
      <c r="O90" s="119" t="s">
        <v>216</v>
      </c>
      <c r="P90" s="107"/>
      <c r="Q90" s="108">
        <v>500</v>
      </c>
      <c r="R90" s="108">
        <v>2900</v>
      </c>
      <c r="S90" s="108">
        <f t="shared" si="9"/>
        <v>1450000</v>
      </c>
      <c r="T90" s="108"/>
      <c r="U90" s="108">
        <f t="shared" si="11"/>
        <v>1450000</v>
      </c>
      <c r="V90" s="111"/>
    </row>
    <row r="91" spans="1:22" ht="18" hidden="1" customHeight="1">
      <c r="A91" s="2">
        <f t="shared" si="6"/>
        <v>89</v>
      </c>
      <c r="B91" s="3" t="s">
        <v>331</v>
      </c>
      <c r="C91" s="3" t="s">
        <v>236</v>
      </c>
      <c r="D91" s="4" t="s">
        <v>321</v>
      </c>
      <c r="E91" s="150">
        <v>44.5</v>
      </c>
      <c r="F91" s="150">
        <v>30.7</v>
      </c>
      <c r="G91" s="150">
        <v>26</v>
      </c>
      <c r="H91" s="104">
        <f t="shared" si="7"/>
        <v>761.31551999999999</v>
      </c>
      <c r="I91" s="150"/>
      <c r="J91" s="149"/>
      <c r="K91" s="105"/>
      <c r="L91" s="105"/>
      <c r="M91" s="106">
        <f t="shared" si="8"/>
        <v>0</v>
      </c>
      <c r="N91" s="119">
        <v>42501</v>
      </c>
      <c r="O91" s="119" t="s">
        <v>217</v>
      </c>
      <c r="P91" s="107"/>
      <c r="Q91" s="108">
        <v>840</v>
      </c>
      <c r="R91" s="108">
        <v>9900</v>
      </c>
      <c r="S91" s="108">
        <f t="shared" si="9"/>
        <v>8316000</v>
      </c>
      <c r="T91" s="108"/>
      <c r="U91" s="108">
        <f t="shared" si="11"/>
        <v>8316000</v>
      </c>
      <c r="V91" s="111"/>
    </row>
    <row r="92" spans="1:22" ht="18" hidden="1" customHeight="1">
      <c r="A92" s="2">
        <f t="shared" si="6"/>
        <v>90</v>
      </c>
      <c r="B92" s="3" t="s">
        <v>331</v>
      </c>
      <c r="C92" s="3" t="s">
        <v>236</v>
      </c>
      <c r="D92" s="4" t="s">
        <v>321</v>
      </c>
      <c r="E92" s="150">
        <v>44.5</v>
      </c>
      <c r="F92" s="150">
        <v>30.7</v>
      </c>
      <c r="G92" s="150">
        <v>26</v>
      </c>
      <c r="H92" s="104">
        <f t="shared" si="7"/>
        <v>761.31551999999999</v>
      </c>
      <c r="I92" s="150"/>
      <c r="J92" s="149"/>
      <c r="K92" s="105"/>
      <c r="L92" s="105"/>
      <c r="M92" s="106">
        <f t="shared" si="8"/>
        <v>0</v>
      </c>
      <c r="N92" s="119"/>
      <c r="O92" s="119" t="s">
        <v>218</v>
      </c>
      <c r="P92" s="107"/>
      <c r="Q92" s="108">
        <v>840</v>
      </c>
      <c r="R92" s="108">
        <v>9900</v>
      </c>
      <c r="S92" s="108">
        <f t="shared" si="9"/>
        <v>8316000</v>
      </c>
      <c r="T92" s="108"/>
      <c r="U92" s="108">
        <f t="shared" si="11"/>
        <v>8316000</v>
      </c>
      <c r="V92" s="111"/>
    </row>
    <row r="93" spans="1:22" ht="18" hidden="1" customHeight="1">
      <c r="A93" s="2">
        <f t="shared" si="6"/>
        <v>91</v>
      </c>
      <c r="B93" s="3" t="s">
        <v>190</v>
      </c>
      <c r="C93" s="3"/>
      <c r="D93" s="4" t="s">
        <v>321</v>
      </c>
      <c r="E93" s="150">
        <v>120</v>
      </c>
      <c r="F93" s="150"/>
      <c r="G93" s="150"/>
      <c r="H93" s="104">
        <f t="shared" si="7"/>
        <v>0</v>
      </c>
      <c r="I93" s="150"/>
      <c r="J93" s="149"/>
      <c r="K93" s="105"/>
      <c r="L93" s="105"/>
      <c r="M93" s="106">
        <f t="shared" si="8"/>
        <v>0</v>
      </c>
      <c r="N93" s="119">
        <v>42502</v>
      </c>
      <c r="O93" s="119" t="s">
        <v>219</v>
      </c>
      <c r="P93" s="107"/>
      <c r="Q93" s="108">
        <v>223</v>
      </c>
      <c r="R93" s="108">
        <v>9300</v>
      </c>
      <c r="S93" s="108">
        <f t="shared" si="9"/>
        <v>2073900</v>
      </c>
      <c r="T93" s="108">
        <f t="shared" si="10"/>
        <v>207390</v>
      </c>
      <c r="U93" s="108">
        <f t="shared" si="11"/>
        <v>2281290</v>
      </c>
      <c r="V93" s="111"/>
    </row>
    <row r="94" spans="1:22" ht="18" hidden="1" customHeight="1">
      <c r="A94" s="2">
        <f t="shared" si="6"/>
        <v>92</v>
      </c>
      <c r="B94" s="3" t="s">
        <v>320</v>
      </c>
      <c r="C94" s="3" t="s">
        <v>278</v>
      </c>
      <c r="D94" s="4" t="s">
        <v>321</v>
      </c>
      <c r="E94" s="150">
        <v>135</v>
      </c>
      <c r="F94" s="150"/>
      <c r="G94" s="150"/>
      <c r="H94" s="104">
        <f t="shared" si="7"/>
        <v>0</v>
      </c>
      <c r="I94" s="150"/>
      <c r="J94" s="149"/>
      <c r="K94" s="105"/>
      <c r="L94" s="105"/>
      <c r="M94" s="106">
        <f t="shared" si="8"/>
        <v>0</v>
      </c>
      <c r="N94" s="119">
        <v>42502</v>
      </c>
      <c r="O94" s="119" t="s">
        <v>102</v>
      </c>
      <c r="P94" s="107"/>
      <c r="Q94" s="108">
        <v>649</v>
      </c>
      <c r="R94" s="108">
        <v>9000</v>
      </c>
      <c r="S94" s="108">
        <f t="shared" si="9"/>
        <v>5841000</v>
      </c>
      <c r="T94" s="108"/>
      <c r="U94" s="108">
        <f t="shared" si="11"/>
        <v>5841000</v>
      </c>
      <c r="V94" s="111"/>
    </row>
    <row r="95" spans="1:22" ht="18" hidden="1" customHeight="1">
      <c r="A95" s="2">
        <f t="shared" si="6"/>
        <v>93</v>
      </c>
      <c r="B95" s="3" t="s">
        <v>317</v>
      </c>
      <c r="C95" s="3" t="s">
        <v>279</v>
      </c>
      <c r="D95" s="4" t="s">
        <v>321</v>
      </c>
      <c r="E95" s="150">
        <v>15</v>
      </c>
      <c r="F95" s="150">
        <v>14.5</v>
      </c>
      <c r="G95" s="150">
        <v>15</v>
      </c>
      <c r="H95" s="104">
        <f t="shared" si="7"/>
        <v>211.34924999999998</v>
      </c>
      <c r="I95" s="150"/>
      <c r="J95" s="149"/>
      <c r="K95" s="105"/>
      <c r="L95" s="105"/>
      <c r="M95" s="106">
        <f t="shared" si="8"/>
        <v>0</v>
      </c>
      <c r="N95" s="119">
        <v>42502</v>
      </c>
      <c r="O95" s="119" t="s">
        <v>171</v>
      </c>
      <c r="P95" s="107"/>
      <c r="Q95" s="108">
        <v>1065</v>
      </c>
      <c r="R95" s="108">
        <v>2200</v>
      </c>
      <c r="S95" s="108">
        <f t="shared" si="9"/>
        <v>2343000</v>
      </c>
      <c r="T95" s="108"/>
      <c r="U95" s="108">
        <f t="shared" si="11"/>
        <v>2343000</v>
      </c>
      <c r="V95" s="111"/>
    </row>
    <row r="96" spans="1:22" ht="18" hidden="1" customHeight="1">
      <c r="A96" s="2">
        <f t="shared" si="6"/>
        <v>94</v>
      </c>
      <c r="B96" s="3" t="s">
        <v>181</v>
      </c>
      <c r="C96" s="3" t="s">
        <v>237</v>
      </c>
      <c r="D96" s="4" t="s">
        <v>321</v>
      </c>
      <c r="E96" s="150">
        <v>80.5</v>
      </c>
      <c r="F96" s="150">
        <v>60.5</v>
      </c>
      <c r="G96" s="150">
        <v>205</v>
      </c>
      <c r="H96" s="104">
        <f t="shared" si="7"/>
        <v>175.9615</v>
      </c>
      <c r="I96" s="150"/>
      <c r="J96" s="149"/>
      <c r="K96" s="105"/>
      <c r="L96" s="105"/>
      <c r="M96" s="106">
        <f t="shared" si="8"/>
        <v>0</v>
      </c>
      <c r="N96" s="119">
        <v>42502</v>
      </c>
      <c r="O96" s="119" t="s">
        <v>103</v>
      </c>
      <c r="P96" s="107"/>
      <c r="Q96" s="108">
        <v>23</v>
      </c>
      <c r="R96" s="108">
        <v>51500</v>
      </c>
      <c r="S96" s="108">
        <f t="shared" si="9"/>
        <v>1184500</v>
      </c>
      <c r="T96" s="108">
        <f t="shared" si="10"/>
        <v>118450</v>
      </c>
      <c r="U96" s="108">
        <f t="shared" si="11"/>
        <v>1302950</v>
      </c>
      <c r="V96" s="111"/>
    </row>
    <row r="97" spans="1:22" ht="18" hidden="1" customHeight="1">
      <c r="A97" s="2">
        <f t="shared" si="6"/>
        <v>95</v>
      </c>
      <c r="B97" s="3" t="s">
        <v>181</v>
      </c>
      <c r="C97" s="3" t="s">
        <v>237</v>
      </c>
      <c r="D97" s="4" t="s">
        <v>321</v>
      </c>
      <c r="E97" s="150">
        <v>60.5</v>
      </c>
      <c r="F97" s="150">
        <v>60.5</v>
      </c>
      <c r="G97" s="150">
        <v>176</v>
      </c>
      <c r="H97" s="104">
        <f t="shared" si="7"/>
        <v>293.35499999999996</v>
      </c>
      <c r="I97" s="150"/>
      <c r="J97" s="149"/>
      <c r="K97" s="105"/>
      <c r="L97" s="105"/>
      <c r="M97" s="106">
        <f t="shared" si="8"/>
        <v>0</v>
      </c>
      <c r="N97" s="119">
        <v>42502</v>
      </c>
      <c r="O97" s="119" t="s">
        <v>103</v>
      </c>
      <c r="P97" s="107"/>
      <c r="Q97" s="108">
        <v>50</v>
      </c>
      <c r="R97" s="108">
        <v>38600</v>
      </c>
      <c r="S97" s="108">
        <f t="shared" si="9"/>
        <v>1930000</v>
      </c>
      <c r="T97" s="108">
        <f t="shared" si="10"/>
        <v>193000</v>
      </c>
      <c r="U97" s="108">
        <f t="shared" si="11"/>
        <v>2123000</v>
      </c>
      <c r="V97" s="111"/>
    </row>
    <row r="98" spans="1:22" ht="18" hidden="1" customHeight="1">
      <c r="A98" s="2">
        <f t="shared" si="6"/>
        <v>96</v>
      </c>
      <c r="B98" s="3" t="s">
        <v>181</v>
      </c>
      <c r="C98" s="3" t="s">
        <v>237</v>
      </c>
      <c r="D98" s="4" t="s">
        <v>321</v>
      </c>
      <c r="E98" s="150">
        <v>60.5</v>
      </c>
      <c r="F98" s="150">
        <v>60.5</v>
      </c>
      <c r="G98" s="150">
        <v>205</v>
      </c>
      <c r="H98" s="104">
        <f t="shared" si="7"/>
        <v>32.902499999999996</v>
      </c>
      <c r="I98" s="150"/>
      <c r="J98" s="149"/>
      <c r="K98" s="105"/>
      <c r="L98" s="105"/>
      <c r="M98" s="106">
        <f t="shared" si="8"/>
        <v>0</v>
      </c>
      <c r="N98" s="119">
        <v>42502</v>
      </c>
      <c r="O98" s="119" t="s">
        <v>103</v>
      </c>
      <c r="P98" s="107"/>
      <c r="Q98" s="108">
        <v>5</v>
      </c>
      <c r="R98" s="108">
        <v>43400</v>
      </c>
      <c r="S98" s="108">
        <f t="shared" si="9"/>
        <v>217000</v>
      </c>
      <c r="T98" s="108">
        <f t="shared" si="10"/>
        <v>21700</v>
      </c>
      <c r="U98" s="108">
        <f t="shared" si="11"/>
        <v>238700</v>
      </c>
      <c r="V98" s="111"/>
    </row>
    <row r="99" spans="1:22" ht="18" hidden="1" customHeight="1">
      <c r="A99" s="2">
        <f t="shared" si="6"/>
        <v>97</v>
      </c>
      <c r="B99" s="3" t="s">
        <v>181</v>
      </c>
      <c r="C99" s="3" t="s">
        <v>237</v>
      </c>
      <c r="D99" s="4" t="s">
        <v>321</v>
      </c>
      <c r="E99" s="150">
        <v>110.5</v>
      </c>
      <c r="F99" s="150">
        <v>60.5</v>
      </c>
      <c r="G99" s="150">
        <v>205</v>
      </c>
      <c r="H99" s="104">
        <f t="shared" si="7"/>
        <v>462.77499999999998</v>
      </c>
      <c r="I99" s="150"/>
      <c r="J99" s="149"/>
      <c r="K99" s="105"/>
      <c r="L99" s="105"/>
      <c r="M99" s="106">
        <f t="shared" si="8"/>
        <v>0</v>
      </c>
      <c r="N99" s="119">
        <v>42502</v>
      </c>
      <c r="O99" s="119" t="s">
        <v>103</v>
      </c>
      <c r="P99" s="107"/>
      <c r="Q99" s="108">
        <v>50</v>
      </c>
      <c r="R99" s="108">
        <v>64650</v>
      </c>
      <c r="S99" s="108">
        <f t="shared" si="9"/>
        <v>3232500</v>
      </c>
      <c r="T99" s="108">
        <f t="shared" si="10"/>
        <v>323250</v>
      </c>
      <c r="U99" s="108">
        <f t="shared" si="11"/>
        <v>3555750</v>
      </c>
      <c r="V99" s="111"/>
    </row>
    <row r="100" spans="1:22" ht="18" hidden="1" customHeight="1">
      <c r="A100" s="2">
        <f t="shared" si="6"/>
        <v>98</v>
      </c>
      <c r="B100" s="3" t="s">
        <v>181</v>
      </c>
      <c r="C100" s="3" t="s">
        <v>237</v>
      </c>
      <c r="D100" s="4" t="s">
        <v>321</v>
      </c>
      <c r="E100" s="150">
        <v>110.5</v>
      </c>
      <c r="F100" s="150">
        <v>60.5</v>
      </c>
      <c r="G100" s="150">
        <v>135</v>
      </c>
      <c r="H100" s="104">
        <f t="shared" si="7"/>
        <v>334.8415</v>
      </c>
      <c r="I100" s="150"/>
      <c r="J100" s="149"/>
      <c r="K100" s="105"/>
      <c r="L100" s="105"/>
      <c r="M100" s="106">
        <f t="shared" si="8"/>
        <v>0</v>
      </c>
      <c r="N100" s="119">
        <v>42502</v>
      </c>
      <c r="O100" s="119" t="s">
        <v>103</v>
      </c>
      <c r="P100" s="107"/>
      <c r="Q100" s="108">
        <v>49</v>
      </c>
      <c r="R100" s="108">
        <v>48600</v>
      </c>
      <c r="S100" s="108">
        <f t="shared" si="9"/>
        <v>2381400</v>
      </c>
      <c r="T100" s="108">
        <f t="shared" si="10"/>
        <v>238140</v>
      </c>
      <c r="U100" s="108">
        <f t="shared" si="11"/>
        <v>2619540</v>
      </c>
      <c r="V100" s="111"/>
    </row>
    <row r="101" spans="1:22" ht="18" hidden="1" customHeight="1">
      <c r="A101" s="2">
        <f t="shared" si="6"/>
        <v>99</v>
      </c>
      <c r="B101" s="3" t="s">
        <v>189</v>
      </c>
      <c r="C101" s="3" t="s">
        <v>280</v>
      </c>
      <c r="D101" s="4" t="s">
        <v>321</v>
      </c>
      <c r="E101" s="150">
        <v>37.5</v>
      </c>
      <c r="F101" s="150">
        <v>25.3</v>
      </c>
      <c r="G101" s="150">
        <v>23.9</v>
      </c>
      <c r="H101" s="104">
        <f t="shared" si="7"/>
        <v>186.458112</v>
      </c>
      <c r="I101" s="150"/>
      <c r="J101" s="149"/>
      <c r="K101" s="105"/>
      <c r="L101" s="105"/>
      <c r="M101" s="106">
        <f t="shared" si="8"/>
        <v>0</v>
      </c>
      <c r="N101" s="119">
        <v>42502</v>
      </c>
      <c r="O101" s="119" t="s">
        <v>220</v>
      </c>
      <c r="P101" s="107"/>
      <c r="Q101" s="108">
        <v>281</v>
      </c>
      <c r="R101" s="108">
        <v>7300</v>
      </c>
      <c r="S101" s="108">
        <f t="shared" si="9"/>
        <v>2051300</v>
      </c>
      <c r="T101" s="108">
        <f>S101*7%</f>
        <v>143591</v>
      </c>
      <c r="U101" s="108">
        <f t="shared" si="11"/>
        <v>2194891</v>
      </c>
      <c r="V101" s="111"/>
    </row>
    <row r="102" spans="1:22" ht="18" hidden="1" customHeight="1">
      <c r="A102" s="2">
        <f t="shared" si="6"/>
        <v>100</v>
      </c>
      <c r="B102" s="3" t="s">
        <v>189</v>
      </c>
      <c r="C102" s="3" t="s">
        <v>281</v>
      </c>
      <c r="D102" s="4" t="s">
        <v>321</v>
      </c>
      <c r="E102" s="150">
        <v>37.5</v>
      </c>
      <c r="F102" s="150">
        <v>25.3</v>
      </c>
      <c r="G102" s="150">
        <v>23.9</v>
      </c>
      <c r="H102" s="104">
        <f t="shared" si="7"/>
        <v>328.45823999999999</v>
      </c>
      <c r="I102" s="150"/>
      <c r="J102" s="149"/>
      <c r="K102" s="105"/>
      <c r="L102" s="105"/>
      <c r="M102" s="106">
        <f t="shared" si="8"/>
        <v>0</v>
      </c>
      <c r="N102" s="119">
        <v>42502</v>
      </c>
      <c r="O102" s="119" t="s">
        <v>220</v>
      </c>
      <c r="P102" s="107"/>
      <c r="Q102" s="108">
        <v>495</v>
      </c>
      <c r="R102" s="108">
        <v>5900</v>
      </c>
      <c r="S102" s="108">
        <f t="shared" si="9"/>
        <v>2920500</v>
      </c>
      <c r="T102" s="108">
        <f>S102*7%</f>
        <v>204435.00000000003</v>
      </c>
      <c r="U102" s="108">
        <f t="shared" si="11"/>
        <v>3124935</v>
      </c>
      <c r="V102" s="111"/>
    </row>
    <row r="103" spans="1:22" ht="18" hidden="1" customHeight="1">
      <c r="A103" s="2">
        <f t="shared" si="6"/>
        <v>101</v>
      </c>
      <c r="B103" s="3" t="s">
        <v>190</v>
      </c>
      <c r="C103" s="3"/>
      <c r="D103" s="4" t="s">
        <v>321</v>
      </c>
      <c r="E103" s="150">
        <v>120</v>
      </c>
      <c r="F103" s="150"/>
      <c r="G103" s="150"/>
      <c r="H103" s="104">
        <f t="shared" si="7"/>
        <v>0</v>
      </c>
      <c r="I103" s="150"/>
      <c r="J103" s="149"/>
      <c r="K103" s="105"/>
      <c r="L103" s="105"/>
      <c r="M103" s="106">
        <f t="shared" si="8"/>
        <v>0</v>
      </c>
      <c r="N103" s="119">
        <v>42502</v>
      </c>
      <c r="O103" s="119" t="s">
        <v>221</v>
      </c>
      <c r="P103" s="107"/>
      <c r="Q103" s="108">
        <v>375</v>
      </c>
      <c r="R103" s="108">
        <v>9300</v>
      </c>
      <c r="S103" s="108">
        <f t="shared" si="9"/>
        <v>3487500</v>
      </c>
      <c r="T103" s="108">
        <f t="shared" si="10"/>
        <v>348750</v>
      </c>
      <c r="U103" s="108">
        <f t="shared" si="11"/>
        <v>3836250</v>
      </c>
      <c r="V103" s="111"/>
    </row>
    <row r="104" spans="1:22" ht="18" hidden="1" customHeight="1">
      <c r="A104" s="2">
        <f t="shared" si="6"/>
        <v>102</v>
      </c>
      <c r="B104" s="3" t="s">
        <v>178</v>
      </c>
      <c r="C104" s="3" t="s">
        <v>282</v>
      </c>
      <c r="D104" s="4" t="s">
        <v>321</v>
      </c>
      <c r="E104" s="150">
        <v>47</v>
      </c>
      <c r="F104" s="150">
        <v>42</v>
      </c>
      <c r="G104" s="150">
        <v>24.5</v>
      </c>
      <c r="H104" s="104">
        <f t="shared" si="7"/>
        <v>63.581699999999998</v>
      </c>
      <c r="I104" s="150"/>
      <c r="J104" s="149"/>
      <c r="K104" s="105"/>
      <c r="L104" s="105"/>
      <c r="M104" s="106">
        <f t="shared" si="8"/>
        <v>0</v>
      </c>
      <c r="N104" s="119">
        <v>42502</v>
      </c>
      <c r="O104" s="119" t="s">
        <v>222</v>
      </c>
      <c r="P104" s="107"/>
      <c r="Q104" s="108">
        <v>51</v>
      </c>
      <c r="R104" s="108">
        <v>9200</v>
      </c>
      <c r="S104" s="108">
        <f t="shared" si="9"/>
        <v>469200</v>
      </c>
      <c r="T104" s="108">
        <f t="shared" si="10"/>
        <v>46920</v>
      </c>
      <c r="U104" s="108">
        <f t="shared" si="11"/>
        <v>516120</v>
      </c>
      <c r="V104" s="111"/>
    </row>
    <row r="105" spans="1:22" ht="18" hidden="1" customHeight="1">
      <c r="A105" s="2">
        <f t="shared" si="6"/>
        <v>103</v>
      </c>
      <c r="B105" s="3" t="s">
        <v>178</v>
      </c>
      <c r="C105" s="3" t="s">
        <v>283</v>
      </c>
      <c r="D105" s="4" t="s">
        <v>321</v>
      </c>
      <c r="E105" s="150">
        <v>47</v>
      </c>
      <c r="F105" s="150">
        <v>42</v>
      </c>
      <c r="G105" s="150">
        <v>24.5</v>
      </c>
      <c r="H105" s="104">
        <f t="shared" si="7"/>
        <v>63.581699999999998</v>
      </c>
      <c r="I105" s="150"/>
      <c r="J105" s="149"/>
      <c r="K105" s="105"/>
      <c r="L105" s="105"/>
      <c r="M105" s="106">
        <f t="shared" si="8"/>
        <v>0</v>
      </c>
      <c r="N105" s="119">
        <v>42502</v>
      </c>
      <c r="O105" s="119" t="s">
        <v>222</v>
      </c>
      <c r="P105" s="107"/>
      <c r="Q105" s="108">
        <v>51</v>
      </c>
      <c r="R105" s="108">
        <v>9200</v>
      </c>
      <c r="S105" s="108">
        <f t="shared" si="9"/>
        <v>469200</v>
      </c>
      <c r="T105" s="108">
        <f t="shared" si="10"/>
        <v>46920</v>
      </c>
      <c r="U105" s="108">
        <f t="shared" si="11"/>
        <v>516120</v>
      </c>
      <c r="V105" s="111"/>
    </row>
    <row r="106" spans="1:22" ht="18" hidden="1" customHeight="1">
      <c r="A106" s="2">
        <f t="shared" si="6"/>
        <v>104</v>
      </c>
      <c r="B106" s="3" t="s">
        <v>178</v>
      </c>
      <c r="C106" s="3" t="s">
        <v>284</v>
      </c>
      <c r="D106" s="4" t="s">
        <v>321</v>
      </c>
      <c r="E106" s="150">
        <v>47</v>
      </c>
      <c r="F106" s="150">
        <v>42</v>
      </c>
      <c r="G106" s="150">
        <v>24.5</v>
      </c>
      <c r="H106" s="104">
        <f t="shared" si="7"/>
        <v>63.581699999999998</v>
      </c>
      <c r="I106" s="150"/>
      <c r="J106" s="149"/>
      <c r="K106" s="105"/>
      <c r="L106" s="105"/>
      <c r="M106" s="106">
        <f t="shared" si="8"/>
        <v>0</v>
      </c>
      <c r="N106" s="119">
        <v>42502</v>
      </c>
      <c r="O106" s="119" t="s">
        <v>222</v>
      </c>
      <c r="P106" s="107"/>
      <c r="Q106" s="108">
        <v>51</v>
      </c>
      <c r="R106" s="108">
        <v>9200</v>
      </c>
      <c r="S106" s="108">
        <f t="shared" si="9"/>
        <v>469200</v>
      </c>
      <c r="T106" s="108">
        <f t="shared" si="10"/>
        <v>46920</v>
      </c>
      <c r="U106" s="108">
        <f t="shared" si="11"/>
        <v>516120</v>
      </c>
      <c r="V106" s="111"/>
    </row>
    <row r="107" spans="1:22" ht="18" hidden="1" customHeight="1">
      <c r="A107" s="2">
        <f t="shared" si="6"/>
        <v>105</v>
      </c>
      <c r="B107" s="3" t="s">
        <v>178</v>
      </c>
      <c r="C107" s="3" t="s">
        <v>285</v>
      </c>
      <c r="D107" s="4" t="s">
        <v>321</v>
      </c>
      <c r="E107" s="150">
        <v>47</v>
      </c>
      <c r="F107" s="150">
        <v>42</v>
      </c>
      <c r="G107" s="150">
        <v>24.5</v>
      </c>
      <c r="H107" s="104">
        <f t="shared" si="7"/>
        <v>63.581699999999998</v>
      </c>
      <c r="I107" s="150"/>
      <c r="J107" s="149"/>
      <c r="K107" s="105"/>
      <c r="L107" s="105"/>
      <c r="M107" s="106">
        <f t="shared" si="8"/>
        <v>0</v>
      </c>
      <c r="N107" s="119">
        <v>42502</v>
      </c>
      <c r="O107" s="119" t="s">
        <v>222</v>
      </c>
      <c r="P107" s="107"/>
      <c r="Q107" s="108">
        <v>51</v>
      </c>
      <c r="R107" s="108">
        <v>9200</v>
      </c>
      <c r="S107" s="108">
        <f t="shared" si="9"/>
        <v>469200</v>
      </c>
      <c r="T107" s="108">
        <f t="shared" si="10"/>
        <v>46920</v>
      </c>
      <c r="U107" s="108">
        <f t="shared" si="11"/>
        <v>516120</v>
      </c>
      <c r="V107" s="111"/>
    </row>
    <row r="108" spans="1:22" ht="18" hidden="1" customHeight="1">
      <c r="A108" s="2">
        <f t="shared" si="6"/>
        <v>106</v>
      </c>
      <c r="B108" s="3" t="s">
        <v>178</v>
      </c>
      <c r="C108" s="3" t="s">
        <v>286</v>
      </c>
      <c r="D108" s="4" t="s">
        <v>321</v>
      </c>
      <c r="E108" s="150">
        <v>47</v>
      </c>
      <c r="F108" s="150">
        <v>42</v>
      </c>
      <c r="G108" s="150">
        <v>24.5</v>
      </c>
      <c r="H108" s="104">
        <f t="shared" si="7"/>
        <v>125.91669999999999</v>
      </c>
      <c r="I108" s="150"/>
      <c r="J108" s="149"/>
      <c r="K108" s="105"/>
      <c r="L108" s="105"/>
      <c r="M108" s="106">
        <f t="shared" si="8"/>
        <v>0</v>
      </c>
      <c r="N108" s="119">
        <v>42502</v>
      </c>
      <c r="O108" s="119" t="s">
        <v>222</v>
      </c>
      <c r="P108" s="107"/>
      <c r="Q108" s="108">
        <v>101</v>
      </c>
      <c r="R108" s="108">
        <v>9200</v>
      </c>
      <c r="S108" s="108">
        <f t="shared" si="9"/>
        <v>929200</v>
      </c>
      <c r="T108" s="108">
        <f t="shared" si="10"/>
        <v>92920</v>
      </c>
      <c r="U108" s="108">
        <f t="shared" si="11"/>
        <v>1022120</v>
      </c>
      <c r="V108" s="111"/>
    </row>
    <row r="109" spans="1:22" ht="18" hidden="1" customHeight="1">
      <c r="A109" s="2">
        <f t="shared" si="6"/>
        <v>107</v>
      </c>
      <c r="B109" s="3" t="s">
        <v>178</v>
      </c>
      <c r="C109" s="3" t="s">
        <v>287</v>
      </c>
      <c r="D109" s="4" t="s">
        <v>321</v>
      </c>
      <c r="E109" s="150">
        <v>47</v>
      </c>
      <c r="F109" s="150">
        <v>42</v>
      </c>
      <c r="G109" s="150">
        <v>24.5</v>
      </c>
      <c r="H109" s="104">
        <f t="shared" si="7"/>
        <v>63.581699999999998</v>
      </c>
      <c r="I109" s="150"/>
      <c r="J109" s="149"/>
      <c r="K109" s="105"/>
      <c r="L109" s="105"/>
      <c r="M109" s="106">
        <f t="shared" si="8"/>
        <v>0</v>
      </c>
      <c r="N109" s="119">
        <v>42502</v>
      </c>
      <c r="O109" s="119" t="s">
        <v>222</v>
      </c>
      <c r="P109" s="107"/>
      <c r="Q109" s="108">
        <v>51</v>
      </c>
      <c r="R109" s="108">
        <v>9200</v>
      </c>
      <c r="S109" s="108">
        <f t="shared" si="9"/>
        <v>469200</v>
      </c>
      <c r="T109" s="108">
        <f t="shared" si="10"/>
        <v>46920</v>
      </c>
      <c r="U109" s="108">
        <f t="shared" si="11"/>
        <v>516120</v>
      </c>
      <c r="V109" s="111"/>
    </row>
    <row r="110" spans="1:22" ht="18" hidden="1" customHeight="1">
      <c r="A110" s="2">
        <f t="shared" si="6"/>
        <v>108</v>
      </c>
      <c r="B110" s="3" t="s">
        <v>178</v>
      </c>
      <c r="C110" s="3" t="s">
        <v>288</v>
      </c>
      <c r="D110" s="4" t="s">
        <v>321</v>
      </c>
      <c r="E110" s="150">
        <v>47</v>
      </c>
      <c r="F110" s="150">
        <v>42</v>
      </c>
      <c r="G110" s="150">
        <v>24.5</v>
      </c>
      <c r="H110" s="104">
        <f t="shared" si="7"/>
        <v>63.581699999999998</v>
      </c>
      <c r="I110" s="150"/>
      <c r="J110" s="149"/>
      <c r="K110" s="105"/>
      <c r="L110" s="105"/>
      <c r="M110" s="106">
        <f t="shared" si="8"/>
        <v>0</v>
      </c>
      <c r="N110" s="119">
        <v>42502</v>
      </c>
      <c r="O110" s="119" t="s">
        <v>223</v>
      </c>
      <c r="P110" s="107"/>
      <c r="Q110" s="108">
        <v>51</v>
      </c>
      <c r="R110" s="108">
        <v>9200</v>
      </c>
      <c r="S110" s="108">
        <f t="shared" si="9"/>
        <v>469200</v>
      </c>
      <c r="T110" s="108">
        <f t="shared" si="10"/>
        <v>46920</v>
      </c>
      <c r="U110" s="108">
        <f t="shared" si="11"/>
        <v>516120</v>
      </c>
      <c r="V110" s="111"/>
    </row>
    <row r="111" spans="1:22" ht="18" hidden="1" customHeight="1">
      <c r="A111" s="2">
        <f t="shared" si="6"/>
        <v>109</v>
      </c>
      <c r="B111" s="3" t="s">
        <v>178</v>
      </c>
      <c r="C111" s="3" t="s">
        <v>289</v>
      </c>
      <c r="D111" s="4" t="s">
        <v>321</v>
      </c>
      <c r="E111" s="150">
        <v>47</v>
      </c>
      <c r="F111" s="150">
        <v>42</v>
      </c>
      <c r="G111" s="150">
        <v>24.5</v>
      </c>
      <c r="H111" s="104">
        <f t="shared" si="7"/>
        <v>63.581699999999998</v>
      </c>
      <c r="I111" s="150"/>
      <c r="J111" s="149"/>
      <c r="K111" s="105"/>
      <c r="L111" s="105"/>
      <c r="M111" s="106">
        <f t="shared" si="8"/>
        <v>0</v>
      </c>
      <c r="N111" s="119">
        <v>42502</v>
      </c>
      <c r="O111" s="119" t="s">
        <v>223</v>
      </c>
      <c r="P111" s="107"/>
      <c r="Q111" s="108">
        <v>51</v>
      </c>
      <c r="R111" s="108">
        <v>9200</v>
      </c>
      <c r="S111" s="108">
        <f t="shared" si="9"/>
        <v>469200</v>
      </c>
      <c r="T111" s="108">
        <f t="shared" si="10"/>
        <v>46920</v>
      </c>
      <c r="U111" s="108">
        <f t="shared" si="11"/>
        <v>516120</v>
      </c>
      <c r="V111" s="111"/>
    </row>
    <row r="112" spans="1:22" ht="18" hidden="1" customHeight="1">
      <c r="A112" s="2">
        <f t="shared" si="6"/>
        <v>110</v>
      </c>
      <c r="B112" s="3" t="s">
        <v>178</v>
      </c>
      <c r="C112" s="3" t="s">
        <v>290</v>
      </c>
      <c r="D112" s="4" t="s">
        <v>321</v>
      </c>
      <c r="E112" s="150">
        <v>44</v>
      </c>
      <c r="F112" s="150">
        <v>32</v>
      </c>
      <c r="G112" s="150">
        <v>46</v>
      </c>
      <c r="H112" s="104">
        <f t="shared" si="7"/>
        <v>82.367999999999995</v>
      </c>
      <c r="I112" s="150"/>
      <c r="J112" s="149"/>
      <c r="K112" s="105"/>
      <c r="L112" s="105"/>
      <c r="M112" s="106">
        <f t="shared" si="8"/>
        <v>0</v>
      </c>
      <c r="N112" s="119">
        <v>42502</v>
      </c>
      <c r="O112" s="119" t="s">
        <v>223</v>
      </c>
      <c r="P112" s="107"/>
      <c r="Q112" s="108">
        <v>66</v>
      </c>
      <c r="R112" s="108">
        <v>13000</v>
      </c>
      <c r="S112" s="108">
        <f t="shared" si="9"/>
        <v>858000</v>
      </c>
      <c r="T112" s="108">
        <f t="shared" si="10"/>
        <v>85800</v>
      </c>
      <c r="U112" s="108">
        <f t="shared" si="11"/>
        <v>943800</v>
      </c>
      <c r="V112" s="111"/>
    </row>
    <row r="113" spans="1:22" ht="18" hidden="1" customHeight="1">
      <c r="A113" s="2">
        <f t="shared" si="6"/>
        <v>111</v>
      </c>
      <c r="B113" s="3" t="s">
        <v>178</v>
      </c>
      <c r="C113" s="3" t="s">
        <v>291</v>
      </c>
      <c r="D113" s="4" t="s">
        <v>321</v>
      </c>
      <c r="E113" s="150">
        <v>44</v>
      </c>
      <c r="F113" s="150">
        <v>32</v>
      </c>
      <c r="G113" s="150">
        <v>46</v>
      </c>
      <c r="H113" s="104">
        <f t="shared" si="7"/>
        <v>82.367999999999995</v>
      </c>
      <c r="I113" s="150"/>
      <c r="J113" s="149"/>
      <c r="K113" s="105"/>
      <c r="L113" s="105"/>
      <c r="M113" s="106">
        <f t="shared" si="8"/>
        <v>0</v>
      </c>
      <c r="N113" s="119">
        <v>42502</v>
      </c>
      <c r="O113" s="119" t="s">
        <v>223</v>
      </c>
      <c r="P113" s="107"/>
      <c r="Q113" s="108">
        <v>66</v>
      </c>
      <c r="R113" s="108">
        <v>13000</v>
      </c>
      <c r="S113" s="108">
        <f t="shared" si="9"/>
        <v>858000</v>
      </c>
      <c r="T113" s="108">
        <f t="shared" si="10"/>
        <v>85800</v>
      </c>
      <c r="U113" s="108">
        <f t="shared" si="11"/>
        <v>943800</v>
      </c>
      <c r="V113" s="111"/>
    </row>
    <row r="114" spans="1:22" ht="18" hidden="1" customHeight="1">
      <c r="A114" s="2">
        <f t="shared" si="6"/>
        <v>112</v>
      </c>
      <c r="B114" s="3" t="s">
        <v>178</v>
      </c>
      <c r="C114" s="3" t="s">
        <v>292</v>
      </c>
      <c r="D114" s="4" t="s">
        <v>321</v>
      </c>
      <c r="E114" s="150">
        <v>44</v>
      </c>
      <c r="F114" s="150">
        <v>32</v>
      </c>
      <c r="G114" s="150">
        <v>46</v>
      </c>
      <c r="H114" s="104">
        <f t="shared" si="7"/>
        <v>82.367999999999995</v>
      </c>
      <c r="I114" s="150"/>
      <c r="J114" s="149"/>
      <c r="K114" s="105"/>
      <c r="L114" s="105"/>
      <c r="M114" s="106">
        <f t="shared" si="8"/>
        <v>0</v>
      </c>
      <c r="N114" s="119">
        <v>42502</v>
      </c>
      <c r="O114" s="119" t="s">
        <v>223</v>
      </c>
      <c r="P114" s="107"/>
      <c r="Q114" s="108">
        <v>66</v>
      </c>
      <c r="R114" s="108">
        <v>13000</v>
      </c>
      <c r="S114" s="108">
        <f t="shared" si="9"/>
        <v>858000</v>
      </c>
      <c r="T114" s="108">
        <f t="shared" si="10"/>
        <v>85800</v>
      </c>
      <c r="U114" s="108">
        <f t="shared" si="11"/>
        <v>943800</v>
      </c>
      <c r="V114" s="111"/>
    </row>
    <row r="115" spans="1:22" ht="18" hidden="1" customHeight="1">
      <c r="A115" s="2">
        <f t="shared" si="6"/>
        <v>113</v>
      </c>
      <c r="B115" s="3" t="s">
        <v>178</v>
      </c>
      <c r="C115" s="3" t="s">
        <v>293</v>
      </c>
      <c r="D115" s="4" t="s">
        <v>321</v>
      </c>
      <c r="E115" s="150">
        <v>34</v>
      </c>
      <c r="F115" s="150">
        <v>29</v>
      </c>
      <c r="G115" s="150">
        <v>26</v>
      </c>
      <c r="H115" s="104">
        <f t="shared" si="7"/>
        <v>96.33</v>
      </c>
      <c r="I115" s="150"/>
      <c r="J115" s="149"/>
      <c r="K115" s="105"/>
      <c r="L115" s="105"/>
      <c r="M115" s="106">
        <f t="shared" si="8"/>
        <v>0</v>
      </c>
      <c r="N115" s="119">
        <v>42502</v>
      </c>
      <c r="O115" s="119" t="s">
        <v>223</v>
      </c>
      <c r="P115" s="107"/>
      <c r="Q115" s="108">
        <v>130</v>
      </c>
      <c r="R115" s="108">
        <v>8950</v>
      </c>
      <c r="S115" s="108">
        <f t="shared" si="9"/>
        <v>1163500</v>
      </c>
      <c r="T115" s="108">
        <f t="shared" si="10"/>
        <v>116350</v>
      </c>
      <c r="U115" s="108">
        <f t="shared" si="11"/>
        <v>1279850</v>
      </c>
      <c r="V115" s="111"/>
    </row>
    <row r="116" spans="1:22" ht="18" hidden="1" customHeight="1">
      <c r="A116" s="2">
        <f t="shared" si="6"/>
        <v>114</v>
      </c>
      <c r="B116" s="3" t="s">
        <v>178</v>
      </c>
      <c r="C116" s="3" t="s">
        <v>258</v>
      </c>
      <c r="D116" s="4" t="s">
        <v>321</v>
      </c>
      <c r="E116" s="150">
        <v>34</v>
      </c>
      <c r="F116" s="150">
        <v>29</v>
      </c>
      <c r="G116" s="150">
        <v>26</v>
      </c>
      <c r="H116" s="104">
        <f t="shared" si="7"/>
        <v>96.33</v>
      </c>
      <c r="I116" s="150"/>
      <c r="J116" s="149"/>
      <c r="K116" s="105"/>
      <c r="L116" s="105"/>
      <c r="M116" s="106">
        <f t="shared" si="8"/>
        <v>0</v>
      </c>
      <c r="N116" s="119">
        <v>42502</v>
      </c>
      <c r="O116" s="119" t="s">
        <v>223</v>
      </c>
      <c r="P116" s="107"/>
      <c r="Q116" s="108">
        <v>130</v>
      </c>
      <c r="R116" s="108">
        <v>8950</v>
      </c>
      <c r="S116" s="108">
        <f t="shared" si="9"/>
        <v>1163500</v>
      </c>
      <c r="T116" s="108">
        <f t="shared" si="10"/>
        <v>116350</v>
      </c>
      <c r="U116" s="108">
        <f t="shared" si="11"/>
        <v>1279850</v>
      </c>
      <c r="V116" s="111"/>
    </row>
    <row r="117" spans="1:22" ht="18" hidden="1" customHeight="1">
      <c r="A117" s="2">
        <f t="shared" si="6"/>
        <v>115</v>
      </c>
      <c r="B117" s="3" t="s">
        <v>178</v>
      </c>
      <c r="C117" s="3" t="s">
        <v>294</v>
      </c>
      <c r="D117" s="4" t="s">
        <v>321</v>
      </c>
      <c r="E117" s="150">
        <v>32</v>
      </c>
      <c r="F117" s="150">
        <v>12</v>
      </c>
      <c r="G117" s="150"/>
      <c r="H117" s="104">
        <f t="shared" si="7"/>
        <v>15.36</v>
      </c>
      <c r="I117" s="150"/>
      <c r="J117" s="149"/>
      <c r="K117" s="105"/>
      <c r="L117" s="105"/>
      <c r="M117" s="106">
        <f t="shared" si="8"/>
        <v>0</v>
      </c>
      <c r="N117" s="119">
        <v>42502</v>
      </c>
      <c r="O117" s="119" t="s">
        <v>223</v>
      </c>
      <c r="P117" s="107"/>
      <c r="Q117" s="108">
        <v>400</v>
      </c>
      <c r="R117" s="108">
        <v>1300</v>
      </c>
      <c r="S117" s="108">
        <f t="shared" si="9"/>
        <v>520000</v>
      </c>
      <c r="T117" s="108">
        <f t="shared" si="10"/>
        <v>52000</v>
      </c>
      <c r="U117" s="108">
        <f t="shared" si="11"/>
        <v>572000</v>
      </c>
      <c r="V117" s="111"/>
    </row>
    <row r="118" spans="1:22" ht="18" hidden="1" customHeight="1">
      <c r="A118" s="2">
        <f t="shared" si="6"/>
        <v>116</v>
      </c>
      <c r="B118" s="3" t="s">
        <v>178</v>
      </c>
      <c r="C118" s="3" t="s">
        <v>294</v>
      </c>
      <c r="D118" s="4" t="s">
        <v>321</v>
      </c>
      <c r="E118" s="150">
        <v>29</v>
      </c>
      <c r="F118" s="150">
        <v>10</v>
      </c>
      <c r="G118" s="150"/>
      <c r="H118" s="104">
        <f t="shared" si="7"/>
        <v>22.62</v>
      </c>
      <c r="I118" s="150"/>
      <c r="J118" s="149"/>
      <c r="K118" s="105"/>
      <c r="L118" s="105"/>
      <c r="M118" s="106">
        <f t="shared" si="8"/>
        <v>0</v>
      </c>
      <c r="N118" s="119">
        <v>42502</v>
      </c>
      <c r="O118" s="119" t="s">
        <v>223</v>
      </c>
      <c r="P118" s="107"/>
      <c r="Q118" s="108">
        <v>780</v>
      </c>
      <c r="R118" s="108">
        <v>1200</v>
      </c>
      <c r="S118" s="108">
        <f t="shared" si="9"/>
        <v>936000</v>
      </c>
      <c r="T118" s="108">
        <f t="shared" si="10"/>
        <v>93600</v>
      </c>
      <c r="U118" s="108">
        <f t="shared" si="11"/>
        <v>1029600</v>
      </c>
      <c r="V118" s="111"/>
    </row>
    <row r="119" spans="1:22" ht="18" hidden="1" customHeight="1">
      <c r="A119" s="2">
        <f t="shared" si="6"/>
        <v>117</v>
      </c>
      <c r="B119" s="3" t="s">
        <v>183</v>
      </c>
      <c r="C119" s="3" t="s">
        <v>295</v>
      </c>
      <c r="D119" s="4" t="s">
        <v>321</v>
      </c>
      <c r="E119" s="150">
        <v>33.5</v>
      </c>
      <c r="F119" s="150">
        <v>25.3</v>
      </c>
      <c r="G119" s="150">
        <v>18.7</v>
      </c>
      <c r="H119" s="104">
        <f t="shared" si="7"/>
        <v>294.22335999999996</v>
      </c>
      <c r="I119" s="150"/>
      <c r="J119" s="149"/>
      <c r="K119" s="105"/>
      <c r="L119" s="105"/>
      <c r="M119" s="106">
        <f t="shared" si="8"/>
        <v>0</v>
      </c>
      <c r="N119" s="119">
        <v>42502</v>
      </c>
      <c r="O119" s="119" t="s">
        <v>224</v>
      </c>
      <c r="P119" s="107"/>
      <c r="Q119" s="108">
        <v>526</v>
      </c>
      <c r="R119" s="108">
        <v>7500</v>
      </c>
      <c r="S119" s="108">
        <f t="shared" si="9"/>
        <v>3945000</v>
      </c>
      <c r="T119" s="108">
        <f t="shared" si="10"/>
        <v>394500</v>
      </c>
      <c r="U119" s="108">
        <f t="shared" si="11"/>
        <v>4339500</v>
      </c>
      <c r="V119" s="111"/>
    </row>
    <row r="120" spans="1:22" ht="18" hidden="1" customHeight="1">
      <c r="A120" s="2">
        <f t="shared" si="6"/>
        <v>118</v>
      </c>
      <c r="B120" s="3" t="s">
        <v>316</v>
      </c>
      <c r="C120" s="3" t="s">
        <v>296</v>
      </c>
      <c r="D120" s="4" t="s">
        <v>321</v>
      </c>
      <c r="E120" s="150">
        <v>119</v>
      </c>
      <c r="F120" s="150">
        <v>49</v>
      </c>
      <c r="G120" s="150">
        <v>51</v>
      </c>
      <c r="H120" s="104">
        <f t="shared" si="7"/>
        <v>62.423999999999999</v>
      </c>
      <c r="I120" s="150"/>
      <c r="J120" s="149"/>
      <c r="K120" s="105"/>
      <c r="L120" s="105"/>
      <c r="M120" s="106">
        <f t="shared" si="8"/>
        <v>0</v>
      </c>
      <c r="N120" s="119">
        <v>42503</v>
      </c>
      <c r="O120" s="119" t="s">
        <v>225</v>
      </c>
      <c r="P120" s="107"/>
      <c r="Q120" s="108">
        <v>18</v>
      </c>
      <c r="R120" s="108">
        <v>38800</v>
      </c>
      <c r="S120" s="108">
        <f t="shared" si="9"/>
        <v>698400</v>
      </c>
      <c r="T120" s="108"/>
      <c r="U120" s="108">
        <f t="shared" si="11"/>
        <v>698400</v>
      </c>
      <c r="V120" s="111"/>
    </row>
    <row r="121" spans="1:22" ht="18" hidden="1" customHeight="1">
      <c r="A121" s="2">
        <f t="shared" si="6"/>
        <v>119</v>
      </c>
      <c r="B121" s="3" t="s">
        <v>316</v>
      </c>
      <c r="C121" s="3" t="s">
        <v>297</v>
      </c>
      <c r="D121" s="4" t="s">
        <v>321</v>
      </c>
      <c r="E121" s="150">
        <v>167</v>
      </c>
      <c r="F121" s="150">
        <v>49</v>
      </c>
      <c r="G121" s="150">
        <v>51</v>
      </c>
      <c r="H121" s="104">
        <f t="shared" si="7"/>
        <v>40.024799999999999</v>
      </c>
      <c r="I121" s="150"/>
      <c r="J121" s="149"/>
      <c r="K121" s="105"/>
      <c r="L121" s="105"/>
      <c r="M121" s="106">
        <f t="shared" si="8"/>
        <v>0</v>
      </c>
      <c r="N121" s="119">
        <v>42503</v>
      </c>
      <c r="O121" s="119" t="s">
        <v>225</v>
      </c>
      <c r="P121" s="107"/>
      <c r="Q121" s="108">
        <v>9</v>
      </c>
      <c r="R121" s="108">
        <v>50400</v>
      </c>
      <c r="S121" s="108">
        <f t="shared" si="9"/>
        <v>453600</v>
      </c>
      <c r="T121" s="108"/>
      <c r="U121" s="108">
        <f t="shared" si="11"/>
        <v>453600</v>
      </c>
      <c r="V121" s="111"/>
    </row>
    <row r="122" spans="1:22" ht="18" hidden="1" customHeight="1">
      <c r="A122" s="2">
        <f t="shared" si="6"/>
        <v>120</v>
      </c>
      <c r="B122" s="3" t="s">
        <v>316</v>
      </c>
      <c r="C122" s="3" t="s">
        <v>298</v>
      </c>
      <c r="D122" s="4" t="s">
        <v>321</v>
      </c>
      <c r="E122" s="150">
        <v>215</v>
      </c>
      <c r="F122" s="150">
        <v>49</v>
      </c>
      <c r="G122" s="150">
        <v>51</v>
      </c>
      <c r="H122" s="104">
        <f t="shared" si="7"/>
        <v>32.558399999999999</v>
      </c>
      <c r="I122" s="150"/>
      <c r="J122" s="149"/>
      <c r="K122" s="105"/>
      <c r="L122" s="105"/>
      <c r="M122" s="106">
        <f t="shared" si="8"/>
        <v>0</v>
      </c>
      <c r="N122" s="119">
        <v>42503</v>
      </c>
      <c r="O122" s="119" t="s">
        <v>225</v>
      </c>
      <c r="P122" s="107"/>
      <c r="Q122" s="108">
        <v>6</v>
      </c>
      <c r="R122" s="108">
        <v>59700</v>
      </c>
      <c r="S122" s="108">
        <f t="shared" si="9"/>
        <v>358200</v>
      </c>
      <c r="T122" s="108"/>
      <c r="U122" s="108">
        <f t="shared" si="11"/>
        <v>358200</v>
      </c>
      <c r="V122" s="111"/>
    </row>
    <row r="123" spans="1:22" ht="18" hidden="1" customHeight="1">
      <c r="A123" s="2">
        <f t="shared" si="6"/>
        <v>121</v>
      </c>
      <c r="B123" s="3" t="s">
        <v>316</v>
      </c>
      <c r="C123" s="3" t="s">
        <v>299</v>
      </c>
      <c r="D123" s="4" t="s">
        <v>321</v>
      </c>
      <c r="E123" s="150">
        <v>183</v>
      </c>
      <c r="F123" s="150">
        <v>49</v>
      </c>
      <c r="G123" s="150">
        <v>51</v>
      </c>
      <c r="H123" s="104">
        <f t="shared" si="7"/>
        <v>28.6416</v>
      </c>
      <c r="I123" s="150"/>
      <c r="J123" s="149"/>
      <c r="K123" s="105"/>
      <c r="L123" s="105"/>
      <c r="M123" s="106">
        <f t="shared" si="8"/>
        <v>0</v>
      </c>
      <c r="N123" s="119">
        <v>42503</v>
      </c>
      <c r="O123" s="119" t="s">
        <v>225</v>
      </c>
      <c r="P123" s="107"/>
      <c r="Q123" s="108">
        <v>6</v>
      </c>
      <c r="R123" s="108">
        <v>53400</v>
      </c>
      <c r="S123" s="108">
        <f t="shared" si="9"/>
        <v>320400</v>
      </c>
      <c r="T123" s="108"/>
      <c r="U123" s="108">
        <f t="shared" si="11"/>
        <v>320400</v>
      </c>
      <c r="V123" s="111"/>
    </row>
    <row r="124" spans="1:22" ht="18" hidden="1" customHeight="1">
      <c r="A124" s="2">
        <f t="shared" si="6"/>
        <v>122</v>
      </c>
      <c r="B124" s="3" t="s">
        <v>316</v>
      </c>
      <c r="C124" s="3" t="s">
        <v>300</v>
      </c>
      <c r="D124" s="4" t="s">
        <v>321</v>
      </c>
      <c r="E124" s="150">
        <v>143</v>
      </c>
      <c r="F124" s="150">
        <v>49</v>
      </c>
      <c r="G124" s="150">
        <v>51</v>
      </c>
      <c r="H124" s="104">
        <f t="shared" si="7"/>
        <v>59.363999999999997</v>
      </c>
      <c r="I124" s="150"/>
      <c r="J124" s="149"/>
      <c r="K124" s="105"/>
      <c r="L124" s="105"/>
      <c r="M124" s="106">
        <f t="shared" si="8"/>
        <v>0</v>
      </c>
      <c r="N124" s="119">
        <v>42503</v>
      </c>
      <c r="O124" s="119" t="s">
        <v>225</v>
      </c>
      <c r="P124" s="107"/>
      <c r="Q124" s="108">
        <v>15</v>
      </c>
      <c r="R124" s="108">
        <v>45000</v>
      </c>
      <c r="S124" s="108">
        <f t="shared" si="9"/>
        <v>675000</v>
      </c>
      <c r="T124" s="108"/>
      <c r="U124" s="108">
        <f t="shared" si="11"/>
        <v>675000</v>
      </c>
      <c r="V124" s="111"/>
    </row>
    <row r="125" spans="1:22" ht="18" hidden="1" customHeight="1">
      <c r="A125" s="2">
        <f t="shared" si="6"/>
        <v>123</v>
      </c>
      <c r="B125" s="3" t="s">
        <v>163</v>
      </c>
      <c r="C125" s="3" t="s">
        <v>301</v>
      </c>
      <c r="D125" s="4" t="s">
        <v>321</v>
      </c>
      <c r="E125" s="150">
        <v>47.5</v>
      </c>
      <c r="F125" s="150">
        <v>44</v>
      </c>
      <c r="G125" s="150">
        <v>52</v>
      </c>
      <c r="H125" s="104">
        <f t="shared" si="7"/>
        <v>549.78</v>
      </c>
      <c r="I125" s="150"/>
      <c r="J125" s="149"/>
      <c r="K125" s="105"/>
      <c r="L125" s="105"/>
      <c r="M125" s="106">
        <f t="shared" si="8"/>
        <v>0</v>
      </c>
      <c r="N125" s="119">
        <v>42503</v>
      </c>
      <c r="O125" s="119" t="s">
        <v>226</v>
      </c>
      <c r="P125" s="107"/>
      <c r="Q125" s="108">
        <v>300</v>
      </c>
      <c r="R125" s="108">
        <v>12150</v>
      </c>
      <c r="S125" s="108">
        <f t="shared" si="9"/>
        <v>3645000</v>
      </c>
      <c r="T125" s="108"/>
      <c r="U125" s="108">
        <f t="shared" si="11"/>
        <v>3645000</v>
      </c>
      <c r="V125" s="111"/>
    </row>
    <row r="126" spans="1:22" ht="18" hidden="1" customHeight="1">
      <c r="A126" s="2">
        <f t="shared" si="6"/>
        <v>124</v>
      </c>
      <c r="B126" s="3" t="s">
        <v>13</v>
      </c>
      <c r="C126" s="3" t="s">
        <v>244</v>
      </c>
      <c r="D126" s="4" t="s">
        <v>321</v>
      </c>
      <c r="E126" s="150">
        <v>103</v>
      </c>
      <c r="F126" s="150">
        <v>50</v>
      </c>
      <c r="G126" s="150">
        <v>180</v>
      </c>
      <c r="H126" s="104">
        <f t="shared" si="7"/>
        <v>740.77600000000007</v>
      </c>
      <c r="I126" s="150"/>
      <c r="J126" s="149"/>
      <c r="K126" s="105"/>
      <c r="L126" s="105"/>
      <c r="M126" s="106">
        <f t="shared" si="8"/>
        <v>0</v>
      </c>
      <c r="N126" s="119">
        <v>42503</v>
      </c>
      <c r="O126" s="119" t="s">
        <v>227</v>
      </c>
      <c r="P126" s="107"/>
      <c r="Q126" s="108">
        <v>103</v>
      </c>
      <c r="R126" s="108">
        <v>47449</v>
      </c>
      <c r="S126" s="108">
        <f t="shared" si="9"/>
        <v>4887247</v>
      </c>
      <c r="T126" s="108">
        <f t="shared" si="10"/>
        <v>488724.7</v>
      </c>
      <c r="U126" s="108">
        <f t="shared" si="11"/>
        <v>5375971.7000000002</v>
      </c>
      <c r="V126" s="111"/>
    </row>
    <row r="127" spans="1:22" ht="18" hidden="1" customHeight="1">
      <c r="A127" s="2">
        <f t="shared" si="6"/>
        <v>125</v>
      </c>
      <c r="B127" s="3" t="s">
        <v>185</v>
      </c>
      <c r="C127" s="3" t="s">
        <v>236</v>
      </c>
      <c r="D127" s="4" t="s">
        <v>321</v>
      </c>
      <c r="E127" s="150">
        <v>45</v>
      </c>
      <c r="F127" s="150">
        <v>37</v>
      </c>
      <c r="G127" s="150">
        <v>27.5</v>
      </c>
      <c r="H127" s="104">
        <f t="shared" si="7"/>
        <v>55.86</v>
      </c>
      <c r="I127" s="150"/>
      <c r="J127" s="149"/>
      <c r="K127" s="105"/>
      <c r="L127" s="105"/>
      <c r="M127" s="106">
        <f t="shared" si="8"/>
        <v>0</v>
      </c>
      <c r="N127" s="119">
        <v>42503</v>
      </c>
      <c r="O127" s="119" t="s">
        <v>228</v>
      </c>
      <c r="P127" s="107"/>
      <c r="Q127" s="108">
        <v>50</v>
      </c>
      <c r="R127" s="108">
        <v>13400</v>
      </c>
      <c r="S127" s="108">
        <f t="shared" si="9"/>
        <v>670000</v>
      </c>
      <c r="T127" s="108">
        <f t="shared" si="10"/>
        <v>67000</v>
      </c>
      <c r="U127" s="108">
        <f t="shared" si="11"/>
        <v>737000</v>
      </c>
      <c r="V127" s="111"/>
    </row>
    <row r="128" spans="1:22" ht="18" hidden="1" customHeight="1">
      <c r="A128" s="2">
        <f t="shared" si="6"/>
        <v>126</v>
      </c>
      <c r="B128" s="3" t="s">
        <v>185</v>
      </c>
      <c r="C128" s="3" t="s">
        <v>302</v>
      </c>
      <c r="D128" s="4" t="s">
        <v>321</v>
      </c>
      <c r="E128" s="150">
        <v>45</v>
      </c>
      <c r="F128" s="150">
        <v>37</v>
      </c>
      <c r="G128" s="150">
        <v>27.5</v>
      </c>
      <c r="H128" s="104">
        <f t="shared" si="7"/>
        <v>1138.4268</v>
      </c>
      <c r="I128" s="150"/>
      <c r="J128" s="149"/>
      <c r="K128" s="105"/>
      <c r="L128" s="105"/>
      <c r="M128" s="106">
        <f t="shared" si="8"/>
        <v>0</v>
      </c>
      <c r="N128" s="119">
        <v>42503</v>
      </c>
      <c r="O128" s="119" t="s">
        <v>228</v>
      </c>
      <c r="P128" s="107"/>
      <c r="Q128" s="108">
        <v>1019</v>
      </c>
      <c r="R128" s="108">
        <v>13800</v>
      </c>
      <c r="S128" s="108">
        <f t="shared" si="9"/>
        <v>14062200</v>
      </c>
      <c r="T128" s="108">
        <f t="shared" si="10"/>
        <v>1406220</v>
      </c>
      <c r="U128" s="108">
        <f t="shared" si="11"/>
        <v>15468420</v>
      </c>
      <c r="V128" s="111"/>
    </row>
    <row r="129" spans="1:22" ht="18" hidden="1" customHeight="1">
      <c r="A129" s="2">
        <f t="shared" si="6"/>
        <v>127</v>
      </c>
      <c r="B129" s="3" t="s">
        <v>185</v>
      </c>
      <c r="C129" s="3" t="s">
        <v>303</v>
      </c>
      <c r="D129" s="4" t="s">
        <v>321</v>
      </c>
      <c r="E129" s="150">
        <v>44</v>
      </c>
      <c r="F129" s="150">
        <v>20</v>
      </c>
      <c r="G129" s="150"/>
      <c r="H129" s="104">
        <f t="shared" si="7"/>
        <v>88</v>
      </c>
      <c r="I129" s="150"/>
      <c r="J129" s="149"/>
      <c r="K129" s="105"/>
      <c r="L129" s="105"/>
      <c r="M129" s="106">
        <f t="shared" si="8"/>
        <v>0</v>
      </c>
      <c r="N129" s="119">
        <v>42503</v>
      </c>
      <c r="O129" s="119" t="s">
        <v>228</v>
      </c>
      <c r="P129" s="107"/>
      <c r="Q129" s="108">
        <v>1000</v>
      </c>
      <c r="R129" s="108">
        <v>1300</v>
      </c>
      <c r="S129" s="108">
        <f t="shared" si="9"/>
        <v>1300000</v>
      </c>
      <c r="T129" s="108">
        <f t="shared" si="10"/>
        <v>130000</v>
      </c>
      <c r="U129" s="108">
        <f t="shared" si="11"/>
        <v>1430000</v>
      </c>
      <c r="V129" s="111"/>
    </row>
    <row r="130" spans="1:22" ht="18" hidden="1" customHeight="1">
      <c r="A130" s="2">
        <f t="shared" si="6"/>
        <v>128</v>
      </c>
      <c r="B130" s="3" t="s">
        <v>179</v>
      </c>
      <c r="C130" s="3" t="s">
        <v>304</v>
      </c>
      <c r="D130" s="4" t="s">
        <v>321</v>
      </c>
      <c r="E130" s="150">
        <v>75</v>
      </c>
      <c r="F130" s="150">
        <v>135</v>
      </c>
      <c r="G130" s="150"/>
      <c r="H130" s="104">
        <f t="shared" si="7"/>
        <v>1012.5</v>
      </c>
      <c r="I130" s="150"/>
      <c r="J130" s="149"/>
      <c r="K130" s="105"/>
      <c r="L130" s="105"/>
      <c r="M130" s="106">
        <f t="shared" si="8"/>
        <v>0</v>
      </c>
      <c r="N130" s="119">
        <v>42503</v>
      </c>
      <c r="O130" s="119" t="s">
        <v>229</v>
      </c>
      <c r="P130" s="107"/>
      <c r="Q130" s="108">
        <v>1000</v>
      </c>
      <c r="R130" s="108">
        <v>5670</v>
      </c>
      <c r="S130" s="108">
        <f t="shared" si="9"/>
        <v>5670000</v>
      </c>
      <c r="T130" s="108"/>
      <c r="U130" s="108">
        <f t="shared" si="11"/>
        <v>5670000</v>
      </c>
      <c r="V130" s="111"/>
    </row>
    <row r="131" spans="1:22" ht="18" hidden="1" customHeight="1">
      <c r="A131" s="2">
        <f t="shared" si="6"/>
        <v>129</v>
      </c>
      <c r="B131" s="3" t="s">
        <v>179</v>
      </c>
      <c r="C131" s="3" t="s">
        <v>305</v>
      </c>
      <c r="D131" s="4" t="s">
        <v>321</v>
      </c>
      <c r="E131" s="150">
        <v>47</v>
      </c>
      <c r="F131" s="150">
        <v>23</v>
      </c>
      <c r="G131" s="150"/>
      <c r="H131" s="104">
        <f t="shared" si="7"/>
        <v>97.29</v>
      </c>
      <c r="I131" s="150"/>
      <c r="J131" s="149"/>
      <c r="K131" s="105"/>
      <c r="L131" s="105"/>
      <c r="M131" s="106">
        <f t="shared" ref="M131:M167" si="12">K131*L131</f>
        <v>0</v>
      </c>
      <c r="N131" s="119">
        <v>42503</v>
      </c>
      <c r="O131" s="119" t="s">
        <v>229</v>
      </c>
      <c r="P131" s="107"/>
      <c r="Q131" s="108">
        <v>900</v>
      </c>
      <c r="R131" s="108">
        <v>757</v>
      </c>
      <c r="S131" s="108">
        <f t="shared" ref="S131:S167" si="13">Q131*R131</f>
        <v>681300</v>
      </c>
      <c r="T131" s="108"/>
      <c r="U131" s="108">
        <f t="shared" ref="U131:U167" si="14">S131+T131</f>
        <v>681300</v>
      </c>
      <c r="V131" s="111"/>
    </row>
    <row r="132" spans="1:22" ht="18" hidden="1" customHeight="1">
      <c r="A132" s="2">
        <f t="shared" ref="A132:A236" si="15">IF(B132&lt;&gt;"",ROW()-2,"")</f>
        <v>130</v>
      </c>
      <c r="B132" s="3" t="s">
        <v>36</v>
      </c>
      <c r="C132" s="3" t="s">
        <v>306</v>
      </c>
      <c r="D132" s="4" t="s">
        <v>321</v>
      </c>
      <c r="E132" s="150">
        <v>61</v>
      </c>
      <c r="F132" s="150">
        <v>51</v>
      </c>
      <c r="G132" s="150">
        <v>30</v>
      </c>
      <c r="H132" s="104">
        <f t="shared" ref="H132:H236" si="16">(IF(G132&gt;0,(((E132+F132)*2+4)*(F132+G132+2)/10000),(E132*F132/10000)))*Q132</f>
        <v>586.64400000000001</v>
      </c>
      <c r="I132" s="150"/>
      <c r="J132" s="149"/>
      <c r="K132" s="105"/>
      <c r="L132" s="105"/>
      <c r="M132" s="106">
        <f t="shared" si="12"/>
        <v>0</v>
      </c>
      <c r="N132" s="119">
        <v>42503</v>
      </c>
      <c r="O132" s="119" t="s">
        <v>104</v>
      </c>
      <c r="P132" s="107"/>
      <c r="Q132" s="108">
        <v>310</v>
      </c>
      <c r="R132" s="108">
        <v>10670</v>
      </c>
      <c r="S132" s="108">
        <f t="shared" si="13"/>
        <v>3307700</v>
      </c>
      <c r="T132" s="108">
        <f t="shared" si="10"/>
        <v>330770</v>
      </c>
      <c r="U132" s="108">
        <f t="shared" si="14"/>
        <v>3638470</v>
      </c>
      <c r="V132" s="111"/>
    </row>
    <row r="133" spans="1:22" ht="18" hidden="1" customHeight="1">
      <c r="A133" s="2">
        <f t="shared" si="15"/>
        <v>131</v>
      </c>
      <c r="B133" s="3" t="s">
        <v>36</v>
      </c>
      <c r="C133" s="3" t="s">
        <v>307</v>
      </c>
      <c r="D133" s="4" t="s">
        <v>321</v>
      </c>
      <c r="E133" s="150">
        <v>52</v>
      </c>
      <c r="F133" s="150">
        <v>26.5</v>
      </c>
      <c r="G133" s="150">
        <v>26.5</v>
      </c>
      <c r="H133" s="104">
        <f t="shared" si="16"/>
        <v>265.64999999999998</v>
      </c>
      <c r="I133" s="150"/>
      <c r="J133" s="149"/>
      <c r="K133" s="105"/>
      <c r="L133" s="105"/>
      <c r="M133" s="106">
        <f t="shared" si="12"/>
        <v>0</v>
      </c>
      <c r="N133" s="119">
        <v>42503</v>
      </c>
      <c r="O133" s="119" t="s">
        <v>104</v>
      </c>
      <c r="P133" s="107"/>
      <c r="Q133" s="108">
        <v>300</v>
      </c>
      <c r="R133" s="108">
        <v>5550</v>
      </c>
      <c r="S133" s="108">
        <f t="shared" si="13"/>
        <v>1665000</v>
      </c>
      <c r="T133" s="108">
        <f t="shared" si="10"/>
        <v>166500</v>
      </c>
      <c r="U133" s="108">
        <f t="shared" si="14"/>
        <v>1831500</v>
      </c>
      <c r="V133" s="111"/>
    </row>
    <row r="134" spans="1:22" ht="18" hidden="1" customHeight="1">
      <c r="A134" s="2">
        <f t="shared" si="15"/>
        <v>132</v>
      </c>
      <c r="B134" s="3" t="s">
        <v>36</v>
      </c>
      <c r="C134" s="3" t="s">
        <v>308</v>
      </c>
      <c r="D134" s="4" t="s">
        <v>321</v>
      </c>
      <c r="E134" s="150">
        <v>52</v>
      </c>
      <c r="F134" s="150">
        <v>24.5</v>
      </c>
      <c r="G134" s="150">
        <v>24.5</v>
      </c>
      <c r="H134" s="104">
        <f t="shared" si="16"/>
        <v>989.66519999999991</v>
      </c>
      <c r="I134" s="150"/>
      <c r="J134" s="149"/>
      <c r="K134" s="105"/>
      <c r="L134" s="105"/>
      <c r="M134" s="106">
        <f t="shared" si="12"/>
        <v>0</v>
      </c>
      <c r="N134" s="119">
        <v>42503</v>
      </c>
      <c r="O134" s="119" t="s">
        <v>104</v>
      </c>
      <c r="P134" s="107"/>
      <c r="Q134" s="108">
        <v>1236</v>
      </c>
      <c r="R134" s="108">
        <v>5000</v>
      </c>
      <c r="S134" s="108">
        <f t="shared" si="13"/>
        <v>6180000</v>
      </c>
      <c r="T134" s="108">
        <f t="shared" si="10"/>
        <v>618000</v>
      </c>
      <c r="U134" s="108">
        <f t="shared" si="14"/>
        <v>6798000</v>
      </c>
      <c r="V134" s="111"/>
    </row>
    <row r="135" spans="1:22" ht="18" hidden="1" customHeight="1">
      <c r="A135" s="2">
        <f t="shared" si="15"/>
        <v>133</v>
      </c>
      <c r="B135" s="3" t="s">
        <v>331</v>
      </c>
      <c r="C135" s="3" t="s">
        <v>309</v>
      </c>
      <c r="D135" s="4" t="s">
        <v>321</v>
      </c>
      <c r="E135" s="150">
        <v>44.5</v>
      </c>
      <c r="F135" s="150">
        <v>37.5</v>
      </c>
      <c r="G135" s="150">
        <v>26</v>
      </c>
      <c r="H135" s="104">
        <f t="shared" si="16"/>
        <v>1672.6080000000002</v>
      </c>
      <c r="I135" s="150"/>
      <c r="J135" s="149"/>
      <c r="K135" s="105"/>
      <c r="L135" s="105"/>
      <c r="M135" s="106">
        <f t="shared" si="12"/>
        <v>0</v>
      </c>
      <c r="N135" s="119">
        <v>42503</v>
      </c>
      <c r="O135" s="119" t="s">
        <v>230</v>
      </c>
      <c r="P135" s="107"/>
      <c r="Q135" s="108">
        <v>1520</v>
      </c>
      <c r="R135" s="108">
        <v>9900</v>
      </c>
      <c r="S135" s="108">
        <f t="shared" si="13"/>
        <v>15048000</v>
      </c>
      <c r="T135" s="108"/>
      <c r="U135" s="108">
        <f t="shared" si="14"/>
        <v>15048000</v>
      </c>
      <c r="V135" s="111"/>
    </row>
    <row r="136" spans="1:22" ht="18" hidden="1" customHeight="1">
      <c r="A136" s="2">
        <f t="shared" si="15"/>
        <v>134</v>
      </c>
      <c r="B136" s="3" t="s">
        <v>188</v>
      </c>
      <c r="C136" s="3" t="s">
        <v>310</v>
      </c>
      <c r="D136" s="4" t="s">
        <v>321</v>
      </c>
      <c r="E136" s="150">
        <v>41</v>
      </c>
      <c r="F136" s="150">
        <v>41</v>
      </c>
      <c r="G136" s="150">
        <v>10.5</v>
      </c>
      <c r="H136" s="104">
        <f t="shared" si="16"/>
        <v>532.08960000000002</v>
      </c>
      <c r="I136" s="150"/>
      <c r="J136" s="149"/>
      <c r="K136" s="105"/>
      <c r="L136" s="105"/>
      <c r="M136" s="106">
        <f t="shared" si="12"/>
        <v>0</v>
      </c>
      <c r="N136" s="119">
        <v>42503</v>
      </c>
      <c r="O136" s="119" t="s">
        <v>105</v>
      </c>
      <c r="P136" s="107"/>
      <c r="Q136" s="108">
        <v>592</v>
      </c>
      <c r="R136" s="108">
        <v>7000</v>
      </c>
      <c r="S136" s="108">
        <f t="shared" si="13"/>
        <v>4144000</v>
      </c>
      <c r="T136" s="108">
        <f t="shared" si="10"/>
        <v>414400</v>
      </c>
      <c r="U136" s="108">
        <f t="shared" si="14"/>
        <v>4558400</v>
      </c>
      <c r="V136" s="111"/>
    </row>
    <row r="137" spans="1:22" ht="18" hidden="1" customHeight="1">
      <c r="A137" s="2">
        <f t="shared" si="15"/>
        <v>135</v>
      </c>
      <c r="B137" s="3" t="s">
        <v>182</v>
      </c>
      <c r="C137" s="3" t="s">
        <v>310</v>
      </c>
      <c r="D137" s="4" t="s">
        <v>321</v>
      </c>
      <c r="E137" s="150">
        <v>52</v>
      </c>
      <c r="F137" s="150">
        <v>24</v>
      </c>
      <c r="G137" s="150">
        <v>24</v>
      </c>
      <c r="H137" s="104">
        <f t="shared" si="16"/>
        <v>239.46</v>
      </c>
      <c r="I137" s="150"/>
      <c r="J137" s="149"/>
      <c r="K137" s="105"/>
      <c r="L137" s="105"/>
      <c r="M137" s="106">
        <f t="shared" si="12"/>
        <v>0</v>
      </c>
      <c r="N137" s="119">
        <v>42503</v>
      </c>
      <c r="O137" s="119" t="s">
        <v>231</v>
      </c>
      <c r="P137" s="107"/>
      <c r="Q137" s="108">
        <v>307</v>
      </c>
      <c r="R137" s="108">
        <v>6000</v>
      </c>
      <c r="S137" s="108">
        <f t="shared" si="13"/>
        <v>1842000</v>
      </c>
      <c r="T137" s="108">
        <f t="shared" si="10"/>
        <v>184200</v>
      </c>
      <c r="U137" s="108">
        <f t="shared" si="14"/>
        <v>2026200</v>
      </c>
      <c r="V137" s="111"/>
    </row>
    <row r="138" spans="1:22" ht="18" hidden="1" customHeight="1">
      <c r="A138" s="2">
        <f t="shared" si="15"/>
        <v>136</v>
      </c>
      <c r="B138" s="3" t="s">
        <v>182</v>
      </c>
      <c r="C138" s="3" t="s">
        <v>310</v>
      </c>
      <c r="D138" s="4" t="s">
        <v>321</v>
      </c>
      <c r="E138" s="150">
        <v>57</v>
      </c>
      <c r="F138" s="150">
        <v>46</v>
      </c>
      <c r="G138" s="150">
        <v>30</v>
      </c>
      <c r="H138" s="104">
        <f t="shared" si="16"/>
        <v>648.64799999999991</v>
      </c>
      <c r="I138" s="150"/>
      <c r="J138" s="149"/>
      <c r="K138" s="105"/>
      <c r="L138" s="105"/>
      <c r="M138" s="106">
        <f t="shared" si="12"/>
        <v>0</v>
      </c>
      <c r="N138" s="119">
        <v>42503</v>
      </c>
      <c r="O138" s="119" t="s">
        <v>231</v>
      </c>
      <c r="P138" s="107"/>
      <c r="Q138" s="108">
        <v>396</v>
      </c>
      <c r="R138" s="108">
        <v>11700</v>
      </c>
      <c r="S138" s="108">
        <f t="shared" si="13"/>
        <v>4633200</v>
      </c>
      <c r="T138" s="108">
        <f t="shared" si="10"/>
        <v>463320</v>
      </c>
      <c r="U138" s="108">
        <f t="shared" si="14"/>
        <v>5096520</v>
      </c>
      <c r="V138" s="111"/>
    </row>
    <row r="139" spans="1:22" ht="18" hidden="1" customHeight="1">
      <c r="A139" s="2">
        <f t="shared" si="15"/>
        <v>137</v>
      </c>
      <c r="B139" s="3" t="s">
        <v>182</v>
      </c>
      <c r="C139" s="3" t="s">
        <v>310</v>
      </c>
      <c r="D139" s="4" t="s">
        <v>321</v>
      </c>
      <c r="E139" s="150">
        <v>52</v>
      </c>
      <c r="F139" s="150">
        <v>27</v>
      </c>
      <c r="G139" s="150">
        <v>27</v>
      </c>
      <c r="H139" s="104">
        <f t="shared" si="16"/>
        <v>273.9744</v>
      </c>
      <c r="I139" s="150"/>
      <c r="J139" s="149"/>
      <c r="K139" s="105"/>
      <c r="L139" s="105"/>
      <c r="M139" s="106">
        <f t="shared" si="12"/>
        <v>0</v>
      </c>
      <c r="N139" s="119">
        <v>42503</v>
      </c>
      <c r="O139" s="119" t="s">
        <v>231</v>
      </c>
      <c r="P139" s="107"/>
      <c r="Q139" s="108">
        <v>302</v>
      </c>
      <c r="R139" s="108">
        <v>6600</v>
      </c>
      <c r="S139" s="108">
        <f t="shared" si="13"/>
        <v>1993200</v>
      </c>
      <c r="T139" s="108">
        <f t="shared" si="10"/>
        <v>199320</v>
      </c>
      <c r="U139" s="108">
        <f t="shared" si="14"/>
        <v>2192520</v>
      </c>
      <c r="V139" s="111"/>
    </row>
    <row r="140" spans="1:22" ht="18" hidden="1" customHeight="1">
      <c r="A140" s="2">
        <f t="shared" si="15"/>
        <v>138</v>
      </c>
      <c r="B140" s="3" t="s">
        <v>179</v>
      </c>
      <c r="C140" s="3" t="s">
        <v>311</v>
      </c>
      <c r="D140" s="4" t="s">
        <v>321</v>
      </c>
      <c r="E140" s="150">
        <v>41</v>
      </c>
      <c r="F140" s="150">
        <v>23</v>
      </c>
      <c r="G140" s="150"/>
      <c r="H140" s="104">
        <f t="shared" si="16"/>
        <v>59.408999999999999</v>
      </c>
      <c r="I140" s="150"/>
      <c r="J140" s="149"/>
      <c r="K140" s="105"/>
      <c r="L140" s="105"/>
      <c r="M140" s="106">
        <f t="shared" si="12"/>
        <v>0</v>
      </c>
      <c r="N140" s="119">
        <v>42503</v>
      </c>
      <c r="O140" s="119" t="s">
        <v>232</v>
      </c>
      <c r="P140" s="107"/>
      <c r="Q140" s="108">
        <v>630</v>
      </c>
      <c r="R140" s="108">
        <v>660</v>
      </c>
      <c r="S140" s="108">
        <f t="shared" si="13"/>
        <v>415800</v>
      </c>
      <c r="T140" s="108"/>
      <c r="U140" s="108">
        <f t="shared" si="14"/>
        <v>415800</v>
      </c>
      <c r="V140" s="111"/>
    </row>
    <row r="141" spans="1:22" ht="18" hidden="1" customHeight="1">
      <c r="A141" s="2">
        <f t="shared" si="15"/>
        <v>139</v>
      </c>
      <c r="B141" s="3" t="s">
        <v>179</v>
      </c>
      <c r="C141" s="3" t="s">
        <v>311</v>
      </c>
      <c r="D141" s="4" t="s">
        <v>321</v>
      </c>
      <c r="E141" s="150">
        <v>41</v>
      </c>
      <c r="F141" s="150">
        <v>23</v>
      </c>
      <c r="G141" s="150"/>
      <c r="H141" s="104">
        <f t="shared" ref="H141" si="17">(IF(G141&gt;0,(((E141+F141)*2+4)*(F141+G141+2)/10000),(E141*F141/10000)))*Q141</f>
        <v>1.8859999999999999</v>
      </c>
      <c r="I141" s="150"/>
      <c r="J141" s="149"/>
      <c r="K141" s="105"/>
      <c r="L141" s="105"/>
      <c r="M141" s="106">
        <f t="shared" ref="M141" si="18">K141*L141</f>
        <v>0</v>
      </c>
      <c r="N141" s="119">
        <v>42503</v>
      </c>
      <c r="O141" s="119" t="s">
        <v>232</v>
      </c>
      <c r="P141" s="107"/>
      <c r="Q141" s="108">
        <v>20</v>
      </c>
      <c r="R141" s="108"/>
      <c r="S141" s="108">
        <f t="shared" ref="S141" si="19">Q141*R141</f>
        <v>0</v>
      </c>
      <c r="T141" s="108"/>
      <c r="U141" s="108">
        <f t="shared" ref="U141" si="20">S141+T141</f>
        <v>0</v>
      </c>
      <c r="V141" s="111"/>
    </row>
    <row r="142" spans="1:22" ht="18" hidden="1" customHeight="1">
      <c r="A142" s="2">
        <f t="shared" si="15"/>
        <v>140</v>
      </c>
      <c r="B142" s="3" t="s">
        <v>185</v>
      </c>
      <c r="C142" s="3" t="s">
        <v>312</v>
      </c>
      <c r="D142" s="4" t="s">
        <v>321</v>
      </c>
      <c r="E142" s="150">
        <v>44</v>
      </c>
      <c r="F142" s="150">
        <v>20</v>
      </c>
      <c r="G142" s="150"/>
      <c r="H142" s="104">
        <f t="shared" si="16"/>
        <v>91.343999999999994</v>
      </c>
      <c r="I142" s="150"/>
      <c r="J142" s="149"/>
      <c r="K142" s="105"/>
      <c r="L142" s="105"/>
      <c r="M142" s="106">
        <f t="shared" si="12"/>
        <v>0</v>
      </c>
      <c r="N142" s="119">
        <v>42503</v>
      </c>
      <c r="O142" s="119" t="s">
        <v>233</v>
      </c>
      <c r="P142" s="107"/>
      <c r="Q142" s="108">
        <v>1038</v>
      </c>
      <c r="R142" s="108">
        <v>1300</v>
      </c>
      <c r="S142" s="108">
        <f t="shared" si="13"/>
        <v>1349400</v>
      </c>
      <c r="T142" s="108">
        <f t="shared" si="10"/>
        <v>134940</v>
      </c>
      <c r="U142" s="108">
        <f t="shared" si="14"/>
        <v>1484340</v>
      </c>
      <c r="V142" s="111"/>
    </row>
    <row r="143" spans="1:22" ht="18" hidden="1" customHeight="1">
      <c r="A143" s="2">
        <f t="shared" si="15"/>
        <v>141</v>
      </c>
      <c r="B143" s="3" t="s">
        <v>331</v>
      </c>
      <c r="C143" s="3" t="s">
        <v>313</v>
      </c>
      <c r="D143" s="4" t="s">
        <v>321</v>
      </c>
      <c r="E143" s="150">
        <v>44.5</v>
      </c>
      <c r="F143" s="150">
        <v>37.5</v>
      </c>
      <c r="G143" s="150">
        <v>26</v>
      </c>
      <c r="H143" s="104">
        <f t="shared" si="16"/>
        <v>2292.1332000000002</v>
      </c>
      <c r="I143" s="150"/>
      <c r="J143" s="149"/>
      <c r="K143" s="105"/>
      <c r="L143" s="105"/>
      <c r="M143" s="106">
        <f t="shared" si="12"/>
        <v>0</v>
      </c>
      <c r="N143" s="119">
        <v>42506</v>
      </c>
      <c r="O143" s="119" t="s">
        <v>234</v>
      </c>
      <c r="P143" s="107"/>
      <c r="Q143" s="108">
        <v>2083</v>
      </c>
      <c r="R143" s="108">
        <v>9900</v>
      </c>
      <c r="S143" s="108">
        <f t="shared" si="13"/>
        <v>20621700</v>
      </c>
      <c r="T143" s="108"/>
      <c r="U143" s="108">
        <f t="shared" si="14"/>
        <v>20621700</v>
      </c>
      <c r="V143" s="111"/>
    </row>
    <row r="144" spans="1:22" ht="18" hidden="1" customHeight="1">
      <c r="A144" s="2">
        <f t="shared" si="15"/>
        <v>142</v>
      </c>
      <c r="B144" s="3" t="s">
        <v>142</v>
      </c>
      <c r="C144" s="3" t="s">
        <v>314</v>
      </c>
      <c r="D144" s="4" t="s">
        <v>321</v>
      </c>
      <c r="E144" s="150">
        <v>62.5</v>
      </c>
      <c r="F144" s="150">
        <v>32</v>
      </c>
      <c r="G144" s="150">
        <v>47</v>
      </c>
      <c r="H144" s="104">
        <f t="shared" si="16"/>
        <v>317.34989999999999</v>
      </c>
      <c r="I144" s="150"/>
      <c r="J144" s="149"/>
      <c r="K144" s="105"/>
      <c r="L144" s="105"/>
      <c r="M144" s="106">
        <f t="shared" si="12"/>
        <v>0</v>
      </c>
      <c r="N144" s="119">
        <v>42506</v>
      </c>
      <c r="O144" s="119" t="s">
        <v>235</v>
      </c>
      <c r="P144" s="107"/>
      <c r="Q144" s="108">
        <v>203</v>
      </c>
      <c r="R144" s="108">
        <v>13200</v>
      </c>
      <c r="S144" s="108">
        <f t="shared" si="13"/>
        <v>2679600</v>
      </c>
      <c r="T144" s="108"/>
      <c r="U144" s="108">
        <f t="shared" si="14"/>
        <v>2679600</v>
      </c>
      <c r="V144" s="111"/>
    </row>
    <row r="145" spans="1:22" ht="18" hidden="1" customHeight="1">
      <c r="A145" s="2">
        <f t="shared" si="15"/>
        <v>143</v>
      </c>
      <c r="B145" s="3" t="s">
        <v>142</v>
      </c>
      <c r="C145" s="3" t="s">
        <v>314</v>
      </c>
      <c r="D145" s="4" t="s">
        <v>321</v>
      </c>
      <c r="E145" s="150">
        <v>50</v>
      </c>
      <c r="F145" s="150">
        <v>32</v>
      </c>
      <c r="G145" s="150">
        <v>27</v>
      </c>
      <c r="H145" s="104">
        <f t="shared" si="16"/>
        <v>204.95999999999998</v>
      </c>
      <c r="I145" s="150"/>
      <c r="J145" s="149"/>
      <c r="K145" s="105"/>
      <c r="L145" s="105"/>
      <c r="M145" s="106">
        <f t="shared" si="12"/>
        <v>0</v>
      </c>
      <c r="N145" s="119">
        <v>42506</v>
      </c>
      <c r="O145" s="119" t="s">
        <v>235</v>
      </c>
      <c r="P145" s="107"/>
      <c r="Q145" s="108">
        <v>200</v>
      </c>
      <c r="R145" s="108">
        <v>11500</v>
      </c>
      <c r="S145" s="108">
        <f t="shared" si="13"/>
        <v>2300000</v>
      </c>
      <c r="T145" s="108"/>
      <c r="U145" s="108">
        <f t="shared" si="14"/>
        <v>2300000</v>
      </c>
      <c r="V145" s="111"/>
    </row>
    <row r="146" spans="1:22" ht="18" hidden="1" customHeight="1">
      <c r="A146" s="2">
        <f t="shared" si="15"/>
        <v>144</v>
      </c>
      <c r="B146" s="3" t="s">
        <v>316</v>
      </c>
      <c r="C146" s="3" t="s">
        <v>315</v>
      </c>
      <c r="D146" s="4" t="s">
        <v>321</v>
      </c>
      <c r="E146" s="150">
        <v>263</v>
      </c>
      <c r="F146" s="150">
        <v>49</v>
      </c>
      <c r="G146" s="150">
        <v>51</v>
      </c>
      <c r="H146" s="104">
        <f t="shared" si="16"/>
        <v>38.433599999999998</v>
      </c>
      <c r="I146" s="150"/>
      <c r="J146" s="149"/>
      <c r="K146" s="105"/>
      <c r="L146" s="105"/>
      <c r="M146" s="106">
        <f t="shared" si="12"/>
        <v>0</v>
      </c>
      <c r="N146" s="119">
        <v>42506</v>
      </c>
      <c r="O146" s="119" t="s">
        <v>106</v>
      </c>
      <c r="P146" s="107"/>
      <c r="Q146" s="108">
        <v>6</v>
      </c>
      <c r="R146" s="108">
        <v>70000</v>
      </c>
      <c r="S146" s="108">
        <f t="shared" si="13"/>
        <v>420000</v>
      </c>
      <c r="T146" s="108"/>
      <c r="U146" s="108">
        <f t="shared" si="14"/>
        <v>420000</v>
      </c>
      <c r="V146" s="111"/>
    </row>
    <row r="147" spans="1:22" ht="18" hidden="1" customHeight="1">
      <c r="A147" s="2">
        <f t="shared" si="15"/>
        <v>145</v>
      </c>
      <c r="B147" s="3" t="s">
        <v>194</v>
      </c>
      <c r="C147" s="3"/>
      <c r="D147" s="4"/>
      <c r="E147" s="150"/>
      <c r="F147" s="150"/>
      <c r="G147" s="150"/>
      <c r="H147" s="104">
        <f t="shared" si="16"/>
        <v>0</v>
      </c>
      <c r="I147" s="150"/>
      <c r="J147" s="149"/>
      <c r="K147" s="105"/>
      <c r="L147" s="105"/>
      <c r="M147" s="106">
        <f t="shared" si="12"/>
        <v>0</v>
      </c>
      <c r="N147" s="119">
        <v>42491</v>
      </c>
      <c r="O147" s="119"/>
      <c r="P147" s="107"/>
      <c r="Q147" s="108"/>
      <c r="R147" s="108"/>
      <c r="S147" s="108">
        <f t="shared" si="13"/>
        <v>0</v>
      </c>
      <c r="T147" s="108">
        <f t="shared" si="10"/>
        <v>0</v>
      </c>
      <c r="U147" s="108">
        <f t="shared" si="14"/>
        <v>0</v>
      </c>
      <c r="V147" s="111">
        <v>20991000</v>
      </c>
    </row>
    <row r="148" spans="1:22" ht="18" hidden="1" customHeight="1">
      <c r="A148" s="2">
        <f t="shared" si="15"/>
        <v>146</v>
      </c>
      <c r="B148" s="3" t="s">
        <v>185</v>
      </c>
      <c r="C148" s="3"/>
      <c r="D148" s="4"/>
      <c r="E148" s="150"/>
      <c r="F148" s="150"/>
      <c r="G148" s="150"/>
      <c r="H148" s="104">
        <f t="shared" si="16"/>
        <v>0</v>
      </c>
      <c r="I148" s="150"/>
      <c r="J148" s="149"/>
      <c r="K148" s="105"/>
      <c r="L148" s="105"/>
      <c r="M148" s="106">
        <f t="shared" si="12"/>
        <v>0</v>
      </c>
      <c r="N148" s="119">
        <v>42494</v>
      </c>
      <c r="O148" s="119"/>
      <c r="P148" s="107"/>
      <c r="Q148" s="108"/>
      <c r="R148" s="108"/>
      <c r="S148" s="108">
        <f t="shared" si="13"/>
        <v>0</v>
      </c>
      <c r="T148" s="108">
        <f t="shared" si="10"/>
        <v>0</v>
      </c>
      <c r="U148" s="108">
        <f t="shared" si="14"/>
        <v>0</v>
      </c>
      <c r="V148" s="111">
        <v>1760000</v>
      </c>
    </row>
    <row r="149" spans="1:22" ht="18" hidden="1" customHeight="1">
      <c r="A149" s="2">
        <f t="shared" si="15"/>
        <v>147</v>
      </c>
      <c r="B149" s="3" t="s">
        <v>332</v>
      </c>
      <c r="C149" s="3"/>
      <c r="D149" s="4"/>
      <c r="E149" s="150"/>
      <c r="F149" s="150"/>
      <c r="G149" s="150"/>
      <c r="H149" s="104">
        <f t="shared" si="16"/>
        <v>0</v>
      </c>
      <c r="I149" s="150"/>
      <c r="J149" s="149"/>
      <c r="K149" s="105"/>
      <c r="L149" s="105"/>
      <c r="M149" s="106">
        <f t="shared" si="12"/>
        <v>0</v>
      </c>
      <c r="N149" s="119">
        <v>42494</v>
      </c>
      <c r="O149" s="119"/>
      <c r="P149" s="107"/>
      <c r="Q149" s="108"/>
      <c r="R149" s="108"/>
      <c r="S149" s="108">
        <f t="shared" si="13"/>
        <v>0</v>
      </c>
      <c r="T149" s="108">
        <f t="shared" si="10"/>
        <v>0</v>
      </c>
      <c r="U149" s="108">
        <f t="shared" si="14"/>
        <v>0</v>
      </c>
      <c r="V149" s="111">
        <v>1985000</v>
      </c>
    </row>
    <row r="150" spans="1:22" ht="18" hidden="1" customHeight="1">
      <c r="A150" s="2">
        <f t="shared" si="15"/>
        <v>148</v>
      </c>
      <c r="B150" s="3" t="s">
        <v>13</v>
      </c>
      <c r="C150" s="3"/>
      <c r="D150" s="4"/>
      <c r="E150" s="150"/>
      <c r="F150" s="150"/>
      <c r="G150" s="150"/>
      <c r="H150" s="104">
        <f t="shared" si="16"/>
        <v>0</v>
      </c>
      <c r="I150" s="150"/>
      <c r="J150" s="149"/>
      <c r="K150" s="105"/>
      <c r="L150" s="105"/>
      <c r="M150" s="106">
        <f t="shared" si="12"/>
        <v>0</v>
      </c>
      <c r="N150" s="119">
        <v>42494</v>
      </c>
      <c r="O150" s="119"/>
      <c r="P150" s="107"/>
      <c r="Q150" s="108"/>
      <c r="R150" s="108"/>
      <c r="S150" s="108">
        <f t="shared" si="13"/>
        <v>0</v>
      </c>
      <c r="T150" s="108">
        <f t="shared" si="10"/>
        <v>0</v>
      </c>
      <c r="U150" s="108">
        <f t="shared" si="14"/>
        <v>0</v>
      </c>
      <c r="V150" s="111">
        <v>17093000</v>
      </c>
    </row>
    <row r="151" spans="1:22" ht="18" hidden="1" customHeight="1">
      <c r="A151" s="2">
        <f t="shared" si="15"/>
        <v>149</v>
      </c>
      <c r="B151" s="3" t="s">
        <v>157</v>
      </c>
      <c r="C151" s="3"/>
      <c r="D151" s="4"/>
      <c r="E151" s="150"/>
      <c r="F151" s="150"/>
      <c r="G151" s="150"/>
      <c r="H151" s="104">
        <f t="shared" si="16"/>
        <v>0</v>
      </c>
      <c r="I151" s="150"/>
      <c r="J151" s="149"/>
      <c r="K151" s="105"/>
      <c r="L151" s="105"/>
      <c r="M151" s="106">
        <f t="shared" si="12"/>
        <v>0</v>
      </c>
      <c r="N151" s="119">
        <v>42495</v>
      </c>
      <c r="O151" s="119"/>
      <c r="P151" s="107"/>
      <c r="Q151" s="108"/>
      <c r="R151" s="108"/>
      <c r="S151" s="108">
        <f t="shared" si="13"/>
        <v>0</v>
      </c>
      <c r="T151" s="108">
        <f t="shared" si="10"/>
        <v>0</v>
      </c>
      <c r="U151" s="108">
        <f t="shared" si="14"/>
        <v>0</v>
      </c>
      <c r="V151" s="111">
        <v>4235400</v>
      </c>
    </row>
    <row r="152" spans="1:22" ht="18" hidden="1" customHeight="1">
      <c r="A152" s="2">
        <f t="shared" si="15"/>
        <v>150</v>
      </c>
      <c r="B152" s="3" t="s">
        <v>179</v>
      </c>
      <c r="C152" s="3"/>
      <c r="D152" s="4"/>
      <c r="E152" s="150"/>
      <c r="F152" s="150"/>
      <c r="G152" s="150"/>
      <c r="H152" s="104">
        <f t="shared" si="16"/>
        <v>0</v>
      </c>
      <c r="I152" s="150"/>
      <c r="J152" s="149"/>
      <c r="K152" s="105"/>
      <c r="L152" s="105"/>
      <c r="M152" s="106">
        <f t="shared" si="12"/>
        <v>0</v>
      </c>
      <c r="N152" s="119">
        <v>42495</v>
      </c>
      <c r="O152" s="119"/>
      <c r="P152" s="107"/>
      <c r="Q152" s="108"/>
      <c r="R152" s="108"/>
      <c r="S152" s="108">
        <f t="shared" si="13"/>
        <v>0</v>
      </c>
      <c r="T152" s="108"/>
      <c r="U152" s="108">
        <f t="shared" si="14"/>
        <v>0</v>
      </c>
      <c r="V152" s="111">
        <v>10000000</v>
      </c>
    </row>
    <row r="153" spans="1:22" ht="18" hidden="1" customHeight="1">
      <c r="A153" s="2">
        <f t="shared" si="15"/>
        <v>151</v>
      </c>
      <c r="B153" s="3" t="s">
        <v>23</v>
      </c>
      <c r="C153" s="3"/>
      <c r="D153" s="4"/>
      <c r="E153" s="150"/>
      <c r="F153" s="150"/>
      <c r="G153" s="150"/>
      <c r="H153" s="104">
        <f t="shared" si="16"/>
        <v>0</v>
      </c>
      <c r="I153" s="150"/>
      <c r="J153" s="149"/>
      <c r="K153" s="105"/>
      <c r="L153" s="105"/>
      <c r="M153" s="106">
        <f t="shared" si="12"/>
        <v>0</v>
      </c>
      <c r="N153" s="119">
        <v>42496</v>
      </c>
      <c r="O153" s="119"/>
      <c r="P153" s="107"/>
      <c r="Q153" s="108"/>
      <c r="R153" s="108"/>
      <c r="S153" s="108">
        <f t="shared" si="13"/>
        <v>0</v>
      </c>
      <c r="T153" s="108">
        <f t="shared" si="10"/>
        <v>0</v>
      </c>
      <c r="U153" s="108">
        <f t="shared" si="14"/>
        <v>0</v>
      </c>
      <c r="V153" s="111">
        <v>18320940</v>
      </c>
    </row>
    <row r="154" spans="1:22" ht="18" hidden="1" customHeight="1">
      <c r="A154" s="2">
        <f t="shared" si="15"/>
        <v>152</v>
      </c>
      <c r="B154" s="3" t="s">
        <v>136</v>
      </c>
      <c r="C154" s="3"/>
      <c r="D154" s="4"/>
      <c r="E154" s="150"/>
      <c r="F154" s="150"/>
      <c r="G154" s="150"/>
      <c r="H154" s="104">
        <f t="shared" si="16"/>
        <v>0</v>
      </c>
      <c r="I154" s="150"/>
      <c r="J154" s="149"/>
      <c r="K154" s="105"/>
      <c r="L154" s="105"/>
      <c r="M154" s="106">
        <f t="shared" si="12"/>
        <v>0</v>
      </c>
      <c r="N154" s="119">
        <v>42499</v>
      </c>
      <c r="O154" s="119"/>
      <c r="P154" s="107"/>
      <c r="Q154" s="108"/>
      <c r="R154" s="108"/>
      <c r="S154" s="108">
        <f t="shared" si="13"/>
        <v>0</v>
      </c>
      <c r="T154" s="108">
        <f t="shared" si="10"/>
        <v>0</v>
      </c>
      <c r="U154" s="108">
        <f t="shared" si="14"/>
        <v>0</v>
      </c>
      <c r="V154" s="111">
        <v>104212060</v>
      </c>
    </row>
    <row r="155" spans="1:22" ht="18" hidden="1" customHeight="1">
      <c r="A155" s="2">
        <f t="shared" si="15"/>
        <v>153</v>
      </c>
      <c r="B155" s="3" t="s">
        <v>320</v>
      </c>
      <c r="C155" s="3"/>
      <c r="D155" s="4"/>
      <c r="E155" s="150"/>
      <c r="F155" s="150"/>
      <c r="G155" s="150"/>
      <c r="H155" s="104">
        <f t="shared" si="16"/>
        <v>0</v>
      </c>
      <c r="I155" s="150"/>
      <c r="J155" s="149"/>
      <c r="K155" s="105"/>
      <c r="L155" s="105"/>
      <c r="M155" s="106">
        <f t="shared" si="12"/>
        <v>0</v>
      </c>
      <c r="N155" s="119">
        <v>42500</v>
      </c>
      <c r="O155" s="119"/>
      <c r="P155" s="107"/>
      <c r="Q155" s="108"/>
      <c r="R155" s="108"/>
      <c r="S155" s="108">
        <f t="shared" si="13"/>
        <v>0</v>
      </c>
      <c r="T155" s="108">
        <f t="shared" si="10"/>
        <v>0</v>
      </c>
      <c r="U155" s="108">
        <f t="shared" si="14"/>
        <v>0</v>
      </c>
      <c r="V155" s="111">
        <v>4000000</v>
      </c>
    </row>
    <row r="156" spans="1:22" ht="18" customHeight="1">
      <c r="A156" s="2">
        <f t="shared" si="15"/>
        <v>154</v>
      </c>
      <c r="B156" s="3" t="s">
        <v>10</v>
      </c>
      <c r="C156" s="3"/>
      <c r="D156" s="4"/>
      <c r="E156" s="150"/>
      <c r="F156" s="150"/>
      <c r="G156" s="150"/>
      <c r="H156" s="104">
        <f t="shared" si="16"/>
        <v>0</v>
      </c>
      <c r="I156" s="150"/>
      <c r="J156" s="149"/>
      <c r="K156" s="105"/>
      <c r="L156" s="105"/>
      <c r="M156" s="106">
        <f t="shared" si="12"/>
        <v>0</v>
      </c>
      <c r="N156" s="119">
        <v>42500</v>
      </c>
      <c r="O156" s="119"/>
      <c r="P156" s="107"/>
      <c r="Q156" s="108"/>
      <c r="R156" s="108"/>
      <c r="S156" s="108">
        <f t="shared" si="13"/>
        <v>0</v>
      </c>
      <c r="T156" s="108">
        <f t="shared" si="10"/>
        <v>0</v>
      </c>
      <c r="U156" s="108">
        <f t="shared" si="14"/>
        <v>0</v>
      </c>
      <c r="V156" s="111">
        <v>23100000</v>
      </c>
    </row>
    <row r="157" spans="1:22" ht="18" hidden="1" customHeight="1">
      <c r="A157" s="2">
        <f t="shared" si="15"/>
        <v>155</v>
      </c>
      <c r="B157" s="3" t="s">
        <v>190</v>
      </c>
      <c r="C157" s="3"/>
      <c r="D157" s="4"/>
      <c r="E157" s="150"/>
      <c r="F157" s="150"/>
      <c r="G157" s="150"/>
      <c r="H157" s="104">
        <f t="shared" si="16"/>
        <v>0</v>
      </c>
      <c r="I157" s="150"/>
      <c r="J157" s="149"/>
      <c r="K157" s="105"/>
      <c r="L157" s="105"/>
      <c r="M157" s="106">
        <f t="shared" si="12"/>
        <v>0</v>
      </c>
      <c r="N157" s="119">
        <v>42501</v>
      </c>
      <c r="O157" s="119"/>
      <c r="P157" s="107"/>
      <c r="Q157" s="108"/>
      <c r="R157" s="108"/>
      <c r="S157" s="108">
        <f t="shared" si="13"/>
        <v>0</v>
      </c>
      <c r="T157" s="108">
        <f t="shared" si="10"/>
        <v>0</v>
      </c>
      <c r="U157" s="108">
        <f t="shared" si="14"/>
        <v>0</v>
      </c>
      <c r="V157" s="111">
        <v>15754200</v>
      </c>
    </row>
    <row r="158" spans="1:22" ht="18" hidden="1" customHeight="1">
      <c r="A158" s="2">
        <f t="shared" si="15"/>
        <v>156</v>
      </c>
      <c r="B158" s="3" t="s">
        <v>13</v>
      </c>
      <c r="C158" s="3"/>
      <c r="D158" s="4"/>
      <c r="E158" s="150"/>
      <c r="F158" s="150"/>
      <c r="G158" s="150"/>
      <c r="H158" s="104">
        <f t="shared" si="16"/>
        <v>0</v>
      </c>
      <c r="I158" s="150"/>
      <c r="J158" s="149"/>
      <c r="K158" s="105"/>
      <c r="L158" s="105"/>
      <c r="M158" s="106">
        <f t="shared" si="12"/>
        <v>0</v>
      </c>
      <c r="N158" s="119">
        <v>42501</v>
      </c>
      <c r="O158" s="119"/>
      <c r="P158" s="107"/>
      <c r="Q158" s="108"/>
      <c r="R158" s="108"/>
      <c r="S158" s="108">
        <f t="shared" si="13"/>
        <v>0</v>
      </c>
      <c r="T158" s="108">
        <f t="shared" si="10"/>
        <v>0</v>
      </c>
      <c r="U158" s="108">
        <f t="shared" si="14"/>
        <v>0</v>
      </c>
      <c r="V158" s="111">
        <v>10856000</v>
      </c>
    </row>
    <row r="159" spans="1:22" ht="18" hidden="1" customHeight="1">
      <c r="A159" s="2">
        <f t="shared" si="15"/>
        <v>157</v>
      </c>
      <c r="B159" s="3" t="s">
        <v>139</v>
      </c>
      <c r="C159" s="3"/>
      <c r="D159" s="4"/>
      <c r="E159" s="150"/>
      <c r="F159" s="150"/>
      <c r="G159" s="150"/>
      <c r="H159" s="104">
        <f t="shared" si="16"/>
        <v>0</v>
      </c>
      <c r="I159" s="150"/>
      <c r="J159" s="149"/>
      <c r="K159" s="105"/>
      <c r="L159" s="105"/>
      <c r="M159" s="106">
        <f t="shared" si="12"/>
        <v>0</v>
      </c>
      <c r="N159" s="119">
        <v>42502</v>
      </c>
      <c r="O159" s="119"/>
      <c r="P159" s="107"/>
      <c r="Q159" s="108"/>
      <c r="R159" s="108"/>
      <c r="S159" s="108">
        <f t="shared" si="13"/>
        <v>0</v>
      </c>
      <c r="T159" s="108">
        <f t="shared" si="10"/>
        <v>0</v>
      </c>
      <c r="U159" s="108">
        <f t="shared" si="14"/>
        <v>0</v>
      </c>
      <c r="V159" s="111">
        <v>7318900</v>
      </c>
    </row>
    <row r="160" spans="1:22" ht="18" hidden="1" customHeight="1">
      <c r="A160" s="2">
        <f t="shared" si="15"/>
        <v>158</v>
      </c>
      <c r="B160" s="3" t="s">
        <v>331</v>
      </c>
      <c r="C160" s="3"/>
      <c r="D160" s="4"/>
      <c r="E160" s="150"/>
      <c r="F160" s="150"/>
      <c r="G160" s="150"/>
      <c r="H160" s="104">
        <f t="shared" si="16"/>
        <v>0</v>
      </c>
      <c r="I160" s="150"/>
      <c r="J160" s="149"/>
      <c r="K160" s="105"/>
      <c r="L160" s="105"/>
      <c r="M160" s="106">
        <f t="shared" si="12"/>
        <v>0</v>
      </c>
      <c r="N160" s="119">
        <v>42502</v>
      </c>
      <c r="O160" s="119"/>
      <c r="P160" s="107"/>
      <c r="Q160" s="108"/>
      <c r="R160" s="108"/>
      <c r="S160" s="108">
        <f t="shared" si="13"/>
        <v>0</v>
      </c>
      <c r="T160" s="108"/>
      <c r="U160" s="108">
        <f t="shared" si="14"/>
        <v>0</v>
      </c>
      <c r="V160" s="111">
        <v>19000000</v>
      </c>
    </row>
    <row r="161" spans="1:22" ht="18" hidden="1" customHeight="1">
      <c r="A161" s="2">
        <f t="shared" si="15"/>
        <v>159</v>
      </c>
      <c r="B161" s="3" t="s">
        <v>7</v>
      </c>
      <c r="C161" s="3"/>
      <c r="D161" s="4"/>
      <c r="E161" s="150"/>
      <c r="F161" s="150"/>
      <c r="G161" s="150"/>
      <c r="H161" s="104">
        <f t="shared" si="16"/>
        <v>0</v>
      </c>
      <c r="I161" s="150"/>
      <c r="J161" s="149"/>
      <c r="K161" s="105"/>
      <c r="L161" s="105"/>
      <c r="M161" s="106">
        <f t="shared" si="12"/>
        <v>0</v>
      </c>
      <c r="N161" s="119">
        <v>42502</v>
      </c>
      <c r="O161" s="119"/>
      <c r="P161" s="107"/>
      <c r="Q161" s="108"/>
      <c r="R161" s="108"/>
      <c r="S161" s="108">
        <f t="shared" si="13"/>
        <v>0</v>
      </c>
      <c r="T161" s="108">
        <f t="shared" si="10"/>
        <v>0</v>
      </c>
      <c r="U161" s="108">
        <f t="shared" si="14"/>
        <v>0</v>
      </c>
      <c r="V161" s="111">
        <v>5349245</v>
      </c>
    </row>
    <row r="162" spans="1:22" ht="18" hidden="1" customHeight="1">
      <c r="A162" s="2">
        <f t="shared" si="15"/>
        <v>160</v>
      </c>
      <c r="B162" s="3" t="s">
        <v>189</v>
      </c>
      <c r="C162" s="3"/>
      <c r="D162" s="4"/>
      <c r="E162" s="150"/>
      <c r="F162" s="150"/>
      <c r="G162" s="150"/>
      <c r="H162" s="104">
        <f t="shared" si="16"/>
        <v>0</v>
      </c>
      <c r="I162" s="150"/>
      <c r="J162" s="149"/>
      <c r="K162" s="105"/>
      <c r="L162" s="105"/>
      <c r="M162" s="106">
        <f t="shared" si="12"/>
        <v>0</v>
      </c>
      <c r="N162" s="119">
        <v>42502</v>
      </c>
      <c r="O162" s="119"/>
      <c r="P162" s="107"/>
      <c r="Q162" s="108"/>
      <c r="R162" s="108"/>
      <c r="S162" s="108">
        <f t="shared" si="13"/>
        <v>0</v>
      </c>
      <c r="T162" s="108">
        <f t="shared" si="10"/>
        <v>0</v>
      </c>
      <c r="U162" s="108">
        <f t="shared" si="14"/>
        <v>0</v>
      </c>
      <c r="V162" s="111">
        <v>5319826</v>
      </c>
    </row>
    <row r="163" spans="1:22" ht="18" hidden="1" customHeight="1">
      <c r="A163" s="2">
        <f t="shared" si="15"/>
        <v>161</v>
      </c>
      <c r="B163" s="3" t="s">
        <v>192</v>
      </c>
      <c r="C163" s="3"/>
      <c r="D163" s="4"/>
      <c r="E163" s="150"/>
      <c r="F163" s="150"/>
      <c r="G163" s="150"/>
      <c r="H163" s="104">
        <f t="shared" si="16"/>
        <v>0</v>
      </c>
      <c r="I163" s="150"/>
      <c r="J163" s="149"/>
      <c r="K163" s="105"/>
      <c r="L163" s="105"/>
      <c r="M163" s="106">
        <f t="shared" si="12"/>
        <v>0</v>
      </c>
      <c r="N163" s="119">
        <v>42504</v>
      </c>
      <c r="O163" s="119"/>
      <c r="P163" s="107"/>
      <c r="Q163" s="108"/>
      <c r="R163" s="108"/>
      <c r="S163" s="108">
        <f t="shared" si="13"/>
        <v>0</v>
      </c>
      <c r="T163" s="108">
        <f t="shared" si="10"/>
        <v>0</v>
      </c>
      <c r="U163" s="108">
        <f t="shared" si="14"/>
        <v>0</v>
      </c>
      <c r="V163" s="111">
        <v>3431533</v>
      </c>
    </row>
    <row r="164" spans="1:22" ht="18" hidden="1" customHeight="1">
      <c r="A164" s="2">
        <f t="shared" si="15"/>
        <v>162</v>
      </c>
      <c r="B164" s="3" t="s">
        <v>182</v>
      </c>
      <c r="C164" s="3"/>
      <c r="D164" s="4"/>
      <c r="E164" s="150"/>
      <c r="F164" s="150"/>
      <c r="G164" s="150"/>
      <c r="H164" s="104">
        <f t="shared" si="16"/>
        <v>0</v>
      </c>
      <c r="I164" s="150"/>
      <c r="J164" s="149"/>
      <c r="K164" s="105"/>
      <c r="L164" s="105"/>
      <c r="M164" s="106">
        <f t="shared" si="12"/>
        <v>0</v>
      </c>
      <c r="N164" s="119">
        <v>42506</v>
      </c>
      <c r="O164" s="119"/>
      <c r="P164" s="107"/>
      <c r="Q164" s="108"/>
      <c r="R164" s="108"/>
      <c r="S164" s="108">
        <f t="shared" si="13"/>
        <v>0</v>
      </c>
      <c r="T164" s="108">
        <f t="shared" si="10"/>
        <v>0</v>
      </c>
      <c r="U164" s="108">
        <f t="shared" si="14"/>
        <v>0</v>
      </c>
      <c r="V164" s="111">
        <v>9315240</v>
      </c>
    </row>
    <row r="165" spans="1:22" ht="18" hidden="1" customHeight="1">
      <c r="A165" s="2" t="str">
        <f t="shared" si="15"/>
        <v/>
      </c>
      <c r="B165" s="3"/>
      <c r="C165" s="3"/>
      <c r="D165" s="4"/>
      <c r="E165" s="150"/>
      <c r="F165" s="150"/>
      <c r="G165" s="150"/>
      <c r="H165" s="104">
        <f t="shared" si="16"/>
        <v>0</v>
      </c>
      <c r="I165" s="150"/>
      <c r="J165" s="149"/>
      <c r="K165" s="105"/>
      <c r="L165" s="105"/>
      <c r="M165" s="106">
        <f t="shared" si="12"/>
        <v>0</v>
      </c>
      <c r="N165" s="119"/>
      <c r="O165" s="119"/>
      <c r="P165" s="107"/>
      <c r="Q165" s="108"/>
      <c r="R165" s="108"/>
      <c r="S165" s="108">
        <f t="shared" si="13"/>
        <v>0</v>
      </c>
      <c r="T165" s="108">
        <f t="shared" si="10"/>
        <v>0</v>
      </c>
      <c r="U165" s="108">
        <f t="shared" si="14"/>
        <v>0</v>
      </c>
      <c r="V165" s="111"/>
    </row>
    <row r="166" spans="1:22" ht="18" hidden="1" customHeight="1">
      <c r="A166" s="2" t="str">
        <f t="shared" si="15"/>
        <v/>
      </c>
      <c r="B166" s="3"/>
      <c r="C166" s="3"/>
      <c r="D166" s="4"/>
      <c r="E166" s="150"/>
      <c r="F166" s="150"/>
      <c r="G166" s="150"/>
      <c r="H166" s="104">
        <f t="shared" si="16"/>
        <v>0</v>
      </c>
      <c r="I166" s="150"/>
      <c r="J166" s="149"/>
      <c r="K166" s="105"/>
      <c r="L166" s="105"/>
      <c r="M166" s="106">
        <f t="shared" si="12"/>
        <v>0</v>
      </c>
      <c r="N166" s="119"/>
      <c r="O166" s="119"/>
      <c r="P166" s="107"/>
      <c r="Q166" s="108"/>
      <c r="R166" s="108"/>
      <c r="S166" s="108">
        <f t="shared" si="13"/>
        <v>0</v>
      </c>
      <c r="T166" s="108">
        <f t="shared" si="10"/>
        <v>0</v>
      </c>
      <c r="U166" s="108">
        <f t="shared" si="14"/>
        <v>0</v>
      </c>
      <c r="V166" s="111"/>
    </row>
    <row r="167" spans="1:22" ht="18" hidden="1" customHeight="1">
      <c r="A167" s="2" t="str">
        <f t="shared" si="15"/>
        <v/>
      </c>
      <c r="B167" s="3"/>
      <c r="C167" s="3"/>
      <c r="D167" s="4"/>
      <c r="E167" s="150"/>
      <c r="F167" s="150"/>
      <c r="G167" s="150"/>
      <c r="H167" s="104">
        <f t="shared" si="16"/>
        <v>0</v>
      </c>
      <c r="I167" s="150"/>
      <c r="J167" s="149"/>
      <c r="K167" s="105"/>
      <c r="L167" s="105"/>
      <c r="M167" s="106">
        <f t="shared" si="12"/>
        <v>0</v>
      </c>
      <c r="N167" s="119"/>
      <c r="O167" s="119"/>
      <c r="P167" s="107"/>
      <c r="Q167" s="108"/>
      <c r="R167" s="108"/>
      <c r="S167" s="108">
        <f t="shared" si="13"/>
        <v>0</v>
      </c>
      <c r="T167" s="108">
        <f t="shared" si="10"/>
        <v>0</v>
      </c>
      <c r="U167" s="108">
        <f t="shared" si="14"/>
        <v>0</v>
      </c>
      <c r="V167" s="111"/>
    </row>
    <row r="168" spans="1:22" ht="18" hidden="1" customHeight="1">
      <c r="A168" s="2" t="str">
        <f t="shared" si="15"/>
        <v/>
      </c>
      <c r="B168" s="3"/>
      <c r="C168" s="3"/>
      <c r="D168" s="4"/>
      <c r="E168" s="150"/>
      <c r="F168" s="150"/>
      <c r="G168" s="150"/>
      <c r="H168" s="104">
        <f t="shared" si="16"/>
        <v>0</v>
      </c>
      <c r="I168" s="150"/>
      <c r="J168" s="149"/>
      <c r="K168" s="105"/>
      <c r="L168" s="105"/>
      <c r="M168" s="106">
        <f t="shared" si="8"/>
        <v>0</v>
      </c>
      <c r="N168" s="119"/>
      <c r="O168" s="119"/>
      <c r="P168" s="107"/>
      <c r="Q168" s="108"/>
      <c r="R168" s="108"/>
      <c r="S168" s="108">
        <f t="shared" si="9"/>
        <v>0</v>
      </c>
      <c r="T168" s="108">
        <f t="shared" si="10"/>
        <v>0</v>
      </c>
      <c r="U168" s="108">
        <f t="shared" si="11"/>
        <v>0</v>
      </c>
      <c r="V168" s="111"/>
    </row>
    <row r="169" spans="1:22" ht="18" hidden="1" customHeight="1">
      <c r="A169" s="2" t="str">
        <f t="shared" si="15"/>
        <v/>
      </c>
      <c r="B169" s="3"/>
      <c r="C169" s="3"/>
      <c r="D169" s="4"/>
      <c r="E169" s="150"/>
      <c r="F169" s="150"/>
      <c r="G169" s="150"/>
      <c r="H169" s="104">
        <f t="shared" si="16"/>
        <v>0</v>
      </c>
      <c r="I169" s="150"/>
      <c r="J169" s="149"/>
      <c r="K169" s="105"/>
      <c r="L169" s="105"/>
      <c r="M169" s="106">
        <f t="shared" si="8"/>
        <v>0</v>
      </c>
      <c r="N169" s="119"/>
      <c r="O169" s="119"/>
      <c r="P169" s="107"/>
      <c r="Q169" s="108"/>
      <c r="R169" s="108"/>
      <c r="S169" s="108">
        <f t="shared" si="9"/>
        <v>0</v>
      </c>
      <c r="T169" s="108">
        <f t="shared" si="10"/>
        <v>0</v>
      </c>
      <c r="U169" s="108">
        <f t="shared" si="11"/>
        <v>0</v>
      </c>
      <c r="V169" s="111"/>
    </row>
    <row r="170" spans="1:22" ht="18" hidden="1" customHeight="1">
      <c r="A170" s="2" t="str">
        <f t="shared" si="15"/>
        <v/>
      </c>
      <c r="B170" s="3"/>
      <c r="C170" s="3"/>
      <c r="D170" s="4"/>
      <c r="E170" s="150"/>
      <c r="F170" s="150"/>
      <c r="G170" s="150"/>
      <c r="H170" s="104">
        <f t="shared" si="16"/>
        <v>0</v>
      </c>
      <c r="I170" s="150"/>
      <c r="J170" s="149"/>
      <c r="K170" s="105"/>
      <c r="L170" s="105"/>
      <c r="M170" s="106">
        <f t="shared" si="8"/>
        <v>0</v>
      </c>
      <c r="N170" s="119"/>
      <c r="O170" s="119"/>
      <c r="P170" s="107"/>
      <c r="Q170" s="108"/>
      <c r="R170" s="108"/>
      <c r="S170" s="108">
        <f t="shared" si="9"/>
        <v>0</v>
      </c>
      <c r="T170" s="108">
        <f t="shared" si="10"/>
        <v>0</v>
      </c>
      <c r="U170" s="108">
        <f t="shared" si="11"/>
        <v>0</v>
      </c>
      <c r="V170" s="111"/>
    </row>
    <row r="171" spans="1:22" ht="18" hidden="1" customHeight="1">
      <c r="A171" s="2" t="str">
        <f t="shared" si="15"/>
        <v/>
      </c>
      <c r="B171" s="3"/>
      <c r="C171" s="3"/>
      <c r="D171" s="4"/>
      <c r="E171" s="150"/>
      <c r="F171" s="150"/>
      <c r="G171" s="150"/>
      <c r="H171" s="104">
        <f t="shared" si="16"/>
        <v>0</v>
      </c>
      <c r="I171" s="150"/>
      <c r="J171" s="149"/>
      <c r="K171" s="105"/>
      <c r="L171" s="105"/>
      <c r="M171" s="106">
        <f t="shared" si="8"/>
        <v>0</v>
      </c>
      <c r="N171" s="119"/>
      <c r="O171" s="119"/>
      <c r="P171" s="107"/>
      <c r="Q171" s="108"/>
      <c r="R171" s="108"/>
      <c r="S171" s="108">
        <f t="shared" si="9"/>
        <v>0</v>
      </c>
      <c r="T171" s="108">
        <f t="shared" si="10"/>
        <v>0</v>
      </c>
      <c r="U171" s="108">
        <f t="shared" si="11"/>
        <v>0</v>
      </c>
      <c r="V171" s="111"/>
    </row>
    <row r="172" spans="1:22" ht="18" hidden="1" customHeight="1">
      <c r="A172" s="2" t="str">
        <f t="shared" si="15"/>
        <v/>
      </c>
      <c r="B172" s="3"/>
      <c r="C172" s="3"/>
      <c r="D172" s="4"/>
      <c r="E172" s="150"/>
      <c r="F172" s="150"/>
      <c r="G172" s="150"/>
      <c r="H172" s="104">
        <f t="shared" si="16"/>
        <v>0</v>
      </c>
      <c r="I172" s="150"/>
      <c r="J172" s="149"/>
      <c r="K172" s="105"/>
      <c r="L172" s="105"/>
      <c r="M172" s="106">
        <f t="shared" si="8"/>
        <v>0</v>
      </c>
      <c r="N172" s="119"/>
      <c r="O172" s="119"/>
      <c r="P172" s="107"/>
      <c r="Q172" s="108"/>
      <c r="R172" s="108"/>
      <c r="S172" s="108">
        <f t="shared" si="9"/>
        <v>0</v>
      </c>
      <c r="T172" s="108">
        <f t="shared" si="10"/>
        <v>0</v>
      </c>
      <c r="U172" s="108">
        <f t="shared" si="11"/>
        <v>0</v>
      </c>
      <c r="V172" s="111"/>
    </row>
    <row r="173" spans="1:22" ht="18" hidden="1" customHeight="1">
      <c r="A173" s="2" t="str">
        <f t="shared" si="15"/>
        <v/>
      </c>
      <c r="B173" s="3"/>
      <c r="C173" s="3"/>
      <c r="D173" s="4"/>
      <c r="E173" s="150"/>
      <c r="F173" s="150"/>
      <c r="G173" s="150"/>
      <c r="H173" s="104">
        <f t="shared" si="16"/>
        <v>0</v>
      </c>
      <c r="I173" s="150"/>
      <c r="J173" s="149"/>
      <c r="K173" s="105"/>
      <c r="L173" s="105"/>
      <c r="M173" s="106">
        <f t="shared" si="8"/>
        <v>0</v>
      </c>
      <c r="N173" s="119"/>
      <c r="O173" s="119"/>
      <c r="P173" s="107"/>
      <c r="Q173" s="108"/>
      <c r="R173" s="108"/>
      <c r="S173" s="108">
        <f t="shared" si="9"/>
        <v>0</v>
      </c>
      <c r="T173" s="108">
        <f t="shared" si="10"/>
        <v>0</v>
      </c>
      <c r="U173" s="108">
        <f t="shared" si="11"/>
        <v>0</v>
      </c>
      <c r="V173" s="111"/>
    </row>
    <row r="174" spans="1:22" ht="18" hidden="1" customHeight="1">
      <c r="A174" s="2" t="str">
        <f t="shared" si="15"/>
        <v/>
      </c>
      <c r="B174" s="3"/>
      <c r="C174" s="3"/>
      <c r="D174" s="4"/>
      <c r="E174" s="150"/>
      <c r="F174" s="150"/>
      <c r="G174" s="150"/>
      <c r="H174" s="104">
        <f t="shared" si="16"/>
        <v>0</v>
      </c>
      <c r="I174" s="150"/>
      <c r="J174" s="149"/>
      <c r="K174" s="105"/>
      <c r="L174" s="105"/>
      <c r="M174" s="106">
        <f t="shared" si="8"/>
        <v>0</v>
      </c>
      <c r="N174" s="119"/>
      <c r="O174" s="119"/>
      <c r="P174" s="107"/>
      <c r="Q174" s="108"/>
      <c r="R174" s="108"/>
      <c r="S174" s="108">
        <f t="shared" si="9"/>
        <v>0</v>
      </c>
      <c r="T174" s="108">
        <f t="shared" si="10"/>
        <v>0</v>
      </c>
      <c r="U174" s="108">
        <f t="shared" si="11"/>
        <v>0</v>
      </c>
      <c r="V174" s="111"/>
    </row>
    <row r="175" spans="1:22" ht="18" hidden="1" customHeight="1">
      <c r="A175" s="2" t="str">
        <f t="shared" si="15"/>
        <v/>
      </c>
      <c r="B175" s="3"/>
      <c r="C175" s="3"/>
      <c r="D175" s="4"/>
      <c r="E175" s="150"/>
      <c r="F175" s="150"/>
      <c r="G175" s="150"/>
      <c r="H175" s="104">
        <f t="shared" si="16"/>
        <v>0</v>
      </c>
      <c r="I175" s="150"/>
      <c r="J175" s="149"/>
      <c r="K175" s="105"/>
      <c r="L175" s="105"/>
      <c r="M175" s="106">
        <f t="shared" si="8"/>
        <v>0</v>
      </c>
      <c r="N175" s="119"/>
      <c r="O175" s="119"/>
      <c r="P175" s="107"/>
      <c r="Q175" s="108"/>
      <c r="R175" s="108"/>
      <c r="S175" s="108">
        <f t="shared" si="9"/>
        <v>0</v>
      </c>
      <c r="T175" s="108">
        <f t="shared" si="10"/>
        <v>0</v>
      </c>
      <c r="U175" s="108">
        <f t="shared" si="11"/>
        <v>0</v>
      </c>
      <c r="V175" s="111"/>
    </row>
    <row r="176" spans="1:22" ht="18" hidden="1" customHeight="1">
      <c r="A176" s="2" t="str">
        <f t="shared" si="15"/>
        <v/>
      </c>
      <c r="B176" s="3"/>
      <c r="C176" s="3"/>
      <c r="D176" s="4"/>
      <c r="E176" s="150"/>
      <c r="F176" s="150"/>
      <c r="G176" s="150"/>
      <c r="H176" s="104">
        <f t="shared" si="16"/>
        <v>0</v>
      </c>
      <c r="I176" s="150"/>
      <c r="J176" s="149"/>
      <c r="K176" s="105"/>
      <c r="L176" s="105"/>
      <c r="M176" s="106">
        <f t="shared" si="8"/>
        <v>0</v>
      </c>
      <c r="N176" s="119"/>
      <c r="O176" s="119"/>
      <c r="P176" s="107"/>
      <c r="Q176" s="108"/>
      <c r="R176" s="108"/>
      <c r="S176" s="108">
        <f t="shared" si="9"/>
        <v>0</v>
      </c>
      <c r="T176" s="108">
        <f t="shared" si="10"/>
        <v>0</v>
      </c>
      <c r="U176" s="108">
        <f t="shared" si="11"/>
        <v>0</v>
      </c>
      <c r="V176" s="111"/>
    </row>
    <row r="177" spans="1:22" ht="18" hidden="1" customHeight="1">
      <c r="A177" s="2" t="str">
        <f t="shared" si="15"/>
        <v/>
      </c>
      <c r="B177" s="3"/>
      <c r="C177" s="3"/>
      <c r="D177" s="4"/>
      <c r="E177" s="150"/>
      <c r="F177" s="150"/>
      <c r="G177" s="150"/>
      <c r="H177" s="104">
        <f t="shared" si="16"/>
        <v>0</v>
      </c>
      <c r="I177" s="150"/>
      <c r="J177" s="149"/>
      <c r="K177" s="105"/>
      <c r="L177" s="105"/>
      <c r="M177" s="106">
        <f t="shared" si="8"/>
        <v>0</v>
      </c>
      <c r="N177" s="119"/>
      <c r="O177" s="119"/>
      <c r="P177" s="107"/>
      <c r="Q177" s="108"/>
      <c r="R177" s="108"/>
      <c r="S177" s="108">
        <f t="shared" si="9"/>
        <v>0</v>
      </c>
      <c r="T177" s="108">
        <f t="shared" si="10"/>
        <v>0</v>
      </c>
      <c r="U177" s="108">
        <f t="shared" si="11"/>
        <v>0</v>
      </c>
      <c r="V177" s="111"/>
    </row>
    <row r="178" spans="1:22" ht="18" hidden="1" customHeight="1">
      <c r="A178" s="2" t="str">
        <f t="shared" si="15"/>
        <v/>
      </c>
      <c r="B178" s="3"/>
      <c r="C178" s="3"/>
      <c r="D178" s="4"/>
      <c r="E178" s="150"/>
      <c r="F178" s="150"/>
      <c r="G178" s="150"/>
      <c r="H178" s="104">
        <f t="shared" si="16"/>
        <v>0</v>
      </c>
      <c r="I178" s="150"/>
      <c r="J178" s="149"/>
      <c r="K178" s="105"/>
      <c r="L178" s="105"/>
      <c r="M178" s="106">
        <f t="shared" si="8"/>
        <v>0</v>
      </c>
      <c r="N178" s="119"/>
      <c r="O178" s="119"/>
      <c r="P178" s="107"/>
      <c r="Q178" s="108"/>
      <c r="R178" s="108"/>
      <c r="S178" s="108">
        <f t="shared" si="9"/>
        <v>0</v>
      </c>
      <c r="T178" s="108">
        <f t="shared" si="10"/>
        <v>0</v>
      </c>
      <c r="U178" s="108">
        <f t="shared" si="11"/>
        <v>0</v>
      </c>
      <c r="V178" s="111"/>
    </row>
    <row r="179" spans="1:22" ht="18" hidden="1" customHeight="1">
      <c r="A179" s="2" t="str">
        <f t="shared" si="15"/>
        <v/>
      </c>
      <c r="B179" s="3"/>
      <c r="C179" s="3"/>
      <c r="D179" s="4"/>
      <c r="E179" s="150"/>
      <c r="F179" s="150"/>
      <c r="G179" s="150"/>
      <c r="H179" s="104">
        <f t="shared" si="16"/>
        <v>0</v>
      </c>
      <c r="I179" s="150"/>
      <c r="J179" s="149"/>
      <c r="K179" s="105"/>
      <c r="L179" s="105"/>
      <c r="M179" s="106">
        <f t="shared" si="8"/>
        <v>0</v>
      </c>
      <c r="N179" s="119"/>
      <c r="O179" s="119"/>
      <c r="P179" s="107"/>
      <c r="Q179" s="108"/>
      <c r="R179" s="108"/>
      <c r="S179" s="108">
        <f t="shared" si="9"/>
        <v>0</v>
      </c>
      <c r="T179" s="108">
        <f t="shared" si="10"/>
        <v>0</v>
      </c>
      <c r="U179" s="108">
        <f t="shared" si="11"/>
        <v>0</v>
      </c>
      <c r="V179" s="111"/>
    </row>
    <row r="180" spans="1:22" ht="18" hidden="1" customHeight="1">
      <c r="A180" s="2" t="str">
        <f t="shared" si="15"/>
        <v/>
      </c>
      <c r="B180" s="3"/>
      <c r="C180" s="3"/>
      <c r="D180" s="4"/>
      <c r="E180" s="150"/>
      <c r="F180" s="150"/>
      <c r="G180" s="150"/>
      <c r="H180" s="104">
        <f t="shared" si="16"/>
        <v>0</v>
      </c>
      <c r="I180" s="150"/>
      <c r="J180" s="149"/>
      <c r="K180" s="105"/>
      <c r="L180" s="105"/>
      <c r="M180" s="106">
        <f t="shared" si="8"/>
        <v>0</v>
      </c>
      <c r="N180" s="119"/>
      <c r="O180" s="119"/>
      <c r="P180" s="107"/>
      <c r="Q180" s="108"/>
      <c r="R180" s="108"/>
      <c r="S180" s="108">
        <f t="shared" si="9"/>
        <v>0</v>
      </c>
      <c r="T180" s="108">
        <f t="shared" si="10"/>
        <v>0</v>
      </c>
      <c r="U180" s="108">
        <f t="shared" si="11"/>
        <v>0</v>
      </c>
      <c r="V180" s="111"/>
    </row>
    <row r="181" spans="1:22" ht="18" hidden="1" customHeight="1">
      <c r="A181" s="2" t="str">
        <f t="shared" si="15"/>
        <v/>
      </c>
      <c r="B181" s="3"/>
      <c r="C181" s="3"/>
      <c r="D181" s="4"/>
      <c r="E181" s="150"/>
      <c r="F181" s="150"/>
      <c r="G181" s="150"/>
      <c r="H181" s="104">
        <f t="shared" si="16"/>
        <v>0</v>
      </c>
      <c r="I181" s="150"/>
      <c r="J181" s="149"/>
      <c r="K181" s="105"/>
      <c r="L181" s="105"/>
      <c r="M181" s="106">
        <f t="shared" si="8"/>
        <v>0</v>
      </c>
      <c r="N181" s="119"/>
      <c r="O181" s="119"/>
      <c r="P181" s="107"/>
      <c r="Q181" s="108"/>
      <c r="R181" s="108"/>
      <c r="S181" s="108">
        <f t="shared" si="9"/>
        <v>0</v>
      </c>
      <c r="T181" s="108">
        <f t="shared" si="10"/>
        <v>0</v>
      </c>
      <c r="U181" s="108">
        <f t="shared" si="11"/>
        <v>0</v>
      </c>
      <c r="V181" s="111"/>
    </row>
    <row r="182" spans="1:22" ht="18" hidden="1" customHeight="1">
      <c r="A182" s="2" t="str">
        <f t="shared" si="15"/>
        <v/>
      </c>
      <c r="B182" s="3"/>
      <c r="C182" s="3"/>
      <c r="D182" s="4"/>
      <c r="E182" s="150"/>
      <c r="F182" s="150"/>
      <c r="G182" s="150"/>
      <c r="H182" s="104">
        <f t="shared" si="16"/>
        <v>0</v>
      </c>
      <c r="I182" s="150"/>
      <c r="J182" s="149"/>
      <c r="K182" s="105"/>
      <c r="L182" s="105"/>
      <c r="M182" s="106">
        <f t="shared" si="8"/>
        <v>0</v>
      </c>
      <c r="N182" s="119"/>
      <c r="O182" s="119"/>
      <c r="P182" s="107"/>
      <c r="Q182" s="108"/>
      <c r="R182" s="108"/>
      <c r="S182" s="108">
        <f t="shared" si="9"/>
        <v>0</v>
      </c>
      <c r="T182" s="108">
        <f t="shared" si="10"/>
        <v>0</v>
      </c>
      <c r="U182" s="108">
        <f t="shared" si="11"/>
        <v>0</v>
      </c>
      <c r="V182" s="111"/>
    </row>
    <row r="183" spans="1:22" ht="18" hidden="1" customHeight="1">
      <c r="A183" s="2" t="str">
        <f t="shared" si="15"/>
        <v/>
      </c>
      <c r="B183" s="3"/>
      <c r="C183" s="3"/>
      <c r="D183" s="4"/>
      <c r="E183" s="150"/>
      <c r="F183" s="150"/>
      <c r="G183" s="150"/>
      <c r="H183" s="104">
        <f t="shared" si="16"/>
        <v>0</v>
      </c>
      <c r="I183" s="150"/>
      <c r="J183" s="149"/>
      <c r="K183" s="105"/>
      <c r="L183" s="105"/>
      <c r="M183" s="106">
        <f t="shared" si="8"/>
        <v>0</v>
      </c>
      <c r="N183" s="119"/>
      <c r="O183" s="119"/>
      <c r="P183" s="107"/>
      <c r="Q183" s="108"/>
      <c r="R183" s="108"/>
      <c r="S183" s="108">
        <f t="shared" si="9"/>
        <v>0</v>
      </c>
      <c r="T183" s="108">
        <f t="shared" si="10"/>
        <v>0</v>
      </c>
      <c r="U183" s="108">
        <f t="shared" si="11"/>
        <v>0</v>
      </c>
      <c r="V183" s="111"/>
    </row>
    <row r="184" spans="1:22" ht="18" hidden="1" customHeight="1">
      <c r="A184" s="2" t="str">
        <f t="shared" si="15"/>
        <v/>
      </c>
      <c r="B184" s="3"/>
      <c r="C184" s="3"/>
      <c r="D184" s="4"/>
      <c r="E184" s="150"/>
      <c r="F184" s="150"/>
      <c r="G184" s="150"/>
      <c r="H184" s="104">
        <f t="shared" si="16"/>
        <v>0</v>
      </c>
      <c r="I184" s="150"/>
      <c r="J184" s="149"/>
      <c r="K184" s="105"/>
      <c r="L184" s="105"/>
      <c r="M184" s="106">
        <f t="shared" si="8"/>
        <v>0</v>
      </c>
      <c r="N184" s="119"/>
      <c r="O184" s="119"/>
      <c r="P184" s="107"/>
      <c r="Q184" s="108"/>
      <c r="R184" s="108"/>
      <c r="S184" s="108">
        <f t="shared" si="9"/>
        <v>0</v>
      </c>
      <c r="T184" s="108">
        <f t="shared" si="10"/>
        <v>0</v>
      </c>
      <c r="U184" s="108">
        <f t="shared" si="11"/>
        <v>0</v>
      </c>
      <c r="V184" s="111"/>
    </row>
    <row r="185" spans="1:22" ht="18" hidden="1" customHeight="1">
      <c r="A185" s="2" t="str">
        <f t="shared" si="15"/>
        <v/>
      </c>
      <c r="B185" s="3"/>
      <c r="C185" s="3"/>
      <c r="D185" s="4"/>
      <c r="E185" s="150"/>
      <c r="F185" s="150"/>
      <c r="G185" s="150"/>
      <c r="H185" s="104">
        <f t="shared" si="16"/>
        <v>0</v>
      </c>
      <c r="I185" s="150"/>
      <c r="J185" s="149"/>
      <c r="K185" s="105"/>
      <c r="L185" s="105"/>
      <c r="M185" s="106">
        <f t="shared" si="8"/>
        <v>0</v>
      </c>
      <c r="N185" s="119"/>
      <c r="O185" s="119"/>
      <c r="P185" s="107"/>
      <c r="Q185" s="108"/>
      <c r="R185" s="108"/>
      <c r="S185" s="108">
        <f t="shared" si="9"/>
        <v>0</v>
      </c>
      <c r="T185" s="108">
        <f t="shared" si="10"/>
        <v>0</v>
      </c>
      <c r="U185" s="108">
        <f t="shared" si="11"/>
        <v>0</v>
      </c>
      <c r="V185" s="111"/>
    </row>
    <row r="186" spans="1:22" ht="18" hidden="1" customHeight="1">
      <c r="A186" s="2" t="str">
        <f t="shared" si="15"/>
        <v/>
      </c>
      <c r="B186" s="3"/>
      <c r="C186" s="3"/>
      <c r="D186" s="4"/>
      <c r="E186" s="150"/>
      <c r="F186" s="150"/>
      <c r="G186" s="150"/>
      <c r="H186" s="104">
        <f t="shared" si="16"/>
        <v>0</v>
      </c>
      <c r="I186" s="150"/>
      <c r="J186" s="149"/>
      <c r="K186" s="105"/>
      <c r="L186" s="105"/>
      <c r="M186" s="106">
        <f t="shared" si="8"/>
        <v>0</v>
      </c>
      <c r="N186" s="119"/>
      <c r="O186" s="119"/>
      <c r="P186" s="107"/>
      <c r="Q186" s="108"/>
      <c r="R186" s="108"/>
      <c r="S186" s="108">
        <f t="shared" si="9"/>
        <v>0</v>
      </c>
      <c r="T186" s="108">
        <f t="shared" si="10"/>
        <v>0</v>
      </c>
      <c r="U186" s="108">
        <f t="shared" si="11"/>
        <v>0</v>
      </c>
      <c r="V186" s="111"/>
    </row>
    <row r="187" spans="1:22" ht="18" hidden="1" customHeight="1">
      <c r="A187" s="2" t="str">
        <f t="shared" si="15"/>
        <v/>
      </c>
      <c r="B187" s="3"/>
      <c r="C187" s="3"/>
      <c r="D187" s="4"/>
      <c r="E187" s="150"/>
      <c r="F187" s="150"/>
      <c r="G187" s="150"/>
      <c r="H187" s="104">
        <f t="shared" si="16"/>
        <v>0</v>
      </c>
      <c r="I187" s="150"/>
      <c r="J187" s="149"/>
      <c r="K187" s="105"/>
      <c r="L187" s="105"/>
      <c r="M187" s="106">
        <f t="shared" si="8"/>
        <v>0</v>
      </c>
      <c r="N187" s="119"/>
      <c r="O187" s="119"/>
      <c r="P187" s="107"/>
      <c r="Q187" s="108"/>
      <c r="R187" s="108"/>
      <c r="S187" s="108">
        <f t="shared" si="9"/>
        <v>0</v>
      </c>
      <c r="T187" s="108">
        <f t="shared" si="10"/>
        <v>0</v>
      </c>
      <c r="U187" s="108">
        <f t="shared" si="11"/>
        <v>0</v>
      </c>
      <c r="V187" s="111"/>
    </row>
    <row r="188" spans="1:22" ht="18" hidden="1" customHeight="1">
      <c r="A188" s="2" t="str">
        <f t="shared" si="15"/>
        <v/>
      </c>
      <c r="B188" s="3"/>
      <c r="C188" s="3"/>
      <c r="D188" s="4"/>
      <c r="E188" s="150"/>
      <c r="F188" s="150"/>
      <c r="G188" s="150"/>
      <c r="H188" s="104">
        <f t="shared" si="16"/>
        <v>0</v>
      </c>
      <c r="I188" s="150"/>
      <c r="J188" s="149"/>
      <c r="K188" s="105"/>
      <c r="L188" s="105"/>
      <c r="M188" s="106">
        <f t="shared" si="8"/>
        <v>0</v>
      </c>
      <c r="N188" s="119"/>
      <c r="O188" s="119"/>
      <c r="P188" s="107"/>
      <c r="Q188" s="108"/>
      <c r="R188" s="108"/>
      <c r="S188" s="108">
        <f t="shared" si="9"/>
        <v>0</v>
      </c>
      <c r="T188" s="108">
        <f t="shared" si="10"/>
        <v>0</v>
      </c>
      <c r="U188" s="108">
        <f t="shared" si="11"/>
        <v>0</v>
      </c>
      <c r="V188" s="111"/>
    </row>
    <row r="189" spans="1:22" ht="18" hidden="1" customHeight="1">
      <c r="A189" s="2" t="str">
        <f t="shared" si="15"/>
        <v/>
      </c>
      <c r="B189" s="3"/>
      <c r="C189" s="3"/>
      <c r="D189" s="4"/>
      <c r="E189" s="150"/>
      <c r="F189" s="150"/>
      <c r="G189" s="150"/>
      <c r="H189" s="104">
        <f t="shared" si="16"/>
        <v>0</v>
      </c>
      <c r="I189" s="150"/>
      <c r="J189" s="149"/>
      <c r="K189" s="105"/>
      <c r="L189" s="105"/>
      <c r="M189" s="106">
        <f t="shared" si="8"/>
        <v>0</v>
      </c>
      <c r="N189" s="119"/>
      <c r="O189" s="119"/>
      <c r="P189" s="107"/>
      <c r="Q189" s="108"/>
      <c r="R189" s="108"/>
      <c r="S189" s="108">
        <f t="shared" si="9"/>
        <v>0</v>
      </c>
      <c r="T189" s="108">
        <f t="shared" si="10"/>
        <v>0</v>
      </c>
      <c r="U189" s="108">
        <f t="shared" si="11"/>
        <v>0</v>
      </c>
      <c r="V189" s="111"/>
    </row>
    <row r="190" spans="1:22" ht="18" hidden="1" customHeight="1">
      <c r="A190" s="2" t="str">
        <f t="shared" si="15"/>
        <v/>
      </c>
      <c r="B190" s="3"/>
      <c r="C190" s="3"/>
      <c r="D190" s="4"/>
      <c r="E190" s="150"/>
      <c r="F190" s="150"/>
      <c r="G190" s="150"/>
      <c r="H190" s="104">
        <f t="shared" si="16"/>
        <v>0</v>
      </c>
      <c r="I190" s="150"/>
      <c r="J190" s="149"/>
      <c r="K190" s="105"/>
      <c r="L190" s="105"/>
      <c r="M190" s="106">
        <f t="shared" si="8"/>
        <v>0</v>
      </c>
      <c r="N190" s="119"/>
      <c r="O190" s="119"/>
      <c r="P190" s="107"/>
      <c r="Q190" s="108"/>
      <c r="R190" s="108"/>
      <c r="S190" s="108">
        <f t="shared" si="9"/>
        <v>0</v>
      </c>
      <c r="T190" s="108">
        <f t="shared" si="10"/>
        <v>0</v>
      </c>
      <c r="U190" s="108">
        <f t="shared" si="11"/>
        <v>0</v>
      </c>
      <c r="V190" s="111"/>
    </row>
    <row r="191" spans="1:22" ht="18" hidden="1" customHeight="1">
      <c r="A191" s="2" t="str">
        <f t="shared" si="15"/>
        <v/>
      </c>
      <c r="B191" s="3"/>
      <c r="C191" s="3"/>
      <c r="D191" s="4"/>
      <c r="E191" s="150"/>
      <c r="F191" s="150"/>
      <c r="G191" s="150"/>
      <c r="H191" s="104">
        <f t="shared" si="16"/>
        <v>0</v>
      </c>
      <c r="I191" s="150"/>
      <c r="J191" s="149"/>
      <c r="K191" s="105"/>
      <c r="L191" s="105"/>
      <c r="M191" s="106">
        <f t="shared" si="8"/>
        <v>0</v>
      </c>
      <c r="N191" s="119"/>
      <c r="O191" s="119"/>
      <c r="P191" s="107"/>
      <c r="Q191" s="108"/>
      <c r="R191" s="108"/>
      <c r="S191" s="108">
        <f t="shared" si="9"/>
        <v>0</v>
      </c>
      <c r="T191" s="108">
        <f t="shared" si="10"/>
        <v>0</v>
      </c>
      <c r="U191" s="108">
        <f t="shared" si="11"/>
        <v>0</v>
      </c>
      <c r="V191" s="111"/>
    </row>
    <row r="192" spans="1:22" ht="18" hidden="1" customHeight="1">
      <c r="A192" s="2" t="str">
        <f t="shared" si="15"/>
        <v/>
      </c>
      <c r="B192" s="3"/>
      <c r="C192" s="3"/>
      <c r="D192" s="4"/>
      <c r="E192" s="150"/>
      <c r="F192" s="150"/>
      <c r="G192" s="150"/>
      <c r="H192" s="104">
        <f t="shared" si="16"/>
        <v>0</v>
      </c>
      <c r="I192" s="150"/>
      <c r="J192" s="149"/>
      <c r="K192" s="105"/>
      <c r="L192" s="105"/>
      <c r="M192" s="106">
        <f t="shared" si="8"/>
        <v>0</v>
      </c>
      <c r="N192" s="119"/>
      <c r="O192" s="119"/>
      <c r="P192" s="107"/>
      <c r="Q192" s="108"/>
      <c r="R192" s="108"/>
      <c r="S192" s="108">
        <f t="shared" si="9"/>
        <v>0</v>
      </c>
      <c r="T192" s="108">
        <f t="shared" si="10"/>
        <v>0</v>
      </c>
      <c r="U192" s="108">
        <f t="shared" si="11"/>
        <v>0</v>
      </c>
      <c r="V192" s="111"/>
    </row>
    <row r="193" spans="1:22" ht="18" hidden="1" customHeight="1">
      <c r="A193" s="2" t="str">
        <f t="shared" si="15"/>
        <v/>
      </c>
      <c r="B193" s="3"/>
      <c r="C193" s="3"/>
      <c r="D193" s="4"/>
      <c r="E193" s="150"/>
      <c r="F193" s="150"/>
      <c r="G193" s="150"/>
      <c r="H193" s="104">
        <f t="shared" si="16"/>
        <v>0</v>
      </c>
      <c r="I193" s="150"/>
      <c r="J193" s="149"/>
      <c r="K193" s="105"/>
      <c r="L193" s="105"/>
      <c r="M193" s="106">
        <f t="shared" si="8"/>
        <v>0</v>
      </c>
      <c r="N193" s="119"/>
      <c r="O193" s="119"/>
      <c r="P193" s="107"/>
      <c r="Q193" s="108"/>
      <c r="R193" s="108"/>
      <c r="S193" s="108">
        <f t="shared" si="9"/>
        <v>0</v>
      </c>
      <c r="T193" s="108">
        <f t="shared" si="10"/>
        <v>0</v>
      </c>
      <c r="U193" s="108">
        <f t="shared" si="11"/>
        <v>0</v>
      </c>
      <c r="V193" s="111"/>
    </row>
    <row r="194" spans="1:22" ht="18" hidden="1" customHeight="1">
      <c r="A194" s="2" t="str">
        <f t="shared" si="15"/>
        <v/>
      </c>
      <c r="B194" s="3"/>
      <c r="C194" s="3"/>
      <c r="D194" s="4"/>
      <c r="E194" s="150"/>
      <c r="F194" s="150"/>
      <c r="G194" s="150"/>
      <c r="H194" s="104">
        <f t="shared" si="16"/>
        <v>0</v>
      </c>
      <c r="I194" s="150"/>
      <c r="J194" s="149"/>
      <c r="K194" s="105"/>
      <c r="L194" s="105"/>
      <c r="M194" s="106">
        <f t="shared" si="8"/>
        <v>0</v>
      </c>
      <c r="N194" s="119"/>
      <c r="O194" s="119"/>
      <c r="P194" s="107"/>
      <c r="Q194" s="108"/>
      <c r="R194" s="108"/>
      <c r="S194" s="108">
        <f t="shared" si="9"/>
        <v>0</v>
      </c>
      <c r="T194" s="108">
        <f t="shared" si="10"/>
        <v>0</v>
      </c>
      <c r="U194" s="108">
        <f t="shared" si="11"/>
        <v>0</v>
      </c>
      <c r="V194" s="111"/>
    </row>
    <row r="195" spans="1:22" ht="18" hidden="1" customHeight="1">
      <c r="A195" s="2" t="str">
        <f t="shared" si="15"/>
        <v/>
      </c>
      <c r="B195" s="3"/>
      <c r="C195" s="3"/>
      <c r="D195" s="4"/>
      <c r="E195" s="150"/>
      <c r="F195" s="150"/>
      <c r="G195" s="150"/>
      <c r="H195" s="104">
        <f t="shared" si="16"/>
        <v>0</v>
      </c>
      <c r="I195" s="150"/>
      <c r="J195" s="149"/>
      <c r="K195" s="105"/>
      <c r="L195" s="105"/>
      <c r="M195" s="106">
        <f t="shared" si="8"/>
        <v>0</v>
      </c>
      <c r="N195" s="119"/>
      <c r="O195" s="119"/>
      <c r="P195" s="107"/>
      <c r="Q195" s="108"/>
      <c r="R195" s="108"/>
      <c r="S195" s="108">
        <f t="shared" si="9"/>
        <v>0</v>
      </c>
      <c r="T195" s="108">
        <f t="shared" si="10"/>
        <v>0</v>
      </c>
      <c r="U195" s="108">
        <f t="shared" si="11"/>
        <v>0</v>
      </c>
      <c r="V195" s="111"/>
    </row>
    <row r="196" spans="1:22" ht="18" hidden="1" customHeight="1">
      <c r="A196" s="2" t="str">
        <f t="shared" si="15"/>
        <v/>
      </c>
      <c r="B196" s="3"/>
      <c r="C196" s="3"/>
      <c r="D196" s="4"/>
      <c r="E196" s="150"/>
      <c r="F196" s="150"/>
      <c r="G196" s="150"/>
      <c r="H196" s="104">
        <f t="shared" si="16"/>
        <v>0</v>
      </c>
      <c r="I196" s="150"/>
      <c r="J196" s="149"/>
      <c r="K196" s="105"/>
      <c r="L196" s="105"/>
      <c r="M196" s="106">
        <f t="shared" si="8"/>
        <v>0</v>
      </c>
      <c r="N196" s="119"/>
      <c r="O196" s="119"/>
      <c r="P196" s="107"/>
      <c r="Q196" s="108"/>
      <c r="R196" s="108"/>
      <c r="S196" s="108">
        <f t="shared" si="9"/>
        <v>0</v>
      </c>
      <c r="T196" s="108">
        <f t="shared" si="10"/>
        <v>0</v>
      </c>
      <c r="U196" s="108">
        <f t="shared" si="11"/>
        <v>0</v>
      </c>
      <c r="V196" s="111"/>
    </row>
    <row r="197" spans="1:22" ht="18" hidden="1" customHeight="1">
      <c r="A197" s="2" t="str">
        <f t="shared" si="15"/>
        <v/>
      </c>
      <c r="B197" s="3"/>
      <c r="C197" s="3"/>
      <c r="D197" s="4"/>
      <c r="E197" s="150"/>
      <c r="F197" s="150"/>
      <c r="G197" s="150"/>
      <c r="H197" s="104">
        <f t="shared" si="16"/>
        <v>0</v>
      </c>
      <c r="I197" s="150"/>
      <c r="J197" s="149"/>
      <c r="K197" s="105"/>
      <c r="L197" s="105"/>
      <c r="M197" s="106">
        <f t="shared" si="8"/>
        <v>0</v>
      </c>
      <c r="N197" s="119"/>
      <c r="O197" s="119"/>
      <c r="P197" s="107"/>
      <c r="Q197" s="108"/>
      <c r="R197" s="108"/>
      <c r="S197" s="108">
        <f t="shared" si="9"/>
        <v>0</v>
      </c>
      <c r="T197" s="108">
        <f t="shared" si="10"/>
        <v>0</v>
      </c>
      <c r="U197" s="108">
        <f t="shared" si="11"/>
        <v>0</v>
      </c>
      <c r="V197" s="111"/>
    </row>
    <row r="198" spans="1:22" ht="18" hidden="1" customHeight="1">
      <c r="A198" s="2" t="str">
        <f t="shared" si="15"/>
        <v/>
      </c>
      <c r="B198" s="3"/>
      <c r="C198" s="3"/>
      <c r="D198" s="4"/>
      <c r="E198" s="150"/>
      <c r="F198" s="150"/>
      <c r="G198" s="150"/>
      <c r="H198" s="104">
        <f t="shared" si="16"/>
        <v>0</v>
      </c>
      <c r="I198" s="150"/>
      <c r="J198" s="149"/>
      <c r="K198" s="105"/>
      <c r="L198" s="105"/>
      <c r="M198" s="106">
        <f t="shared" si="8"/>
        <v>0</v>
      </c>
      <c r="N198" s="119"/>
      <c r="O198" s="119"/>
      <c r="P198" s="107"/>
      <c r="Q198" s="108"/>
      <c r="R198" s="108"/>
      <c r="S198" s="108">
        <f t="shared" si="9"/>
        <v>0</v>
      </c>
      <c r="T198" s="108">
        <f t="shared" si="10"/>
        <v>0</v>
      </c>
      <c r="U198" s="108">
        <f t="shared" si="11"/>
        <v>0</v>
      </c>
      <c r="V198" s="111"/>
    </row>
    <row r="199" spans="1:22" ht="18" hidden="1" customHeight="1">
      <c r="A199" s="2" t="str">
        <f t="shared" si="15"/>
        <v/>
      </c>
      <c r="B199" s="3"/>
      <c r="C199" s="3"/>
      <c r="D199" s="4"/>
      <c r="E199" s="150"/>
      <c r="F199" s="150"/>
      <c r="G199" s="150"/>
      <c r="H199" s="104">
        <f t="shared" si="16"/>
        <v>0</v>
      </c>
      <c r="I199" s="150"/>
      <c r="J199" s="149"/>
      <c r="K199" s="105"/>
      <c r="L199" s="105"/>
      <c r="M199" s="106">
        <f t="shared" si="8"/>
        <v>0</v>
      </c>
      <c r="N199" s="119"/>
      <c r="O199" s="119"/>
      <c r="P199" s="107"/>
      <c r="Q199" s="108"/>
      <c r="R199" s="108"/>
      <c r="S199" s="108">
        <f t="shared" si="9"/>
        <v>0</v>
      </c>
      <c r="T199" s="108">
        <f t="shared" si="10"/>
        <v>0</v>
      </c>
      <c r="U199" s="108">
        <f t="shared" si="11"/>
        <v>0</v>
      </c>
      <c r="V199" s="111"/>
    </row>
    <row r="200" spans="1:22" ht="18" hidden="1" customHeight="1">
      <c r="A200" s="2" t="str">
        <f t="shared" si="15"/>
        <v/>
      </c>
      <c r="B200" s="3"/>
      <c r="C200" s="3"/>
      <c r="D200" s="4"/>
      <c r="E200" s="150"/>
      <c r="F200" s="150"/>
      <c r="G200" s="150"/>
      <c r="H200" s="104">
        <f t="shared" si="16"/>
        <v>0</v>
      </c>
      <c r="I200" s="150"/>
      <c r="J200" s="149"/>
      <c r="K200" s="105"/>
      <c r="L200" s="105"/>
      <c r="M200" s="106">
        <f t="shared" si="8"/>
        <v>0</v>
      </c>
      <c r="N200" s="119"/>
      <c r="O200" s="119"/>
      <c r="P200" s="107"/>
      <c r="Q200" s="108"/>
      <c r="R200" s="108"/>
      <c r="S200" s="108">
        <f t="shared" si="9"/>
        <v>0</v>
      </c>
      <c r="T200" s="108">
        <f t="shared" si="10"/>
        <v>0</v>
      </c>
      <c r="U200" s="108">
        <f t="shared" si="11"/>
        <v>0</v>
      </c>
      <c r="V200" s="111"/>
    </row>
    <row r="201" spans="1:22" ht="18" hidden="1" customHeight="1">
      <c r="A201" s="2" t="str">
        <f t="shared" si="15"/>
        <v/>
      </c>
      <c r="B201" s="3"/>
      <c r="C201" s="3"/>
      <c r="D201" s="4"/>
      <c r="E201" s="150"/>
      <c r="F201" s="150"/>
      <c r="G201" s="150"/>
      <c r="H201" s="104">
        <f t="shared" ref="H201:H220" si="21">(IF(G201&gt;0,(((E201+F201)*2+4)*(F201+G201+2)/10000),(E201*F201/10000)))*Q201</f>
        <v>0</v>
      </c>
      <c r="I201" s="150"/>
      <c r="J201" s="149"/>
      <c r="K201" s="105"/>
      <c r="L201" s="105"/>
      <c r="M201" s="106">
        <f t="shared" ref="M201:M220" si="22">K201*L201</f>
        <v>0</v>
      </c>
      <c r="N201" s="119"/>
      <c r="O201" s="119"/>
      <c r="P201" s="107"/>
      <c r="Q201" s="108"/>
      <c r="R201" s="108"/>
      <c r="S201" s="108">
        <f t="shared" ref="S201:S220" si="23">Q201*R201</f>
        <v>0</v>
      </c>
      <c r="T201" s="108">
        <f t="shared" si="10"/>
        <v>0</v>
      </c>
      <c r="U201" s="108">
        <f t="shared" ref="U201:U220" si="24">S201+T201</f>
        <v>0</v>
      </c>
      <c r="V201" s="111"/>
    </row>
    <row r="202" spans="1:22" ht="18" hidden="1" customHeight="1">
      <c r="A202" s="2" t="str">
        <f t="shared" si="15"/>
        <v/>
      </c>
      <c r="B202" s="3"/>
      <c r="C202" s="3"/>
      <c r="D202" s="4"/>
      <c r="E202" s="150"/>
      <c r="F202" s="150"/>
      <c r="G202" s="150"/>
      <c r="H202" s="104">
        <f t="shared" si="21"/>
        <v>0</v>
      </c>
      <c r="I202" s="150"/>
      <c r="J202" s="149"/>
      <c r="K202" s="105"/>
      <c r="L202" s="105"/>
      <c r="M202" s="106">
        <f t="shared" si="22"/>
        <v>0</v>
      </c>
      <c r="N202" s="119"/>
      <c r="O202" s="119"/>
      <c r="P202" s="107"/>
      <c r="Q202" s="108"/>
      <c r="R202" s="108"/>
      <c r="S202" s="108">
        <f t="shared" si="23"/>
        <v>0</v>
      </c>
      <c r="T202" s="108">
        <f t="shared" si="10"/>
        <v>0</v>
      </c>
      <c r="U202" s="108">
        <f t="shared" si="24"/>
        <v>0</v>
      </c>
      <c r="V202" s="111"/>
    </row>
    <row r="203" spans="1:22" ht="18" hidden="1" customHeight="1">
      <c r="A203" s="2" t="str">
        <f t="shared" si="15"/>
        <v/>
      </c>
      <c r="B203" s="3"/>
      <c r="C203" s="3"/>
      <c r="D203" s="4"/>
      <c r="E203" s="150"/>
      <c r="F203" s="150"/>
      <c r="G203" s="150"/>
      <c r="H203" s="104">
        <f t="shared" si="21"/>
        <v>0</v>
      </c>
      <c r="I203" s="150"/>
      <c r="J203" s="149"/>
      <c r="K203" s="105"/>
      <c r="L203" s="105"/>
      <c r="M203" s="106">
        <f t="shared" si="22"/>
        <v>0</v>
      </c>
      <c r="N203" s="119"/>
      <c r="O203" s="119"/>
      <c r="P203" s="107"/>
      <c r="Q203" s="108"/>
      <c r="R203" s="108"/>
      <c r="S203" s="108">
        <f t="shared" si="23"/>
        <v>0</v>
      </c>
      <c r="T203" s="108">
        <f t="shared" si="10"/>
        <v>0</v>
      </c>
      <c r="U203" s="108">
        <f t="shared" si="24"/>
        <v>0</v>
      </c>
      <c r="V203" s="111"/>
    </row>
    <row r="204" spans="1:22" ht="18" hidden="1" customHeight="1">
      <c r="A204" s="2" t="str">
        <f t="shared" si="15"/>
        <v/>
      </c>
      <c r="B204" s="3"/>
      <c r="C204" s="3"/>
      <c r="D204" s="4"/>
      <c r="E204" s="150"/>
      <c r="F204" s="150"/>
      <c r="G204" s="150"/>
      <c r="H204" s="104">
        <f t="shared" si="21"/>
        <v>0</v>
      </c>
      <c r="I204" s="150"/>
      <c r="J204" s="149"/>
      <c r="K204" s="105"/>
      <c r="L204" s="105"/>
      <c r="M204" s="106">
        <f t="shared" si="22"/>
        <v>0</v>
      </c>
      <c r="N204" s="119"/>
      <c r="O204" s="119"/>
      <c r="P204" s="107"/>
      <c r="Q204" s="108"/>
      <c r="R204" s="108"/>
      <c r="S204" s="108">
        <f t="shared" si="23"/>
        <v>0</v>
      </c>
      <c r="T204" s="108">
        <f t="shared" si="10"/>
        <v>0</v>
      </c>
      <c r="U204" s="108">
        <f t="shared" si="24"/>
        <v>0</v>
      </c>
      <c r="V204" s="111"/>
    </row>
    <row r="205" spans="1:22" ht="18" hidden="1" customHeight="1">
      <c r="A205" s="2" t="str">
        <f t="shared" si="15"/>
        <v/>
      </c>
      <c r="B205" s="3"/>
      <c r="C205" s="3"/>
      <c r="D205" s="4"/>
      <c r="E205" s="150"/>
      <c r="F205" s="150"/>
      <c r="G205" s="150"/>
      <c r="H205" s="104">
        <f t="shared" si="21"/>
        <v>0</v>
      </c>
      <c r="I205" s="150"/>
      <c r="J205" s="149"/>
      <c r="K205" s="105"/>
      <c r="L205" s="105"/>
      <c r="M205" s="106">
        <f t="shared" si="22"/>
        <v>0</v>
      </c>
      <c r="N205" s="119"/>
      <c r="O205" s="119"/>
      <c r="P205" s="107"/>
      <c r="Q205" s="108"/>
      <c r="R205" s="108"/>
      <c r="S205" s="108">
        <f t="shared" si="23"/>
        <v>0</v>
      </c>
      <c r="T205" s="108">
        <f t="shared" si="10"/>
        <v>0</v>
      </c>
      <c r="U205" s="108">
        <f t="shared" si="24"/>
        <v>0</v>
      </c>
      <c r="V205" s="111"/>
    </row>
    <row r="206" spans="1:22" ht="18" hidden="1" customHeight="1">
      <c r="A206" s="2" t="str">
        <f t="shared" si="15"/>
        <v/>
      </c>
      <c r="B206" s="3"/>
      <c r="C206" s="3"/>
      <c r="D206" s="4"/>
      <c r="E206" s="150"/>
      <c r="F206" s="150"/>
      <c r="G206" s="150"/>
      <c r="H206" s="104">
        <f t="shared" si="21"/>
        <v>0</v>
      </c>
      <c r="I206" s="150"/>
      <c r="J206" s="149"/>
      <c r="K206" s="105"/>
      <c r="L206" s="105"/>
      <c r="M206" s="106">
        <f t="shared" si="22"/>
        <v>0</v>
      </c>
      <c r="N206" s="119"/>
      <c r="O206" s="119"/>
      <c r="P206" s="107"/>
      <c r="Q206" s="108"/>
      <c r="R206" s="108"/>
      <c r="S206" s="108">
        <f t="shared" si="23"/>
        <v>0</v>
      </c>
      <c r="T206" s="108">
        <f t="shared" si="10"/>
        <v>0</v>
      </c>
      <c r="U206" s="108">
        <f t="shared" si="24"/>
        <v>0</v>
      </c>
      <c r="V206" s="111"/>
    </row>
    <row r="207" spans="1:22" ht="18" hidden="1" customHeight="1">
      <c r="A207" s="2" t="str">
        <f t="shared" si="15"/>
        <v/>
      </c>
      <c r="B207" s="3"/>
      <c r="C207" s="3"/>
      <c r="D207" s="4"/>
      <c r="E207" s="150"/>
      <c r="F207" s="150"/>
      <c r="G207" s="150"/>
      <c r="H207" s="104">
        <f t="shared" si="21"/>
        <v>0</v>
      </c>
      <c r="I207" s="150"/>
      <c r="J207" s="149"/>
      <c r="K207" s="105"/>
      <c r="L207" s="105"/>
      <c r="M207" s="106">
        <f t="shared" si="22"/>
        <v>0</v>
      </c>
      <c r="N207" s="119"/>
      <c r="O207" s="119"/>
      <c r="P207" s="107"/>
      <c r="Q207" s="108"/>
      <c r="R207" s="108"/>
      <c r="S207" s="108">
        <f t="shared" si="23"/>
        <v>0</v>
      </c>
      <c r="T207" s="108">
        <f t="shared" si="10"/>
        <v>0</v>
      </c>
      <c r="U207" s="108">
        <f t="shared" si="24"/>
        <v>0</v>
      </c>
      <c r="V207" s="111"/>
    </row>
    <row r="208" spans="1:22" ht="18" hidden="1" customHeight="1">
      <c r="A208" s="2" t="str">
        <f t="shared" si="15"/>
        <v/>
      </c>
      <c r="B208" s="3"/>
      <c r="C208" s="3"/>
      <c r="D208" s="4"/>
      <c r="E208" s="150"/>
      <c r="F208" s="150"/>
      <c r="G208" s="150"/>
      <c r="H208" s="104">
        <f t="shared" si="21"/>
        <v>0</v>
      </c>
      <c r="I208" s="150"/>
      <c r="J208" s="149"/>
      <c r="K208" s="105"/>
      <c r="L208" s="105"/>
      <c r="M208" s="106">
        <f t="shared" si="22"/>
        <v>0</v>
      </c>
      <c r="N208" s="119"/>
      <c r="O208" s="119"/>
      <c r="P208" s="107"/>
      <c r="Q208" s="108"/>
      <c r="R208" s="108"/>
      <c r="S208" s="108">
        <f t="shared" si="23"/>
        <v>0</v>
      </c>
      <c r="T208" s="108">
        <f t="shared" si="10"/>
        <v>0</v>
      </c>
      <c r="U208" s="108">
        <f t="shared" si="24"/>
        <v>0</v>
      </c>
      <c r="V208" s="111"/>
    </row>
    <row r="209" spans="1:22" ht="18" hidden="1" customHeight="1">
      <c r="A209" s="2" t="str">
        <f t="shared" si="15"/>
        <v/>
      </c>
      <c r="B209" s="3"/>
      <c r="C209" s="3"/>
      <c r="D209" s="4"/>
      <c r="E209" s="150"/>
      <c r="F209" s="150"/>
      <c r="G209" s="150"/>
      <c r="H209" s="104">
        <f t="shared" si="21"/>
        <v>0</v>
      </c>
      <c r="I209" s="150"/>
      <c r="J209" s="149"/>
      <c r="K209" s="105"/>
      <c r="L209" s="105"/>
      <c r="M209" s="106">
        <f t="shared" si="22"/>
        <v>0</v>
      </c>
      <c r="N209" s="119"/>
      <c r="O209" s="119"/>
      <c r="P209" s="107"/>
      <c r="Q209" s="108"/>
      <c r="R209" s="108"/>
      <c r="S209" s="108">
        <f t="shared" si="23"/>
        <v>0</v>
      </c>
      <c r="T209" s="108">
        <f t="shared" si="10"/>
        <v>0</v>
      </c>
      <c r="U209" s="108">
        <f t="shared" si="24"/>
        <v>0</v>
      </c>
      <c r="V209" s="111"/>
    </row>
    <row r="210" spans="1:22" ht="18" hidden="1" customHeight="1">
      <c r="A210" s="2" t="str">
        <f t="shared" si="15"/>
        <v/>
      </c>
      <c r="B210" s="3"/>
      <c r="C210" s="3"/>
      <c r="D210" s="4"/>
      <c r="E210" s="150"/>
      <c r="F210" s="150"/>
      <c r="G210" s="150"/>
      <c r="H210" s="104">
        <f t="shared" si="21"/>
        <v>0</v>
      </c>
      <c r="I210" s="150"/>
      <c r="J210" s="149"/>
      <c r="K210" s="105"/>
      <c r="L210" s="105"/>
      <c r="M210" s="106">
        <f t="shared" si="22"/>
        <v>0</v>
      </c>
      <c r="N210" s="119"/>
      <c r="O210" s="119"/>
      <c r="P210" s="107"/>
      <c r="Q210" s="108"/>
      <c r="R210" s="108"/>
      <c r="S210" s="108">
        <f t="shared" si="23"/>
        <v>0</v>
      </c>
      <c r="T210" s="108">
        <f t="shared" si="10"/>
        <v>0</v>
      </c>
      <c r="U210" s="108">
        <f t="shared" si="24"/>
        <v>0</v>
      </c>
      <c r="V210" s="111"/>
    </row>
    <row r="211" spans="1:22" ht="18" hidden="1" customHeight="1">
      <c r="A211" s="2" t="str">
        <f t="shared" si="15"/>
        <v/>
      </c>
      <c r="B211" s="3"/>
      <c r="C211" s="3"/>
      <c r="D211" s="4"/>
      <c r="E211" s="150"/>
      <c r="F211" s="150"/>
      <c r="G211" s="150"/>
      <c r="H211" s="104">
        <f t="shared" si="21"/>
        <v>0</v>
      </c>
      <c r="I211" s="150"/>
      <c r="J211" s="149"/>
      <c r="K211" s="105"/>
      <c r="L211" s="105"/>
      <c r="M211" s="106">
        <f t="shared" si="22"/>
        <v>0</v>
      </c>
      <c r="N211" s="119"/>
      <c r="O211" s="119"/>
      <c r="P211" s="107"/>
      <c r="Q211" s="108"/>
      <c r="R211" s="108"/>
      <c r="S211" s="108">
        <f t="shared" si="23"/>
        <v>0</v>
      </c>
      <c r="T211" s="108">
        <f t="shared" si="10"/>
        <v>0</v>
      </c>
      <c r="U211" s="108">
        <f t="shared" si="24"/>
        <v>0</v>
      </c>
      <c r="V211" s="111"/>
    </row>
    <row r="212" spans="1:22" ht="18" hidden="1" customHeight="1">
      <c r="A212" s="2" t="str">
        <f t="shared" si="15"/>
        <v/>
      </c>
      <c r="B212" s="3"/>
      <c r="C212" s="3"/>
      <c r="D212" s="4"/>
      <c r="E212" s="150"/>
      <c r="F212" s="150"/>
      <c r="G212" s="150"/>
      <c r="H212" s="104">
        <f t="shared" si="21"/>
        <v>0</v>
      </c>
      <c r="I212" s="150"/>
      <c r="J212" s="149"/>
      <c r="K212" s="105"/>
      <c r="L212" s="105"/>
      <c r="M212" s="106">
        <f t="shared" si="22"/>
        <v>0</v>
      </c>
      <c r="N212" s="119"/>
      <c r="O212" s="119"/>
      <c r="P212" s="107"/>
      <c r="Q212" s="108"/>
      <c r="R212" s="108"/>
      <c r="S212" s="108">
        <f t="shared" si="23"/>
        <v>0</v>
      </c>
      <c r="T212" s="108">
        <f t="shared" si="10"/>
        <v>0</v>
      </c>
      <c r="U212" s="108">
        <f t="shared" si="24"/>
        <v>0</v>
      </c>
      <c r="V212" s="111"/>
    </row>
    <row r="213" spans="1:22" ht="18" hidden="1" customHeight="1">
      <c r="A213" s="2" t="str">
        <f t="shared" si="15"/>
        <v/>
      </c>
      <c r="B213" s="3"/>
      <c r="C213" s="3"/>
      <c r="D213" s="4"/>
      <c r="E213" s="150"/>
      <c r="F213" s="150"/>
      <c r="G213" s="150"/>
      <c r="H213" s="104">
        <f t="shared" si="21"/>
        <v>0</v>
      </c>
      <c r="I213" s="150"/>
      <c r="J213" s="149"/>
      <c r="K213" s="105"/>
      <c r="L213" s="105"/>
      <c r="M213" s="106">
        <f t="shared" si="22"/>
        <v>0</v>
      </c>
      <c r="N213" s="119"/>
      <c r="O213" s="119"/>
      <c r="P213" s="107"/>
      <c r="Q213" s="108"/>
      <c r="R213" s="108"/>
      <c r="S213" s="108">
        <f t="shared" si="23"/>
        <v>0</v>
      </c>
      <c r="T213" s="108">
        <f t="shared" si="10"/>
        <v>0</v>
      </c>
      <c r="U213" s="108">
        <f t="shared" si="24"/>
        <v>0</v>
      </c>
      <c r="V213" s="111"/>
    </row>
    <row r="214" spans="1:22" ht="18" hidden="1" customHeight="1">
      <c r="A214" s="2" t="str">
        <f t="shared" si="15"/>
        <v/>
      </c>
      <c r="B214" s="3"/>
      <c r="C214" s="3"/>
      <c r="D214" s="4"/>
      <c r="E214" s="150"/>
      <c r="F214" s="150"/>
      <c r="G214" s="150"/>
      <c r="H214" s="104">
        <f t="shared" si="21"/>
        <v>0</v>
      </c>
      <c r="I214" s="150"/>
      <c r="J214" s="149"/>
      <c r="K214" s="105"/>
      <c r="L214" s="105"/>
      <c r="M214" s="106">
        <f t="shared" si="22"/>
        <v>0</v>
      </c>
      <c r="N214" s="119"/>
      <c r="O214" s="119"/>
      <c r="P214" s="107"/>
      <c r="Q214" s="108"/>
      <c r="R214" s="108"/>
      <c r="S214" s="108">
        <f t="shared" si="23"/>
        <v>0</v>
      </c>
      <c r="T214" s="108">
        <f t="shared" si="10"/>
        <v>0</v>
      </c>
      <c r="U214" s="108">
        <f t="shared" si="24"/>
        <v>0</v>
      </c>
      <c r="V214" s="111"/>
    </row>
    <row r="215" spans="1:22" ht="18" hidden="1" customHeight="1">
      <c r="A215" s="2" t="str">
        <f t="shared" si="15"/>
        <v/>
      </c>
      <c r="B215" s="3"/>
      <c r="C215" s="3"/>
      <c r="D215" s="4"/>
      <c r="E215" s="150"/>
      <c r="F215" s="150"/>
      <c r="G215" s="150"/>
      <c r="H215" s="104">
        <f t="shared" si="21"/>
        <v>0</v>
      </c>
      <c r="I215" s="150"/>
      <c r="J215" s="149"/>
      <c r="K215" s="105"/>
      <c r="L215" s="105"/>
      <c r="M215" s="106">
        <f t="shared" si="22"/>
        <v>0</v>
      </c>
      <c r="N215" s="119"/>
      <c r="O215" s="119"/>
      <c r="P215" s="107"/>
      <c r="Q215" s="108"/>
      <c r="R215" s="108"/>
      <c r="S215" s="108">
        <f t="shared" si="23"/>
        <v>0</v>
      </c>
      <c r="T215" s="108">
        <f t="shared" si="10"/>
        <v>0</v>
      </c>
      <c r="U215" s="108">
        <f t="shared" si="24"/>
        <v>0</v>
      </c>
      <c r="V215" s="111"/>
    </row>
    <row r="216" spans="1:22" ht="18" hidden="1" customHeight="1">
      <c r="A216" s="2" t="str">
        <f t="shared" si="15"/>
        <v/>
      </c>
      <c r="B216" s="3"/>
      <c r="C216" s="3"/>
      <c r="D216" s="4"/>
      <c r="E216" s="150"/>
      <c r="F216" s="150"/>
      <c r="G216" s="150"/>
      <c r="H216" s="104">
        <f t="shared" si="21"/>
        <v>0</v>
      </c>
      <c r="I216" s="150"/>
      <c r="J216" s="149"/>
      <c r="K216" s="105"/>
      <c r="L216" s="105"/>
      <c r="M216" s="106">
        <f t="shared" si="22"/>
        <v>0</v>
      </c>
      <c r="N216" s="119"/>
      <c r="O216" s="119"/>
      <c r="P216" s="107"/>
      <c r="Q216" s="108"/>
      <c r="R216" s="108"/>
      <c r="S216" s="108">
        <f t="shared" si="23"/>
        <v>0</v>
      </c>
      <c r="T216" s="108">
        <f t="shared" si="10"/>
        <v>0</v>
      </c>
      <c r="U216" s="108">
        <f t="shared" si="24"/>
        <v>0</v>
      </c>
      <c r="V216" s="111"/>
    </row>
    <row r="217" spans="1:22" ht="18" hidden="1" customHeight="1">
      <c r="A217" s="2" t="str">
        <f t="shared" si="15"/>
        <v/>
      </c>
      <c r="B217" s="3"/>
      <c r="C217" s="3"/>
      <c r="D217" s="4"/>
      <c r="E217" s="150"/>
      <c r="F217" s="150"/>
      <c r="G217" s="150"/>
      <c r="H217" s="104">
        <f t="shared" si="21"/>
        <v>0</v>
      </c>
      <c r="I217" s="150"/>
      <c r="J217" s="149"/>
      <c r="K217" s="105"/>
      <c r="L217" s="105"/>
      <c r="M217" s="106">
        <f t="shared" si="22"/>
        <v>0</v>
      </c>
      <c r="N217" s="119"/>
      <c r="O217" s="119"/>
      <c r="P217" s="107"/>
      <c r="Q217" s="108"/>
      <c r="R217" s="108"/>
      <c r="S217" s="108">
        <f t="shared" si="23"/>
        <v>0</v>
      </c>
      <c r="T217" s="108">
        <f t="shared" si="10"/>
        <v>0</v>
      </c>
      <c r="U217" s="108">
        <f t="shared" si="24"/>
        <v>0</v>
      </c>
      <c r="V217" s="111"/>
    </row>
    <row r="218" spans="1:22" ht="18" hidden="1" customHeight="1">
      <c r="A218" s="2" t="str">
        <f t="shared" si="15"/>
        <v/>
      </c>
      <c r="B218" s="3"/>
      <c r="C218" s="3"/>
      <c r="D218" s="4"/>
      <c r="E218" s="150"/>
      <c r="F218" s="150"/>
      <c r="G218" s="150"/>
      <c r="H218" s="104">
        <f t="shared" si="21"/>
        <v>0</v>
      </c>
      <c r="I218" s="150"/>
      <c r="J218" s="149"/>
      <c r="K218" s="105"/>
      <c r="L218" s="105"/>
      <c r="M218" s="106">
        <f t="shared" si="22"/>
        <v>0</v>
      </c>
      <c r="N218" s="119"/>
      <c r="O218" s="119"/>
      <c r="P218" s="107"/>
      <c r="Q218" s="108"/>
      <c r="R218" s="108"/>
      <c r="S218" s="108">
        <f t="shared" si="23"/>
        <v>0</v>
      </c>
      <c r="T218" s="108">
        <f t="shared" si="10"/>
        <v>0</v>
      </c>
      <c r="U218" s="108">
        <f t="shared" si="24"/>
        <v>0</v>
      </c>
      <c r="V218" s="111"/>
    </row>
    <row r="219" spans="1:22" ht="18" hidden="1" customHeight="1">
      <c r="A219" s="2" t="str">
        <f t="shared" si="15"/>
        <v/>
      </c>
      <c r="B219" s="3"/>
      <c r="C219" s="3"/>
      <c r="D219" s="4"/>
      <c r="E219" s="150"/>
      <c r="F219" s="150"/>
      <c r="G219" s="150"/>
      <c r="H219" s="104">
        <f t="shared" si="21"/>
        <v>0</v>
      </c>
      <c r="I219" s="150"/>
      <c r="J219" s="149"/>
      <c r="K219" s="105"/>
      <c r="L219" s="105"/>
      <c r="M219" s="106">
        <f t="shared" si="22"/>
        <v>0</v>
      </c>
      <c r="N219" s="119"/>
      <c r="O219" s="119"/>
      <c r="P219" s="107"/>
      <c r="Q219" s="108"/>
      <c r="R219" s="108"/>
      <c r="S219" s="108">
        <f t="shared" si="23"/>
        <v>0</v>
      </c>
      <c r="T219" s="108">
        <f t="shared" si="10"/>
        <v>0</v>
      </c>
      <c r="U219" s="108">
        <f t="shared" si="24"/>
        <v>0</v>
      </c>
      <c r="V219" s="111"/>
    </row>
    <row r="220" spans="1:22" ht="18" hidden="1" customHeight="1">
      <c r="A220" s="2" t="str">
        <f t="shared" si="15"/>
        <v/>
      </c>
      <c r="B220" s="3"/>
      <c r="C220" s="3"/>
      <c r="D220" s="4"/>
      <c r="E220" s="150"/>
      <c r="F220" s="150"/>
      <c r="G220" s="150"/>
      <c r="H220" s="104">
        <f t="shared" si="21"/>
        <v>0</v>
      </c>
      <c r="I220" s="150"/>
      <c r="J220" s="149"/>
      <c r="K220" s="105"/>
      <c r="L220" s="105"/>
      <c r="M220" s="106">
        <f t="shared" si="22"/>
        <v>0</v>
      </c>
      <c r="N220" s="119"/>
      <c r="O220" s="119"/>
      <c r="P220" s="107"/>
      <c r="Q220" s="108"/>
      <c r="R220" s="108"/>
      <c r="S220" s="108">
        <f t="shared" si="23"/>
        <v>0</v>
      </c>
      <c r="T220" s="108">
        <f t="shared" si="10"/>
        <v>0</v>
      </c>
      <c r="U220" s="108">
        <f t="shared" si="24"/>
        <v>0</v>
      </c>
      <c r="V220" s="111"/>
    </row>
    <row r="221" spans="1:22" ht="18" hidden="1" customHeight="1">
      <c r="A221" s="2" t="str">
        <f t="shared" si="15"/>
        <v/>
      </c>
      <c r="B221" s="3"/>
      <c r="C221" s="3"/>
      <c r="D221" s="4"/>
      <c r="E221" s="150"/>
      <c r="F221" s="150"/>
      <c r="G221" s="150"/>
      <c r="H221" s="104">
        <f t="shared" si="16"/>
        <v>0</v>
      </c>
      <c r="I221" s="150"/>
      <c r="J221" s="149"/>
      <c r="K221" s="105"/>
      <c r="L221" s="105"/>
      <c r="M221" s="106">
        <f t="shared" si="8"/>
        <v>0</v>
      </c>
      <c r="N221" s="119"/>
      <c r="O221" s="119"/>
      <c r="P221" s="107"/>
      <c r="Q221" s="108"/>
      <c r="R221" s="108"/>
      <c r="S221" s="108">
        <f t="shared" si="9"/>
        <v>0</v>
      </c>
      <c r="T221" s="108">
        <f t="shared" si="10"/>
        <v>0</v>
      </c>
      <c r="U221" s="108">
        <f t="shared" si="11"/>
        <v>0</v>
      </c>
      <c r="V221" s="111"/>
    </row>
    <row r="222" spans="1:22" ht="18" hidden="1" customHeight="1">
      <c r="A222" s="2" t="str">
        <f t="shared" si="15"/>
        <v/>
      </c>
      <c r="B222" s="3"/>
      <c r="C222" s="3"/>
      <c r="D222" s="4"/>
      <c r="E222" s="150"/>
      <c r="F222" s="150"/>
      <c r="G222" s="150"/>
      <c r="H222" s="104">
        <f t="shared" si="16"/>
        <v>0</v>
      </c>
      <c r="I222" s="150"/>
      <c r="J222" s="149"/>
      <c r="K222" s="105"/>
      <c r="L222" s="105"/>
      <c r="M222" s="106">
        <f t="shared" si="8"/>
        <v>0</v>
      </c>
      <c r="N222" s="119"/>
      <c r="O222" s="119"/>
      <c r="P222" s="107"/>
      <c r="Q222" s="108"/>
      <c r="R222" s="108"/>
      <c r="S222" s="108">
        <f t="shared" si="9"/>
        <v>0</v>
      </c>
      <c r="T222" s="108">
        <f t="shared" si="10"/>
        <v>0</v>
      </c>
      <c r="U222" s="108">
        <f t="shared" si="11"/>
        <v>0</v>
      </c>
      <c r="V222" s="111"/>
    </row>
    <row r="223" spans="1:22" ht="18" hidden="1" customHeight="1">
      <c r="A223" s="2" t="str">
        <f t="shared" si="15"/>
        <v/>
      </c>
      <c r="B223" s="3"/>
      <c r="C223" s="3"/>
      <c r="D223" s="4"/>
      <c r="E223" s="150"/>
      <c r="F223" s="150"/>
      <c r="G223" s="150"/>
      <c r="H223" s="104">
        <f t="shared" si="16"/>
        <v>0</v>
      </c>
      <c r="I223" s="150"/>
      <c r="J223" s="149"/>
      <c r="K223" s="105"/>
      <c r="L223" s="105"/>
      <c r="M223" s="106">
        <f t="shared" si="8"/>
        <v>0</v>
      </c>
      <c r="N223" s="119"/>
      <c r="O223" s="119"/>
      <c r="P223" s="107"/>
      <c r="Q223" s="108"/>
      <c r="R223" s="108"/>
      <c r="S223" s="108">
        <f t="shared" si="9"/>
        <v>0</v>
      </c>
      <c r="T223" s="108">
        <f t="shared" si="10"/>
        <v>0</v>
      </c>
      <c r="U223" s="108">
        <f t="shared" si="11"/>
        <v>0</v>
      </c>
      <c r="V223" s="111"/>
    </row>
    <row r="224" spans="1:22" ht="18" hidden="1" customHeight="1">
      <c r="A224" s="2" t="str">
        <f t="shared" si="15"/>
        <v/>
      </c>
      <c r="B224" s="3"/>
      <c r="C224" s="3"/>
      <c r="D224" s="4"/>
      <c r="E224" s="150"/>
      <c r="F224" s="150"/>
      <c r="G224" s="150"/>
      <c r="H224" s="104">
        <f t="shared" si="16"/>
        <v>0</v>
      </c>
      <c r="I224" s="150"/>
      <c r="J224" s="149"/>
      <c r="K224" s="105"/>
      <c r="L224" s="105"/>
      <c r="M224" s="106">
        <f t="shared" si="8"/>
        <v>0</v>
      </c>
      <c r="N224" s="119"/>
      <c r="O224" s="119"/>
      <c r="P224" s="107"/>
      <c r="Q224" s="108"/>
      <c r="R224" s="108"/>
      <c r="S224" s="108">
        <f t="shared" si="9"/>
        <v>0</v>
      </c>
      <c r="T224" s="108">
        <f t="shared" si="10"/>
        <v>0</v>
      </c>
      <c r="U224" s="108">
        <f t="shared" si="11"/>
        <v>0</v>
      </c>
      <c r="V224" s="111"/>
    </row>
    <row r="225" spans="1:22" ht="18" hidden="1" customHeight="1">
      <c r="A225" s="2" t="str">
        <f t="shared" si="15"/>
        <v/>
      </c>
      <c r="B225" s="3"/>
      <c r="C225" s="3"/>
      <c r="D225" s="4"/>
      <c r="E225" s="150"/>
      <c r="F225" s="150"/>
      <c r="G225" s="150"/>
      <c r="H225" s="104">
        <f t="shared" si="16"/>
        <v>0</v>
      </c>
      <c r="I225" s="150"/>
      <c r="J225" s="149"/>
      <c r="K225" s="105"/>
      <c r="L225" s="105"/>
      <c r="M225" s="106">
        <f t="shared" si="8"/>
        <v>0</v>
      </c>
      <c r="N225" s="119"/>
      <c r="O225" s="119"/>
      <c r="P225" s="107"/>
      <c r="Q225" s="108"/>
      <c r="R225" s="108"/>
      <c r="S225" s="108">
        <f t="shared" si="9"/>
        <v>0</v>
      </c>
      <c r="T225" s="108">
        <f t="shared" si="10"/>
        <v>0</v>
      </c>
      <c r="U225" s="108">
        <f t="shared" si="11"/>
        <v>0</v>
      </c>
      <c r="V225" s="111"/>
    </row>
    <row r="226" spans="1:22" ht="18" hidden="1" customHeight="1">
      <c r="A226" s="2" t="str">
        <f t="shared" si="15"/>
        <v/>
      </c>
      <c r="B226" s="3"/>
      <c r="C226" s="3"/>
      <c r="D226" s="4"/>
      <c r="E226" s="150"/>
      <c r="F226" s="150"/>
      <c r="G226" s="150"/>
      <c r="H226" s="104">
        <f t="shared" si="16"/>
        <v>0</v>
      </c>
      <c r="I226" s="150"/>
      <c r="J226" s="149"/>
      <c r="K226" s="105"/>
      <c r="L226" s="105"/>
      <c r="M226" s="106">
        <f t="shared" si="8"/>
        <v>0</v>
      </c>
      <c r="N226" s="119"/>
      <c r="O226" s="119"/>
      <c r="P226" s="107"/>
      <c r="Q226" s="108"/>
      <c r="R226" s="108"/>
      <c r="S226" s="108">
        <f t="shared" si="9"/>
        <v>0</v>
      </c>
      <c r="T226" s="108">
        <f t="shared" si="10"/>
        <v>0</v>
      </c>
      <c r="U226" s="108">
        <f t="shared" si="11"/>
        <v>0</v>
      </c>
      <c r="V226" s="111"/>
    </row>
    <row r="227" spans="1:22" ht="18" hidden="1" customHeight="1">
      <c r="A227" s="2" t="str">
        <f t="shared" si="15"/>
        <v/>
      </c>
      <c r="B227" s="3"/>
      <c r="C227" s="3"/>
      <c r="D227" s="4"/>
      <c r="E227" s="150"/>
      <c r="F227" s="150"/>
      <c r="G227" s="150"/>
      <c r="H227" s="104">
        <f t="shared" si="16"/>
        <v>0</v>
      </c>
      <c r="I227" s="150"/>
      <c r="J227" s="149"/>
      <c r="K227" s="105"/>
      <c r="L227" s="105"/>
      <c r="M227" s="106">
        <f t="shared" si="8"/>
        <v>0</v>
      </c>
      <c r="N227" s="119"/>
      <c r="O227" s="119"/>
      <c r="P227" s="107"/>
      <c r="Q227" s="108"/>
      <c r="R227" s="108"/>
      <c r="S227" s="108">
        <f t="shared" si="9"/>
        <v>0</v>
      </c>
      <c r="T227" s="108">
        <f t="shared" si="10"/>
        <v>0</v>
      </c>
      <c r="U227" s="108">
        <f t="shared" si="11"/>
        <v>0</v>
      </c>
      <c r="V227" s="111"/>
    </row>
    <row r="228" spans="1:22" ht="18" hidden="1" customHeight="1">
      <c r="A228" s="2" t="str">
        <f t="shared" si="15"/>
        <v/>
      </c>
      <c r="B228" s="3"/>
      <c r="C228" s="3"/>
      <c r="D228" s="4"/>
      <c r="E228" s="150"/>
      <c r="F228" s="150"/>
      <c r="G228" s="150"/>
      <c r="H228" s="104">
        <f t="shared" si="16"/>
        <v>0</v>
      </c>
      <c r="I228" s="150"/>
      <c r="J228" s="149"/>
      <c r="K228" s="105"/>
      <c r="L228" s="105"/>
      <c r="M228" s="106">
        <f t="shared" si="8"/>
        <v>0</v>
      </c>
      <c r="N228" s="119"/>
      <c r="O228" s="119"/>
      <c r="P228" s="107"/>
      <c r="Q228" s="108"/>
      <c r="R228" s="108"/>
      <c r="S228" s="108">
        <f t="shared" si="9"/>
        <v>0</v>
      </c>
      <c r="T228" s="108">
        <f t="shared" si="10"/>
        <v>0</v>
      </c>
      <c r="U228" s="108">
        <f t="shared" si="11"/>
        <v>0</v>
      </c>
      <c r="V228" s="111"/>
    </row>
    <row r="229" spans="1:22" ht="18" hidden="1" customHeight="1">
      <c r="A229" s="2" t="str">
        <f t="shared" si="15"/>
        <v/>
      </c>
      <c r="B229" s="3"/>
      <c r="C229" s="3"/>
      <c r="D229" s="4"/>
      <c r="E229" s="150"/>
      <c r="F229" s="150"/>
      <c r="G229" s="150"/>
      <c r="H229" s="104">
        <f t="shared" si="16"/>
        <v>0</v>
      </c>
      <c r="I229" s="150"/>
      <c r="J229" s="149"/>
      <c r="K229" s="105"/>
      <c r="L229" s="105"/>
      <c r="M229" s="106">
        <f t="shared" si="8"/>
        <v>0</v>
      </c>
      <c r="N229" s="119"/>
      <c r="O229" s="119"/>
      <c r="P229" s="107"/>
      <c r="Q229" s="108"/>
      <c r="R229" s="108"/>
      <c r="S229" s="108">
        <f t="shared" si="9"/>
        <v>0</v>
      </c>
      <c r="T229" s="108">
        <f t="shared" si="10"/>
        <v>0</v>
      </c>
      <c r="U229" s="108">
        <f t="shared" si="11"/>
        <v>0</v>
      </c>
      <c r="V229" s="111"/>
    </row>
    <row r="230" spans="1:22" ht="18" hidden="1" customHeight="1">
      <c r="A230" s="2" t="str">
        <f t="shared" si="15"/>
        <v/>
      </c>
      <c r="B230" s="3"/>
      <c r="C230" s="3"/>
      <c r="D230" s="4"/>
      <c r="E230" s="150"/>
      <c r="F230" s="150"/>
      <c r="G230" s="150"/>
      <c r="H230" s="104">
        <f t="shared" si="16"/>
        <v>0</v>
      </c>
      <c r="I230" s="150"/>
      <c r="J230" s="149"/>
      <c r="K230" s="105"/>
      <c r="L230" s="105"/>
      <c r="M230" s="106">
        <f t="shared" si="8"/>
        <v>0</v>
      </c>
      <c r="N230" s="119"/>
      <c r="O230" s="119"/>
      <c r="P230" s="107"/>
      <c r="Q230" s="108"/>
      <c r="R230" s="108"/>
      <c r="S230" s="108">
        <f t="shared" si="9"/>
        <v>0</v>
      </c>
      <c r="T230" s="108">
        <f t="shared" si="10"/>
        <v>0</v>
      </c>
      <c r="U230" s="108">
        <f t="shared" si="11"/>
        <v>0</v>
      </c>
      <c r="V230" s="111"/>
    </row>
    <row r="231" spans="1:22" ht="18" hidden="1" customHeight="1">
      <c r="A231" s="2" t="str">
        <f t="shared" si="15"/>
        <v/>
      </c>
      <c r="B231" s="3"/>
      <c r="C231" s="3"/>
      <c r="D231" s="4"/>
      <c r="E231" s="150"/>
      <c r="F231" s="150"/>
      <c r="G231" s="150"/>
      <c r="H231" s="104">
        <f t="shared" si="16"/>
        <v>0</v>
      </c>
      <c r="I231" s="150"/>
      <c r="J231" s="149"/>
      <c r="K231" s="105"/>
      <c r="L231" s="105"/>
      <c r="M231" s="106">
        <f t="shared" si="8"/>
        <v>0</v>
      </c>
      <c r="N231" s="119"/>
      <c r="O231" s="119"/>
      <c r="P231" s="107"/>
      <c r="Q231" s="108"/>
      <c r="R231" s="108"/>
      <c r="S231" s="108">
        <f t="shared" si="9"/>
        <v>0</v>
      </c>
      <c r="T231" s="108">
        <f t="shared" si="10"/>
        <v>0</v>
      </c>
      <c r="U231" s="108">
        <f t="shared" si="11"/>
        <v>0</v>
      </c>
      <c r="V231" s="111"/>
    </row>
    <row r="232" spans="1:22" ht="18" hidden="1" customHeight="1">
      <c r="A232" s="2" t="str">
        <f t="shared" si="15"/>
        <v/>
      </c>
      <c r="B232" s="3"/>
      <c r="C232" s="3"/>
      <c r="D232" s="4"/>
      <c r="E232" s="150"/>
      <c r="F232" s="150"/>
      <c r="G232" s="150"/>
      <c r="H232" s="104">
        <f t="shared" si="16"/>
        <v>0</v>
      </c>
      <c r="I232" s="150"/>
      <c r="J232" s="149"/>
      <c r="K232" s="105"/>
      <c r="L232" s="105"/>
      <c r="M232" s="106">
        <f t="shared" si="8"/>
        <v>0</v>
      </c>
      <c r="N232" s="119"/>
      <c r="O232" s="119"/>
      <c r="P232" s="107"/>
      <c r="Q232" s="108"/>
      <c r="R232" s="108"/>
      <c r="S232" s="108">
        <f t="shared" si="9"/>
        <v>0</v>
      </c>
      <c r="T232" s="108">
        <f t="shared" si="10"/>
        <v>0</v>
      </c>
      <c r="U232" s="108">
        <f t="shared" si="11"/>
        <v>0</v>
      </c>
      <c r="V232" s="111"/>
    </row>
    <row r="233" spans="1:22" ht="18" hidden="1" customHeight="1">
      <c r="A233" s="2" t="str">
        <f t="shared" si="15"/>
        <v/>
      </c>
      <c r="B233" s="3"/>
      <c r="C233" s="3"/>
      <c r="D233" s="4"/>
      <c r="E233" s="150"/>
      <c r="F233" s="150"/>
      <c r="G233" s="150"/>
      <c r="H233" s="104">
        <f t="shared" si="16"/>
        <v>0</v>
      </c>
      <c r="I233" s="150"/>
      <c r="J233" s="149"/>
      <c r="K233" s="105"/>
      <c r="L233" s="105"/>
      <c r="M233" s="106">
        <f t="shared" si="8"/>
        <v>0</v>
      </c>
      <c r="N233" s="119"/>
      <c r="O233" s="119"/>
      <c r="P233" s="107"/>
      <c r="Q233" s="108"/>
      <c r="R233" s="108"/>
      <c r="S233" s="108">
        <f t="shared" si="9"/>
        <v>0</v>
      </c>
      <c r="T233" s="108">
        <f t="shared" si="10"/>
        <v>0</v>
      </c>
      <c r="U233" s="108">
        <f t="shared" si="11"/>
        <v>0</v>
      </c>
      <c r="V233" s="111"/>
    </row>
    <row r="234" spans="1:22" ht="18" hidden="1" customHeight="1">
      <c r="A234" s="2" t="str">
        <f t="shared" si="15"/>
        <v/>
      </c>
      <c r="B234" s="3"/>
      <c r="C234" s="3"/>
      <c r="D234" s="4"/>
      <c r="E234" s="150"/>
      <c r="F234" s="150"/>
      <c r="G234" s="150"/>
      <c r="H234" s="104">
        <f t="shared" si="16"/>
        <v>0</v>
      </c>
      <c r="I234" s="150"/>
      <c r="J234" s="149"/>
      <c r="K234" s="105"/>
      <c r="L234" s="105"/>
      <c r="M234" s="106">
        <f t="shared" si="8"/>
        <v>0</v>
      </c>
      <c r="N234" s="119"/>
      <c r="O234" s="119"/>
      <c r="P234" s="107"/>
      <c r="Q234" s="108"/>
      <c r="R234" s="108"/>
      <c r="S234" s="108">
        <f t="shared" si="9"/>
        <v>0</v>
      </c>
      <c r="T234" s="108">
        <f t="shared" si="10"/>
        <v>0</v>
      </c>
      <c r="U234" s="108">
        <f t="shared" si="11"/>
        <v>0</v>
      </c>
      <c r="V234" s="111"/>
    </row>
    <row r="235" spans="1:22" ht="18" hidden="1" customHeight="1">
      <c r="A235" s="2" t="str">
        <f t="shared" si="15"/>
        <v/>
      </c>
      <c r="B235" s="3"/>
      <c r="C235" s="3"/>
      <c r="D235" s="4"/>
      <c r="E235" s="150"/>
      <c r="F235" s="150"/>
      <c r="G235" s="150"/>
      <c r="H235" s="104">
        <f t="shared" si="16"/>
        <v>0</v>
      </c>
      <c r="I235" s="150"/>
      <c r="J235" s="149"/>
      <c r="K235" s="105"/>
      <c r="L235" s="105"/>
      <c r="M235" s="106">
        <f t="shared" si="8"/>
        <v>0</v>
      </c>
      <c r="N235" s="119"/>
      <c r="O235" s="119"/>
      <c r="P235" s="107"/>
      <c r="Q235" s="108"/>
      <c r="R235" s="108"/>
      <c r="S235" s="108">
        <f t="shared" si="9"/>
        <v>0</v>
      </c>
      <c r="T235" s="108">
        <f t="shared" si="10"/>
        <v>0</v>
      </c>
      <c r="U235" s="108">
        <f t="shared" si="11"/>
        <v>0</v>
      </c>
      <c r="V235" s="111"/>
    </row>
    <row r="236" spans="1:22" ht="18" hidden="1" customHeight="1">
      <c r="A236" s="2" t="str">
        <f t="shared" si="15"/>
        <v/>
      </c>
      <c r="B236" s="3"/>
      <c r="C236" s="3"/>
      <c r="D236" s="4"/>
      <c r="E236" s="150"/>
      <c r="F236" s="150"/>
      <c r="G236" s="150"/>
      <c r="H236" s="104">
        <f t="shared" si="16"/>
        <v>0</v>
      </c>
      <c r="I236" s="150"/>
      <c r="J236" s="149"/>
      <c r="K236" s="105"/>
      <c r="L236" s="105"/>
      <c r="M236" s="106">
        <f t="shared" si="8"/>
        <v>0</v>
      </c>
      <c r="N236" s="119"/>
      <c r="O236" s="119"/>
      <c r="P236" s="107"/>
      <c r="Q236" s="108"/>
      <c r="R236" s="108"/>
      <c r="S236" s="108">
        <f t="shared" si="9"/>
        <v>0</v>
      </c>
      <c r="T236" s="108">
        <f t="shared" si="10"/>
        <v>0</v>
      </c>
      <c r="U236" s="108">
        <f t="shared" si="11"/>
        <v>0</v>
      </c>
      <c r="V236" s="111"/>
    </row>
    <row r="237" spans="1:22" ht="18" hidden="1" customHeight="1">
      <c r="A237" s="2" t="str">
        <f t="shared" ref="A237:A243" si="25">IF(B237&lt;&gt;"",ROW()-2,"")</f>
        <v/>
      </c>
      <c r="B237" s="3"/>
      <c r="C237" s="3"/>
      <c r="D237" s="4"/>
      <c r="E237" s="150"/>
      <c r="F237" s="150"/>
      <c r="G237" s="150"/>
      <c r="H237" s="104">
        <f t="shared" ref="H237:H243" si="26">(IF(G237&gt;0,(((E237+F237)*2+4)*(F237+G237+2)/10000),(E237*F237/10000)))*Q237</f>
        <v>0</v>
      </c>
      <c r="I237" s="150"/>
      <c r="J237" s="149"/>
      <c r="K237" s="105"/>
      <c r="L237" s="105"/>
      <c r="M237" s="106">
        <f t="shared" si="8"/>
        <v>0</v>
      </c>
      <c r="N237" s="119"/>
      <c r="O237" s="119"/>
      <c r="P237" s="107"/>
      <c r="Q237" s="108"/>
      <c r="R237" s="108"/>
      <c r="S237" s="108">
        <f t="shared" si="9"/>
        <v>0</v>
      </c>
      <c r="T237" s="108">
        <f t="shared" si="10"/>
        <v>0</v>
      </c>
      <c r="U237" s="108">
        <f t="shared" si="11"/>
        <v>0</v>
      </c>
      <c r="V237" s="111"/>
    </row>
    <row r="238" spans="1:22" ht="18" hidden="1" customHeight="1">
      <c r="A238" s="2" t="str">
        <f t="shared" si="25"/>
        <v/>
      </c>
      <c r="B238" s="3"/>
      <c r="C238" s="3"/>
      <c r="D238" s="4"/>
      <c r="E238" s="150"/>
      <c r="F238" s="150"/>
      <c r="G238" s="150"/>
      <c r="H238" s="104">
        <f t="shared" si="26"/>
        <v>0</v>
      </c>
      <c r="I238" s="150"/>
      <c r="J238" s="149"/>
      <c r="K238" s="105"/>
      <c r="L238" s="105"/>
      <c r="M238" s="106">
        <f t="shared" si="8"/>
        <v>0</v>
      </c>
      <c r="N238" s="119"/>
      <c r="O238" s="119"/>
      <c r="P238" s="107"/>
      <c r="Q238" s="108"/>
      <c r="R238" s="108"/>
      <c r="S238" s="108">
        <f t="shared" si="9"/>
        <v>0</v>
      </c>
      <c r="T238" s="108">
        <f t="shared" si="10"/>
        <v>0</v>
      </c>
      <c r="U238" s="108">
        <f t="shared" si="11"/>
        <v>0</v>
      </c>
      <c r="V238" s="111"/>
    </row>
    <row r="239" spans="1:22" ht="18" hidden="1" customHeight="1">
      <c r="A239" s="2" t="str">
        <f t="shared" si="25"/>
        <v/>
      </c>
      <c r="B239" s="3"/>
      <c r="C239" s="3"/>
      <c r="D239" s="4"/>
      <c r="E239" s="150"/>
      <c r="F239" s="150"/>
      <c r="G239" s="150"/>
      <c r="H239" s="104">
        <f t="shared" si="26"/>
        <v>0</v>
      </c>
      <c r="I239" s="150"/>
      <c r="J239" s="149"/>
      <c r="K239" s="105"/>
      <c r="L239" s="105"/>
      <c r="M239" s="106">
        <f t="shared" si="8"/>
        <v>0</v>
      </c>
      <c r="N239" s="119"/>
      <c r="O239" s="119"/>
      <c r="P239" s="107"/>
      <c r="Q239" s="108"/>
      <c r="R239" s="108"/>
      <c r="S239" s="108">
        <f t="shared" si="9"/>
        <v>0</v>
      </c>
      <c r="T239" s="108">
        <f t="shared" si="10"/>
        <v>0</v>
      </c>
      <c r="U239" s="108">
        <f t="shared" si="11"/>
        <v>0</v>
      </c>
      <c r="V239" s="111"/>
    </row>
    <row r="240" spans="1:22" ht="18" hidden="1" customHeight="1">
      <c r="A240" s="2" t="str">
        <f t="shared" si="25"/>
        <v/>
      </c>
      <c r="B240" s="3"/>
      <c r="C240" s="3"/>
      <c r="D240" s="4"/>
      <c r="E240" s="150"/>
      <c r="F240" s="150"/>
      <c r="G240" s="150"/>
      <c r="H240" s="104">
        <f t="shared" si="26"/>
        <v>0</v>
      </c>
      <c r="I240" s="150"/>
      <c r="J240" s="149"/>
      <c r="K240" s="105"/>
      <c r="L240" s="105"/>
      <c r="M240" s="106">
        <f t="shared" si="8"/>
        <v>0</v>
      </c>
      <c r="N240" s="119"/>
      <c r="O240" s="119"/>
      <c r="P240" s="107"/>
      <c r="Q240" s="108"/>
      <c r="R240" s="108"/>
      <c r="S240" s="108">
        <f t="shared" si="9"/>
        <v>0</v>
      </c>
      <c r="T240" s="108">
        <f t="shared" si="10"/>
        <v>0</v>
      </c>
      <c r="U240" s="108">
        <f t="shared" si="11"/>
        <v>0</v>
      </c>
      <c r="V240" s="111"/>
    </row>
    <row r="241" spans="1:22" ht="18" hidden="1" customHeight="1">
      <c r="A241" s="2" t="str">
        <f t="shared" si="25"/>
        <v/>
      </c>
      <c r="B241" s="3"/>
      <c r="C241" s="3"/>
      <c r="D241" s="4"/>
      <c r="E241" s="150"/>
      <c r="F241" s="150"/>
      <c r="G241" s="150"/>
      <c r="H241" s="104">
        <f t="shared" si="26"/>
        <v>0</v>
      </c>
      <c r="I241" s="150"/>
      <c r="J241" s="149"/>
      <c r="K241" s="105"/>
      <c r="L241" s="105"/>
      <c r="M241" s="106">
        <f t="shared" si="8"/>
        <v>0</v>
      </c>
      <c r="N241" s="119"/>
      <c r="O241" s="119"/>
      <c r="P241" s="107"/>
      <c r="Q241" s="108"/>
      <c r="R241" s="108"/>
      <c r="S241" s="108">
        <f t="shared" si="9"/>
        <v>0</v>
      </c>
      <c r="T241" s="108">
        <f t="shared" si="10"/>
        <v>0</v>
      </c>
      <c r="U241" s="108">
        <f t="shared" si="11"/>
        <v>0</v>
      </c>
      <c r="V241" s="111"/>
    </row>
    <row r="242" spans="1:22" ht="18" hidden="1" customHeight="1">
      <c r="A242" s="2" t="str">
        <f t="shared" si="25"/>
        <v/>
      </c>
      <c r="B242" s="3"/>
      <c r="C242" s="3"/>
      <c r="D242" s="4"/>
      <c r="E242" s="150"/>
      <c r="F242" s="150"/>
      <c r="G242" s="150"/>
      <c r="H242" s="104">
        <f t="shared" si="26"/>
        <v>0</v>
      </c>
      <c r="I242" s="150"/>
      <c r="J242" s="149"/>
      <c r="K242" s="105"/>
      <c r="L242" s="105"/>
      <c r="M242" s="106">
        <f t="shared" si="8"/>
        <v>0</v>
      </c>
      <c r="N242" s="119"/>
      <c r="O242" s="119"/>
      <c r="P242" s="107"/>
      <c r="Q242" s="108"/>
      <c r="R242" s="108"/>
      <c r="S242" s="108">
        <f t="shared" si="9"/>
        <v>0</v>
      </c>
      <c r="T242" s="108">
        <f t="shared" si="10"/>
        <v>0</v>
      </c>
      <c r="U242" s="108">
        <f t="shared" si="11"/>
        <v>0</v>
      </c>
      <c r="V242" s="111"/>
    </row>
    <row r="243" spans="1:22" ht="18" hidden="1" customHeight="1">
      <c r="A243" s="2" t="str">
        <f t="shared" si="25"/>
        <v/>
      </c>
      <c r="B243" s="3"/>
      <c r="C243" s="3"/>
      <c r="D243" s="4"/>
      <c r="E243" s="150"/>
      <c r="F243" s="150"/>
      <c r="G243" s="150"/>
      <c r="H243" s="104">
        <f t="shared" si="26"/>
        <v>0</v>
      </c>
      <c r="I243" s="150"/>
      <c r="J243" s="149"/>
      <c r="K243" s="105"/>
      <c r="L243" s="105"/>
      <c r="M243" s="106">
        <f t="shared" si="8"/>
        <v>0</v>
      </c>
      <c r="N243" s="119"/>
      <c r="O243" s="119"/>
      <c r="P243" s="107"/>
      <c r="Q243" s="108"/>
      <c r="R243" s="108"/>
      <c r="S243" s="108">
        <f t="shared" si="9"/>
        <v>0</v>
      </c>
      <c r="T243" s="108">
        <f t="shared" si="10"/>
        <v>0</v>
      </c>
      <c r="U243" s="108">
        <f t="shared" si="11"/>
        <v>0</v>
      </c>
      <c r="V243" s="111"/>
    </row>
    <row r="247" spans="1:22">
      <c r="Q247" s="151">
        <f>SUBTOTAL(9,Q3:Q243)</f>
        <v>15</v>
      </c>
      <c r="R247" s="151"/>
      <c r="S247" s="151">
        <f>SUBTOTAL(9,S3:S243)</f>
        <v>0</v>
      </c>
      <c r="T247" s="151">
        <f>SUBTOTAL(9,T3:T243)</f>
        <v>0</v>
      </c>
      <c r="U247" s="151">
        <f>SUBTOTAL(9,U3:U243)</f>
        <v>0</v>
      </c>
      <c r="V247" s="151">
        <f>SUBTOTAL(9,V3:V243)</f>
        <v>23100000</v>
      </c>
    </row>
  </sheetData>
  <autoFilter ref="A2:V243">
    <filterColumn colId="1">
      <filters>
        <filter val="Cty TNHH Thy Phát"/>
      </filters>
    </filterColumn>
  </autoFilter>
  <mergeCells count="8">
    <mergeCell ref="N1:V1"/>
    <mergeCell ref="A1:A2"/>
    <mergeCell ref="B1:B2"/>
    <mergeCell ref="C1:C2"/>
    <mergeCell ref="E1:H1"/>
    <mergeCell ref="I1:I2"/>
    <mergeCell ref="J1:M1"/>
    <mergeCell ref="D1:D2"/>
  </mergeCells>
  <dataValidations count="2">
    <dataValidation type="list" allowBlank="1" showInputMessage="1" showErrorMessage="1" sqref="B3:B243">
      <formula1>DSKH</formula1>
    </dataValidation>
    <dataValidation type="list" allowBlank="1" showInputMessage="1" showErrorMessage="1" sqref="D3:D243">
      <formula1>"cái, tấm"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69"/>
  <sheetViews>
    <sheetView tabSelected="1" topLeftCell="A2" workbookViewId="0">
      <pane xSplit="2" ySplit="2" topLeftCell="C7" activePane="bottomRight" state="frozen"/>
      <selection activeCell="A2" sqref="A2"/>
      <selection pane="topRight" activeCell="C2" sqref="C2"/>
      <selection pane="bottomLeft" activeCell="A4" sqref="A4"/>
      <selection pane="bottomRight" activeCell="E78" sqref="E78"/>
    </sheetView>
  </sheetViews>
  <sheetFormatPr defaultRowHeight="12.75"/>
  <cols>
    <col min="1" max="1" width="6.28515625" style="1" customWidth="1"/>
    <col min="2" max="2" width="39.28515625" style="1" customWidth="1"/>
    <col min="3" max="3" width="5.7109375" style="7" customWidth="1"/>
    <col min="4" max="4" width="5.28515625" style="7" customWidth="1"/>
    <col min="5" max="5" width="6.7109375" style="1" customWidth="1"/>
    <col min="6" max="9" width="14" style="1" customWidth="1"/>
    <col min="10" max="10" width="14" style="113" customWidth="1"/>
    <col min="11" max="11" width="12.140625" style="7" customWidth="1"/>
    <col min="12" max="12" width="43.42578125" style="1" customWidth="1"/>
    <col min="13" max="13" width="14.7109375" style="1" customWidth="1"/>
    <col min="14" max="16384" width="9.140625" style="1"/>
  </cols>
  <sheetData>
    <row r="1" spans="1:14" ht="18.75" hidden="1" customHeight="1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ht="25.5" customHeight="1">
      <c r="A2" s="114" t="s">
        <v>1</v>
      </c>
      <c r="B2" s="114" t="s">
        <v>2</v>
      </c>
      <c r="C2" s="114" t="s">
        <v>165</v>
      </c>
      <c r="D2" s="114" t="s">
        <v>166</v>
      </c>
      <c r="E2" s="129" t="s">
        <v>327</v>
      </c>
      <c r="F2" s="130"/>
      <c r="G2" s="129" t="s">
        <v>323</v>
      </c>
      <c r="H2" s="130"/>
      <c r="I2" s="131" t="s">
        <v>324</v>
      </c>
      <c r="J2" s="132"/>
      <c r="K2" s="114" t="s">
        <v>3</v>
      </c>
      <c r="L2" s="114" t="s">
        <v>4</v>
      </c>
      <c r="M2" s="114" t="s">
        <v>5</v>
      </c>
      <c r="N2" s="114" t="s">
        <v>6</v>
      </c>
    </row>
    <row r="3" spans="1:14" s="109" customFormat="1" ht="26.25" customHeight="1">
      <c r="A3" s="114"/>
      <c r="B3" s="114"/>
      <c r="C3" s="114"/>
      <c r="D3" s="114"/>
      <c r="E3" s="115" t="s">
        <v>326</v>
      </c>
      <c r="F3" s="115" t="s">
        <v>328</v>
      </c>
      <c r="G3" s="115" t="s">
        <v>326</v>
      </c>
      <c r="H3" s="115" t="s">
        <v>328</v>
      </c>
      <c r="I3" s="115" t="s">
        <v>326</v>
      </c>
      <c r="J3" s="115" t="s">
        <v>328</v>
      </c>
      <c r="K3" s="114"/>
      <c r="L3" s="114"/>
      <c r="M3" s="114"/>
      <c r="N3" s="114"/>
    </row>
    <row r="4" spans="1:14" ht="18.75" customHeight="1">
      <c r="A4" s="2">
        <f>IF(B4&lt;&gt;"",ROW()-3,"")</f>
        <v>1</v>
      </c>
      <c r="B4" s="5" t="s">
        <v>178</v>
      </c>
      <c r="C4" s="6"/>
      <c r="D4" s="6" t="s">
        <v>94</v>
      </c>
      <c r="E4" s="112"/>
      <c r="F4" s="112">
        <v>39335835</v>
      </c>
      <c r="G4" s="110">
        <f t="array" ref="G4">IF($B4="",0,SUM(IF($B4=TH,KHN)))</f>
        <v>0</v>
      </c>
      <c r="H4" s="110">
        <f t="array" ref="H4">IF($B4="",0,SUM(IF($B4=TH,KHC)))</f>
        <v>19296915</v>
      </c>
      <c r="I4" s="133">
        <f t="shared" ref="I4" si="0">ROUND(MAX(E4+G4-F4-H4,0),2)</f>
        <v>0</v>
      </c>
      <c r="J4" s="133">
        <f t="shared" ref="J4" si="1">ROUND(MAX(F4+H4-E4-G4,0),2)</f>
        <v>58632750</v>
      </c>
      <c r="K4" s="6">
        <v>1201062551</v>
      </c>
      <c r="L4" s="5" t="s">
        <v>26</v>
      </c>
      <c r="M4" s="120"/>
      <c r="N4" s="120"/>
    </row>
    <row r="5" spans="1:14" ht="18.75" customHeight="1">
      <c r="A5" s="2">
        <f>IF(B5&lt;&gt;"",ROW()-3,"")</f>
        <v>2</v>
      </c>
      <c r="B5" s="5" t="s">
        <v>31</v>
      </c>
      <c r="C5" s="6" t="s">
        <v>168</v>
      </c>
      <c r="D5" s="6"/>
      <c r="E5" s="112"/>
      <c r="F5" s="112">
        <v>0</v>
      </c>
      <c r="G5" s="110">
        <f t="array" ref="G5">IF($B5="",0,SUM(IF($B5=TH,KHN)))</f>
        <v>0</v>
      </c>
      <c r="H5" s="110">
        <f t="array" ref="H5">IF($B5="",0,SUM(IF($B5=TH,KHC)))</f>
        <v>0</v>
      </c>
      <c r="I5" s="133">
        <f t="shared" ref="I5:I67" si="2">ROUND(MAX(E5+G5-F5-H5,0),2)</f>
        <v>0</v>
      </c>
      <c r="J5" s="133">
        <f t="shared" ref="J5:J67" si="3">ROUND(MAX(F5+H5-E5-G5,0),2)</f>
        <v>0</v>
      </c>
      <c r="K5" s="6" t="s">
        <v>32</v>
      </c>
      <c r="L5" s="5" t="s">
        <v>33</v>
      </c>
      <c r="M5" s="120"/>
      <c r="N5" s="120"/>
    </row>
    <row r="6" spans="1:14" ht="18.75" customHeight="1">
      <c r="A6" s="2">
        <f>IF(B6&lt;&gt;"",ROW()-3,"")</f>
        <v>3</v>
      </c>
      <c r="B6" s="5" t="s">
        <v>36</v>
      </c>
      <c r="C6" s="6" t="s">
        <v>170</v>
      </c>
      <c r="D6" s="6">
        <v>15</v>
      </c>
      <c r="E6" s="112"/>
      <c r="F6" s="112">
        <v>0</v>
      </c>
      <c r="G6" s="110">
        <f t="array" ref="G6">IF($B6="",0,SUM(IF($B6=TH,KHN)))</f>
        <v>0</v>
      </c>
      <c r="H6" s="152">
        <f t="array" ref="H6">IF($B6="",0,SUM(IF($B6=TH,KHC)))</f>
        <v>12267970</v>
      </c>
      <c r="I6" s="133">
        <f t="shared" si="2"/>
        <v>0</v>
      </c>
      <c r="J6" s="133">
        <f t="shared" si="3"/>
        <v>12267970</v>
      </c>
      <c r="K6" s="6" t="s">
        <v>37</v>
      </c>
      <c r="L6" s="5" t="s">
        <v>38</v>
      </c>
      <c r="M6" s="120"/>
      <c r="N6" s="120"/>
    </row>
    <row r="7" spans="1:14" ht="18.75" customHeight="1">
      <c r="A7" s="2">
        <f>IF(B7&lt;&gt;"",ROW()-3,"")</f>
        <v>4</v>
      </c>
      <c r="B7" s="5" t="s">
        <v>27</v>
      </c>
      <c r="C7" s="6" t="s">
        <v>170</v>
      </c>
      <c r="D7" s="6" t="s">
        <v>172</v>
      </c>
      <c r="E7" s="112"/>
      <c r="F7" s="112">
        <v>0</v>
      </c>
      <c r="G7" s="110">
        <f t="array" ref="G7">IF($B7="",0,SUM(IF($B7=TH,KHN)))</f>
        <v>0</v>
      </c>
      <c r="H7" s="110">
        <f t="array" ref="H7">IF($B7="",0,SUM(IF($B7=TH,KHC)))</f>
        <v>0</v>
      </c>
      <c r="I7" s="133">
        <f t="shared" si="2"/>
        <v>0</v>
      </c>
      <c r="J7" s="133">
        <f t="shared" si="3"/>
        <v>0</v>
      </c>
      <c r="K7" s="6" t="s">
        <v>28</v>
      </c>
      <c r="L7" s="5" t="s">
        <v>29</v>
      </c>
      <c r="M7" s="120"/>
      <c r="N7" s="120"/>
    </row>
    <row r="8" spans="1:14" ht="18.75" customHeight="1">
      <c r="A8" s="2">
        <f>IF(B8&lt;&gt;"",ROW()-3,"")</f>
        <v>5</v>
      </c>
      <c r="B8" s="5" t="s">
        <v>180</v>
      </c>
      <c r="C8" s="6" t="s">
        <v>166</v>
      </c>
      <c r="D8" s="6">
        <v>30</v>
      </c>
      <c r="E8" s="112"/>
      <c r="F8" s="112">
        <v>0</v>
      </c>
      <c r="G8" s="110">
        <f t="array" ref="G8">IF($B8="",0,SUM(IF($B8=TH,KHN)))</f>
        <v>0</v>
      </c>
      <c r="H8" s="110">
        <f t="array" ref="H8">IF($B8="",0,SUM(IF($B8=TH,KHC)))</f>
        <v>0</v>
      </c>
      <c r="I8" s="133">
        <f t="shared" si="2"/>
        <v>0</v>
      </c>
      <c r="J8" s="133">
        <f t="shared" si="3"/>
        <v>0</v>
      </c>
      <c r="K8" s="6" t="s">
        <v>34</v>
      </c>
      <c r="L8" s="5" t="s">
        <v>35</v>
      </c>
      <c r="M8" s="120"/>
      <c r="N8" s="120"/>
    </row>
    <row r="9" spans="1:14" ht="18.75" customHeight="1">
      <c r="A9" s="2">
        <f>IF(B9&lt;&gt;"",ROW()-3,"")</f>
        <v>6</v>
      </c>
      <c r="B9" s="5" t="s">
        <v>179</v>
      </c>
      <c r="C9" s="6"/>
      <c r="D9" s="6"/>
      <c r="E9" s="112"/>
      <c r="F9" s="112">
        <v>18506556</v>
      </c>
      <c r="G9" s="110">
        <f t="array" ref="G9">IF($B9="",0,SUM(IF($B9=TH,KHN)))</f>
        <v>10000000</v>
      </c>
      <c r="H9" s="152">
        <f t="array" ref="H9">IF($B9="",0,SUM(IF($B9=TH,KHC)))</f>
        <v>9001350</v>
      </c>
      <c r="I9" s="133">
        <f t="shared" si="2"/>
        <v>0</v>
      </c>
      <c r="J9" s="133">
        <f t="shared" si="3"/>
        <v>17507906</v>
      </c>
      <c r="K9" s="6">
        <v>1101700031</v>
      </c>
      <c r="L9" s="5" t="s">
        <v>30</v>
      </c>
      <c r="M9" s="120"/>
      <c r="N9" s="120"/>
    </row>
    <row r="10" spans="1:14" ht="18.75" customHeight="1">
      <c r="A10" s="2">
        <f>IF(B10&lt;&gt;"",ROW()-3,"")</f>
        <v>7</v>
      </c>
      <c r="B10" s="5" t="s">
        <v>181</v>
      </c>
      <c r="C10" s="6" t="s">
        <v>169</v>
      </c>
      <c r="D10" s="6">
        <v>15</v>
      </c>
      <c r="E10" s="112"/>
      <c r="F10" s="112">
        <v>11331540</v>
      </c>
      <c r="G10" s="110">
        <f t="array" ref="G10">IF($B10="",0,SUM(IF($B10=TH,KHN)))</f>
        <v>0</v>
      </c>
      <c r="H10" s="152">
        <f t="array" ref="H10">IF($B10="",0,SUM(IF($B10=TH,KHC)))</f>
        <v>45759395</v>
      </c>
      <c r="I10" s="133">
        <f t="shared" si="2"/>
        <v>0</v>
      </c>
      <c r="J10" s="133">
        <f t="shared" si="3"/>
        <v>57090935</v>
      </c>
      <c r="K10" s="6" t="s">
        <v>52</v>
      </c>
      <c r="L10" s="5" t="s">
        <v>53</v>
      </c>
      <c r="M10" s="120"/>
      <c r="N10" s="120"/>
    </row>
    <row r="11" spans="1:14" ht="18.75" customHeight="1">
      <c r="A11" s="2">
        <f>IF(B11&lt;&gt;"",ROW()-3,"")</f>
        <v>8</v>
      </c>
      <c r="B11" s="3" t="s">
        <v>7</v>
      </c>
      <c r="C11" s="6"/>
      <c r="D11" s="6">
        <v>30</v>
      </c>
      <c r="E11" s="112"/>
      <c r="F11" s="112">
        <v>5349245</v>
      </c>
      <c r="G11" s="110">
        <f t="array" ref="G11">IF($B11="",0,SUM(IF($B11=TH,KHN)))</f>
        <v>5349245</v>
      </c>
      <c r="H11" s="110">
        <f t="array" ref="H11">IF($B11="",0,SUM(IF($B11=TH,KHC)))</f>
        <v>0</v>
      </c>
      <c r="I11" s="133">
        <f t="shared" si="2"/>
        <v>0</v>
      </c>
      <c r="J11" s="133">
        <f t="shared" si="3"/>
        <v>0</v>
      </c>
      <c r="K11" s="4" t="s">
        <v>8</v>
      </c>
      <c r="L11" s="3" t="s">
        <v>9</v>
      </c>
      <c r="M11" s="120"/>
      <c r="N11" s="120"/>
    </row>
    <row r="12" spans="1:14" ht="18.75" customHeight="1">
      <c r="A12" s="2">
        <f>IF(B12&lt;&gt;"",ROW()-3,"")</f>
        <v>9</v>
      </c>
      <c r="B12" s="5" t="s">
        <v>23</v>
      </c>
      <c r="C12" s="6"/>
      <c r="D12" s="6">
        <v>30</v>
      </c>
      <c r="E12" s="112"/>
      <c r="F12" s="112">
        <v>18320940</v>
      </c>
      <c r="G12" s="110">
        <f t="array" ref="G12">IF($B12="",0,SUM(IF($B12=TH,KHN)))</f>
        <v>18320940</v>
      </c>
      <c r="H12" s="110">
        <f t="array" ref="H12">IF($B12="",0,SUM(IF($B12=TH,KHC)))</f>
        <v>0</v>
      </c>
      <c r="I12" s="133">
        <f t="shared" si="2"/>
        <v>0</v>
      </c>
      <c r="J12" s="133">
        <f t="shared" si="3"/>
        <v>0</v>
      </c>
      <c r="K12" s="6">
        <v>1100934340</v>
      </c>
      <c r="L12" s="5" t="s">
        <v>24</v>
      </c>
      <c r="M12" s="120"/>
      <c r="N12" s="120"/>
    </row>
    <row r="13" spans="1:14" ht="18.75" customHeight="1">
      <c r="A13" s="2">
        <f>IF(B13&lt;&gt;"",ROW()-3,"")</f>
        <v>10</v>
      </c>
      <c r="B13" s="5" t="s">
        <v>10</v>
      </c>
      <c r="C13" s="6" t="s">
        <v>168</v>
      </c>
      <c r="D13" s="6">
        <v>30</v>
      </c>
      <c r="E13" s="112"/>
      <c r="F13" s="112">
        <f>18140900+5758100</f>
        <v>23899000</v>
      </c>
      <c r="G13" s="110">
        <f t="array" ref="G13">IF($B13="",0,SUM(IF($B13=TH,KHN)))</f>
        <v>23100000</v>
      </c>
      <c r="H13" s="110">
        <f t="array" ref="H13">IF($B13="",0,SUM(IF($B13=TH,KHC)))</f>
        <v>0</v>
      </c>
      <c r="I13" s="133">
        <f t="shared" si="2"/>
        <v>0</v>
      </c>
      <c r="J13" s="133">
        <f t="shared" si="3"/>
        <v>799000</v>
      </c>
      <c r="K13" s="6" t="s">
        <v>11</v>
      </c>
      <c r="L13" s="5" t="s">
        <v>12</v>
      </c>
      <c r="M13" s="120"/>
      <c r="N13" s="120"/>
    </row>
    <row r="14" spans="1:14" ht="18.75" customHeight="1">
      <c r="A14" s="2">
        <f>IF(B14&lt;&gt;"",ROW()-3,"")</f>
        <v>11</v>
      </c>
      <c r="B14" s="5" t="s">
        <v>13</v>
      </c>
      <c r="C14" s="6" t="s">
        <v>166</v>
      </c>
      <c r="D14" s="6"/>
      <c r="E14" s="112"/>
      <c r="F14" s="112">
        <v>62815476</v>
      </c>
      <c r="G14" s="110">
        <f t="array" ref="G14">IF($B14="",0,SUM(IF($B14=TH,KHN)))</f>
        <v>27949000</v>
      </c>
      <c r="H14" s="110">
        <f t="array" ref="H14">IF($B14="",0,SUM(IF($B14=TH,KHC)))</f>
        <v>17757823.600000001</v>
      </c>
      <c r="I14" s="133">
        <f t="shared" si="2"/>
        <v>0</v>
      </c>
      <c r="J14" s="133">
        <f t="shared" si="3"/>
        <v>52624299.600000001</v>
      </c>
      <c r="K14" s="6" t="s">
        <v>14</v>
      </c>
      <c r="L14" s="5" t="s">
        <v>15</v>
      </c>
      <c r="M14" s="120"/>
      <c r="N14" s="120"/>
    </row>
    <row r="15" spans="1:14" ht="18.75" customHeight="1">
      <c r="A15" s="2">
        <f>IF(B15&lt;&gt;"",ROW()-3,"")</f>
        <v>12</v>
      </c>
      <c r="B15" s="117" t="s">
        <v>194</v>
      </c>
      <c r="C15" s="6"/>
      <c r="D15" s="6"/>
      <c r="E15" s="112"/>
      <c r="F15" s="112">
        <v>45614520</v>
      </c>
      <c r="G15" s="110">
        <f t="array" ref="G15">IF($B15="",0,SUM(IF($B15=TH,KHN)))</f>
        <v>20991000</v>
      </c>
      <c r="H15" s="110">
        <f t="array" ref="H15">IF($B15="",0,SUM(IF($B15=TH,KHC)))</f>
        <v>0</v>
      </c>
      <c r="I15" s="133">
        <f t="shared" si="2"/>
        <v>0</v>
      </c>
      <c r="J15" s="133">
        <f t="shared" si="3"/>
        <v>24623520</v>
      </c>
      <c r="K15" s="6">
        <v>1101334635</v>
      </c>
      <c r="L15" s="5" t="s">
        <v>18</v>
      </c>
      <c r="M15" s="120"/>
      <c r="N15" s="120"/>
    </row>
    <row r="16" spans="1:14" ht="18.75" customHeight="1">
      <c r="A16" s="2">
        <f>IF(B16&lt;&gt;"",ROW()-3,"")</f>
        <v>13</v>
      </c>
      <c r="B16" s="5" t="s">
        <v>184</v>
      </c>
      <c r="C16" s="6"/>
      <c r="D16" s="6">
        <v>30</v>
      </c>
      <c r="E16" s="112"/>
      <c r="F16" s="112">
        <v>0</v>
      </c>
      <c r="G16" s="110">
        <f t="array" ref="G16">IF($B16="",0,SUM(IF($B16=TH,KHN)))</f>
        <v>0</v>
      </c>
      <c r="H16" s="110">
        <f t="array" ref="H16">IF($B16="",0,SUM(IF($B16=TH,KHC)))</f>
        <v>0</v>
      </c>
      <c r="I16" s="133">
        <f t="shared" si="2"/>
        <v>0</v>
      </c>
      <c r="J16" s="133">
        <f t="shared" si="3"/>
        <v>0</v>
      </c>
      <c r="K16" s="6" t="s">
        <v>21</v>
      </c>
      <c r="L16" s="5" t="s">
        <v>22</v>
      </c>
      <c r="M16" s="120"/>
      <c r="N16" s="120"/>
    </row>
    <row r="17" spans="1:14" ht="18.75" customHeight="1">
      <c r="A17" s="2">
        <f>IF(B17&lt;&gt;"",ROW()-3,"")</f>
        <v>14</v>
      </c>
      <c r="B17" s="5" t="s">
        <v>182</v>
      </c>
      <c r="C17" s="6" t="s">
        <v>175</v>
      </c>
      <c r="D17" s="6">
        <v>30</v>
      </c>
      <c r="E17" s="112"/>
      <c r="F17" s="112">
        <v>0</v>
      </c>
      <c r="G17" s="110">
        <f t="array" ref="G17">IF($B17="",0,SUM(IF($B17=TH,KHN)))</f>
        <v>9315240</v>
      </c>
      <c r="H17" s="110">
        <f t="array" ref="H17">IF($B17="",0,SUM(IF($B17=TH,KHC)))</f>
        <v>9315240</v>
      </c>
      <c r="I17" s="133">
        <f t="shared" si="2"/>
        <v>0</v>
      </c>
      <c r="J17" s="133">
        <f t="shared" si="3"/>
        <v>0</v>
      </c>
      <c r="K17" s="6" t="s">
        <v>16</v>
      </c>
      <c r="L17" s="5" t="s">
        <v>17</v>
      </c>
      <c r="M17" s="120"/>
      <c r="N17" s="120"/>
    </row>
    <row r="18" spans="1:14" ht="18.75" customHeight="1">
      <c r="A18" s="2">
        <f>IF(B18&lt;&gt;"",ROW()-3,"")</f>
        <v>15</v>
      </c>
      <c r="B18" s="5" t="s">
        <v>183</v>
      </c>
      <c r="C18" s="6" t="s">
        <v>173</v>
      </c>
      <c r="D18" s="6" t="s">
        <v>94</v>
      </c>
      <c r="E18" s="112"/>
      <c r="F18" s="112">
        <v>0</v>
      </c>
      <c r="G18" s="110">
        <f t="array" ref="G18">IF($B18="",0,SUM(IF($B18=TH,KHN)))</f>
        <v>0</v>
      </c>
      <c r="H18" s="110">
        <f t="array" ref="H18">IF($B18="",0,SUM(IF($B18=TH,KHC)))</f>
        <v>4339500</v>
      </c>
      <c r="I18" s="133">
        <f t="shared" si="2"/>
        <v>0</v>
      </c>
      <c r="J18" s="133">
        <f t="shared" si="3"/>
        <v>4339500</v>
      </c>
      <c r="K18" s="6" t="s">
        <v>19</v>
      </c>
      <c r="L18" s="5" t="s">
        <v>20</v>
      </c>
      <c r="M18" s="120"/>
      <c r="N18" s="120"/>
    </row>
    <row r="19" spans="1:14" ht="18.75" customHeight="1">
      <c r="A19" s="2">
        <f>IF(B19&lt;&gt;"",ROW()-3,"")</f>
        <v>16</v>
      </c>
      <c r="B19" s="5" t="s">
        <v>186</v>
      </c>
      <c r="C19" s="6"/>
      <c r="D19" s="6">
        <v>30</v>
      </c>
      <c r="E19" s="112"/>
      <c r="F19" s="112">
        <v>0</v>
      </c>
      <c r="G19" s="110">
        <f t="array" ref="G19">IF($B19="",0,SUM(IF($B19=TH,KHN)))</f>
        <v>0</v>
      </c>
      <c r="H19" s="110">
        <f t="array" ref="H19">IF($B19="",0,SUM(IF($B19=TH,KHC)))</f>
        <v>0</v>
      </c>
      <c r="I19" s="133">
        <f t="shared" si="2"/>
        <v>0</v>
      </c>
      <c r="J19" s="133">
        <f t="shared" si="3"/>
        <v>0</v>
      </c>
      <c r="K19" s="6">
        <v>2100469222</v>
      </c>
      <c r="L19" s="5" t="s">
        <v>25</v>
      </c>
      <c r="M19" s="120"/>
      <c r="N19" s="120"/>
    </row>
    <row r="20" spans="1:14" ht="18.75" customHeight="1">
      <c r="A20" s="2">
        <f>IF(B20&lt;&gt;"",ROW()-3,"")</f>
        <v>17</v>
      </c>
      <c r="B20" s="5" t="s">
        <v>187</v>
      </c>
      <c r="C20" s="6" t="s">
        <v>168</v>
      </c>
      <c r="D20" s="6">
        <v>30</v>
      </c>
      <c r="E20" s="112"/>
      <c r="F20" s="112">
        <v>0</v>
      </c>
      <c r="G20" s="110">
        <f t="array" ref="G20">IF($B20="",0,SUM(IF($B20=TH,KHN)))</f>
        <v>0</v>
      </c>
      <c r="H20" s="110">
        <f t="array" ref="H20">IF($B20="",0,SUM(IF($B20=TH,KHC)))</f>
        <v>0</v>
      </c>
      <c r="I20" s="133">
        <f t="shared" si="2"/>
        <v>0</v>
      </c>
      <c r="J20" s="133">
        <f t="shared" si="3"/>
        <v>0</v>
      </c>
      <c r="K20" s="6" t="s">
        <v>39</v>
      </c>
      <c r="L20" s="5" t="s">
        <v>40</v>
      </c>
      <c r="M20" s="120"/>
      <c r="N20" s="120"/>
    </row>
    <row r="21" spans="1:14" ht="18.75" customHeight="1">
      <c r="A21" s="2">
        <f>IF(B21&lt;&gt;"",ROW()-3,"")</f>
        <v>18</v>
      </c>
      <c r="B21" s="5" t="s">
        <v>188</v>
      </c>
      <c r="C21" s="6" t="s">
        <v>170</v>
      </c>
      <c r="D21" s="6" t="s">
        <v>94</v>
      </c>
      <c r="E21" s="112"/>
      <c r="F21" s="112">
        <v>385400</v>
      </c>
      <c r="G21" s="110">
        <f t="array" ref="G21">IF($B21="",0,SUM(IF($B21=TH,KHN)))</f>
        <v>0</v>
      </c>
      <c r="H21" s="110">
        <f t="array" ref="H21">IF($B21="",0,SUM(IF($B21=TH,KHC)))</f>
        <v>4558400</v>
      </c>
      <c r="I21" s="133">
        <f t="shared" si="2"/>
        <v>0</v>
      </c>
      <c r="J21" s="133">
        <f t="shared" si="3"/>
        <v>4943800</v>
      </c>
      <c r="K21" s="6">
        <v>3900443874</v>
      </c>
      <c r="L21" s="5" t="s">
        <v>41</v>
      </c>
      <c r="M21" s="120"/>
      <c r="N21" s="120"/>
    </row>
    <row r="22" spans="1:14" ht="18.75" customHeight="1">
      <c r="A22" s="2">
        <f>IF(B22&lt;&gt;"",ROW()-3,"")</f>
        <v>19</v>
      </c>
      <c r="B22" s="5" t="s">
        <v>189</v>
      </c>
      <c r="C22" s="6"/>
      <c r="D22" s="6" t="s">
        <v>94</v>
      </c>
      <c r="E22" s="112"/>
      <c r="F22" s="112">
        <v>0</v>
      </c>
      <c r="G22" s="110">
        <f t="array" ref="G22">IF($B22="",0,SUM(IF($B22=TH,KHN)))</f>
        <v>5319826</v>
      </c>
      <c r="H22" s="152">
        <f t="array" ref="H22">IF($B22="",0,SUM(IF($B22=TH,KHC)))</f>
        <v>5319826</v>
      </c>
      <c r="I22" s="133">
        <f t="shared" si="2"/>
        <v>0</v>
      </c>
      <c r="J22" s="133">
        <f t="shared" si="3"/>
        <v>0</v>
      </c>
      <c r="K22" s="6" t="s">
        <v>42</v>
      </c>
      <c r="L22" s="5" t="s">
        <v>43</v>
      </c>
      <c r="M22" s="120"/>
      <c r="N22" s="120"/>
    </row>
    <row r="23" spans="1:14" ht="18.75" customHeight="1">
      <c r="A23" s="2">
        <f>IF(B23&lt;&gt;"",ROW()-3,"")</f>
        <v>20</v>
      </c>
      <c r="B23" s="5" t="s">
        <v>331</v>
      </c>
      <c r="C23" s="6" t="s">
        <v>173</v>
      </c>
      <c r="D23" s="6" t="s">
        <v>174</v>
      </c>
      <c r="E23" s="112"/>
      <c r="F23" s="112">
        <v>0</v>
      </c>
      <c r="G23" s="110">
        <f t="array" ref="G23">IF($B23="",0,SUM(IF($B23=TH,KHN)))</f>
        <v>19000000</v>
      </c>
      <c r="H23" s="152">
        <f t="array" ref="H23">IF($B23="",0,SUM(IF($B23=TH,KHC)))</f>
        <v>105523000</v>
      </c>
      <c r="I23" s="133">
        <f t="shared" si="2"/>
        <v>0</v>
      </c>
      <c r="J23" s="133">
        <f t="shared" si="3"/>
        <v>86523000</v>
      </c>
      <c r="K23" s="6" t="s">
        <v>44</v>
      </c>
      <c r="L23" s="5" t="s">
        <v>45</v>
      </c>
      <c r="M23" s="120"/>
      <c r="N23" s="120"/>
    </row>
    <row r="24" spans="1:14" ht="18.75" customHeight="1">
      <c r="A24" s="2">
        <f>IF(B24&lt;&gt;"",ROW()-3,"")</f>
        <v>21</v>
      </c>
      <c r="B24" s="5" t="s">
        <v>190</v>
      </c>
      <c r="C24" s="6" t="s">
        <v>173</v>
      </c>
      <c r="D24" s="6">
        <v>15</v>
      </c>
      <c r="E24" s="112"/>
      <c r="F24" s="112">
        <v>15754200</v>
      </c>
      <c r="G24" s="110">
        <f t="array" ref="G24">IF($B24="",0,SUM(IF($B24=TH,KHN)))</f>
        <v>15754200</v>
      </c>
      <c r="H24" s="110">
        <f t="array" ref="H24">IF($B24="",0,SUM(IF($B24=TH,KHC)))</f>
        <v>7999860</v>
      </c>
      <c r="I24" s="133">
        <f t="shared" si="2"/>
        <v>0</v>
      </c>
      <c r="J24" s="133">
        <f t="shared" si="3"/>
        <v>7999860</v>
      </c>
      <c r="K24" s="6" t="s">
        <v>46</v>
      </c>
      <c r="L24" s="5" t="s">
        <v>47</v>
      </c>
      <c r="M24" s="120"/>
      <c r="N24" s="120"/>
    </row>
    <row r="25" spans="1:14" ht="18.75" customHeight="1">
      <c r="A25" s="2">
        <f>IF(B25&lt;&gt;"",ROW()-3,"")</f>
        <v>22</v>
      </c>
      <c r="B25" s="117" t="s">
        <v>191</v>
      </c>
      <c r="C25" s="6" t="s">
        <v>168</v>
      </c>
      <c r="D25" s="6" t="s">
        <v>94</v>
      </c>
      <c r="E25" s="112"/>
      <c r="F25" s="112">
        <v>4171860</v>
      </c>
      <c r="G25" s="110">
        <f t="array" ref="G25">IF($B25="",0,SUM(IF($B25=TH,KHN)))</f>
        <v>0</v>
      </c>
      <c r="H25" s="110">
        <f t="array" ref="H25">IF($B25="",0,SUM(IF($B25=TH,KHC)))</f>
        <v>0</v>
      </c>
      <c r="I25" s="133">
        <f t="shared" si="2"/>
        <v>0</v>
      </c>
      <c r="J25" s="133">
        <f t="shared" si="3"/>
        <v>4171860</v>
      </c>
      <c r="K25" s="6" t="s">
        <v>48</v>
      </c>
      <c r="L25" s="5" t="s">
        <v>49</v>
      </c>
      <c r="M25" s="120"/>
      <c r="N25" s="120"/>
    </row>
    <row r="26" spans="1:14" ht="18.75" customHeight="1">
      <c r="A26" s="2">
        <f>IF(B26&lt;&gt;"",ROW()-3,"")</f>
        <v>23</v>
      </c>
      <c r="B26" s="118" t="s">
        <v>192</v>
      </c>
      <c r="C26" s="6" t="s">
        <v>170</v>
      </c>
      <c r="D26" s="6">
        <v>20</v>
      </c>
      <c r="E26" s="112"/>
      <c r="F26" s="112">
        <v>3431533</v>
      </c>
      <c r="G26" s="110">
        <f t="array" ref="G26">IF($B26="",0,SUM(IF($B26=TH,KHN)))</f>
        <v>3431533</v>
      </c>
      <c r="H26" s="152">
        <f t="array" ref="H26">IF($B26="",0,SUM(IF($B26=TH,KHC)))</f>
        <v>0</v>
      </c>
      <c r="I26" s="133">
        <f t="shared" si="2"/>
        <v>0</v>
      </c>
      <c r="J26" s="133">
        <f t="shared" si="3"/>
        <v>0</v>
      </c>
      <c r="K26" s="6"/>
      <c r="L26" s="5"/>
      <c r="M26" s="120"/>
      <c r="N26" s="120"/>
    </row>
    <row r="27" spans="1:14" ht="18.75" customHeight="1">
      <c r="A27" s="2">
        <f>IF(B27&lt;&gt;"",ROW()-3,"")</f>
        <v>24</v>
      </c>
      <c r="B27" s="117" t="s">
        <v>185</v>
      </c>
      <c r="C27" s="6"/>
      <c r="D27" s="6"/>
      <c r="E27" s="112"/>
      <c r="F27" s="112">
        <v>1760000</v>
      </c>
      <c r="G27" s="110">
        <f t="array" ref="G27">IF($B27="",0,SUM(IF($B27=TH,KHN)))</f>
        <v>1760000</v>
      </c>
      <c r="H27" s="152">
        <f t="array" ref="H27">IF($B27="",0,SUM(IF($B27=TH,KHC)))</f>
        <v>19119760</v>
      </c>
      <c r="I27" s="133">
        <f t="shared" si="2"/>
        <v>0</v>
      </c>
      <c r="J27" s="133">
        <f t="shared" si="3"/>
        <v>19119760</v>
      </c>
      <c r="K27" s="6"/>
      <c r="L27" s="5"/>
      <c r="M27" s="120"/>
      <c r="N27" s="120"/>
    </row>
    <row r="28" spans="1:14" ht="18.75" customHeight="1">
      <c r="A28" s="2">
        <f>IF(B28&lt;&gt;"",ROW()-3,"")</f>
        <v>25</v>
      </c>
      <c r="B28" s="5" t="s">
        <v>325</v>
      </c>
      <c r="C28" s="6"/>
      <c r="D28" s="6"/>
      <c r="E28" s="112"/>
      <c r="F28" s="112">
        <v>0</v>
      </c>
      <c r="G28" s="110">
        <f t="array" ref="G28">IF($B28="",0,SUM(IF($B28=TH,KHN)))</f>
        <v>0</v>
      </c>
      <c r="H28" s="110">
        <f t="array" ref="H28">IF($B28="",0,SUM(IF($B28=TH,KHC)))</f>
        <v>0</v>
      </c>
      <c r="I28" s="133">
        <f t="shared" si="2"/>
        <v>0</v>
      </c>
      <c r="J28" s="133">
        <f t="shared" si="3"/>
        <v>0</v>
      </c>
      <c r="K28" s="6" t="s">
        <v>50</v>
      </c>
      <c r="L28" s="5" t="s">
        <v>51</v>
      </c>
      <c r="M28" s="120"/>
      <c r="N28" s="120"/>
    </row>
    <row r="29" spans="1:14" ht="18.75" customHeight="1">
      <c r="A29" s="2">
        <f>IF(B29&lt;&gt;"",ROW()-3,"")</f>
        <v>26</v>
      </c>
      <c r="B29" s="3" t="s">
        <v>136</v>
      </c>
      <c r="C29" s="4"/>
      <c r="D29" s="4">
        <v>7</v>
      </c>
      <c r="E29" s="111"/>
      <c r="F29" s="111">
        <v>104212060</v>
      </c>
      <c r="G29" s="110">
        <f t="array" ref="G29">IF($B29="",0,SUM(IF($B29=TH,KHN)))</f>
        <v>104212060</v>
      </c>
      <c r="H29" s="110">
        <f t="array" ref="H29">IF($B29="",0,SUM(IF($B29=TH,KHC)))</f>
        <v>0</v>
      </c>
      <c r="I29" s="133">
        <f t="shared" si="2"/>
        <v>0</v>
      </c>
      <c r="J29" s="133">
        <f t="shared" si="3"/>
        <v>0</v>
      </c>
      <c r="K29" s="4"/>
      <c r="L29" s="3"/>
      <c r="M29" s="121"/>
      <c r="N29" s="121"/>
    </row>
    <row r="30" spans="1:14" ht="18.75" customHeight="1">
      <c r="A30" s="2">
        <f>IF(B30&lt;&gt;"",ROW()-3,"")</f>
        <v>27</v>
      </c>
      <c r="B30" s="5" t="s">
        <v>155</v>
      </c>
      <c r="C30" s="6" t="s">
        <v>175</v>
      </c>
      <c r="D30" s="6">
        <v>30</v>
      </c>
      <c r="E30" s="112"/>
      <c r="F30" s="112">
        <v>54393209</v>
      </c>
      <c r="G30" s="110">
        <f t="array" ref="G30">IF($B30="",0,SUM(IF($B30=TH,KHN)))</f>
        <v>0</v>
      </c>
      <c r="H30" s="110">
        <f t="array" ref="H30">IF($B30="",0,SUM(IF($B30=TH,KHC)))</f>
        <v>0</v>
      </c>
      <c r="I30" s="133">
        <f t="shared" si="2"/>
        <v>0</v>
      </c>
      <c r="J30" s="133">
        <f t="shared" si="3"/>
        <v>54393209</v>
      </c>
      <c r="K30" s="6"/>
      <c r="L30" s="5"/>
      <c r="M30" s="120"/>
      <c r="N30" s="120"/>
    </row>
    <row r="31" spans="1:14" ht="18.75" customHeight="1">
      <c r="A31" s="2">
        <f>IF(B31&lt;&gt;"",ROW()-3,"")</f>
        <v>28</v>
      </c>
      <c r="B31" s="5" t="s">
        <v>160</v>
      </c>
      <c r="C31" s="6"/>
      <c r="D31" s="6"/>
      <c r="E31" s="112"/>
      <c r="F31" s="112">
        <v>45090000</v>
      </c>
      <c r="G31" s="110">
        <f t="array" ref="G31">IF($B31="",0,SUM(IF($B31=TH,KHN)))</f>
        <v>0</v>
      </c>
      <c r="H31" s="110">
        <f t="array" ref="H31">IF($B31="",0,SUM(IF($B31=TH,KHC)))</f>
        <v>0</v>
      </c>
      <c r="I31" s="133">
        <f t="shared" si="2"/>
        <v>0</v>
      </c>
      <c r="J31" s="133">
        <f t="shared" si="3"/>
        <v>45090000</v>
      </c>
      <c r="K31" s="6"/>
      <c r="L31" s="5"/>
      <c r="M31" s="120"/>
      <c r="N31" s="120"/>
    </row>
    <row r="32" spans="1:14" ht="18.75" customHeight="1">
      <c r="A32" s="2">
        <f>IF(B32&lt;&gt;"",ROW()-3,"")</f>
        <v>29</v>
      </c>
      <c r="B32" s="3" t="s">
        <v>317</v>
      </c>
      <c r="C32" s="6" t="s">
        <v>176</v>
      </c>
      <c r="D32" s="6">
        <v>50</v>
      </c>
      <c r="E32" s="112"/>
      <c r="F32" s="112">
        <v>26407900</v>
      </c>
      <c r="G32" s="110">
        <f t="array" ref="G32">IF($B32="",0,SUM(IF($B32=TH,KHN)))</f>
        <v>0</v>
      </c>
      <c r="H32" s="152">
        <f t="array" ref="H32">IF($B32="",0,SUM(IF($B32=TH,KHC)))</f>
        <v>20520100</v>
      </c>
      <c r="I32" s="133">
        <f t="shared" si="2"/>
        <v>0</v>
      </c>
      <c r="J32" s="133">
        <f t="shared" si="3"/>
        <v>46928000</v>
      </c>
      <c r="K32" s="6"/>
      <c r="L32" s="5"/>
      <c r="M32" s="120"/>
      <c r="N32" s="120"/>
    </row>
    <row r="33" spans="1:14" ht="18.75" customHeight="1">
      <c r="A33" s="2">
        <f>IF(B33&lt;&gt;"",ROW()-3,"")</f>
        <v>30</v>
      </c>
      <c r="B33" s="5" t="s">
        <v>147</v>
      </c>
      <c r="C33" s="6" t="s">
        <v>170</v>
      </c>
      <c r="D33" s="6" t="s">
        <v>94</v>
      </c>
      <c r="E33" s="112"/>
      <c r="F33" s="112">
        <v>24706225</v>
      </c>
      <c r="G33" s="110">
        <f t="array" ref="G33">IF($B33="",0,SUM(IF($B33=TH,KHN)))</f>
        <v>0</v>
      </c>
      <c r="H33" s="110">
        <f t="array" ref="H33">IF($B33="",0,SUM(IF($B33=TH,KHC)))</f>
        <v>0</v>
      </c>
      <c r="I33" s="133">
        <f t="shared" si="2"/>
        <v>0</v>
      </c>
      <c r="J33" s="133">
        <f t="shared" si="3"/>
        <v>24706225</v>
      </c>
      <c r="K33" s="6"/>
      <c r="L33" s="5"/>
      <c r="M33" s="120"/>
      <c r="N33" s="120"/>
    </row>
    <row r="34" spans="1:14" ht="18.75" customHeight="1">
      <c r="A34" s="2">
        <f>IF(B34&lt;&gt;"",ROW()-3,"")</f>
        <v>31</v>
      </c>
      <c r="B34" s="5" t="s">
        <v>161</v>
      </c>
      <c r="C34" s="6"/>
      <c r="D34" s="6">
        <v>30</v>
      </c>
      <c r="E34" s="112"/>
      <c r="F34" s="112">
        <v>20840288</v>
      </c>
      <c r="G34" s="110">
        <f t="array" ref="G34">IF($B34="",0,SUM(IF($B34=TH,KHN)))</f>
        <v>0</v>
      </c>
      <c r="H34" s="110">
        <f t="array" ref="H34">IF($B34="",0,SUM(IF($B34=TH,KHC)))</f>
        <v>0</v>
      </c>
      <c r="I34" s="133">
        <f t="shared" si="2"/>
        <v>0</v>
      </c>
      <c r="J34" s="133">
        <f t="shared" si="3"/>
        <v>20840288</v>
      </c>
      <c r="K34" s="6"/>
      <c r="L34" s="5"/>
      <c r="M34" s="120"/>
      <c r="N34" s="120"/>
    </row>
    <row r="35" spans="1:14" ht="18.75" customHeight="1">
      <c r="A35" s="2">
        <f>IF(B35&lt;&gt;"",ROW()-3,"")</f>
        <v>32</v>
      </c>
      <c r="B35" s="5" t="s">
        <v>159</v>
      </c>
      <c r="C35" s="6" t="s">
        <v>177</v>
      </c>
      <c r="D35" s="6">
        <v>15</v>
      </c>
      <c r="E35" s="112"/>
      <c r="F35" s="112">
        <v>16993700</v>
      </c>
      <c r="G35" s="110">
        <f t="array" ref="G35">IF($B35="",0,SUM(IF($B35=TH,KHN)))</f>
        <v>0</v>
      </c>
      <c r="H35" s="110">
        <f t="array" ref="H35">IF($B35="",0,SUM(IF($B35=TH,KHC)))</f>
        <v>0</v>
      </c>
      <c r="I35" s="133">
        <f t="shared" si="2"/>
        <v>0</v>
      </c>
      <c r="J35" s="133">
        <f t="shared" si="3"/>
        <v>16993700</v>
      </c>
      <c r="K35" s="6"/>
      <c r="L35" s="5"/>
      <c r="M35" s="120"/>
      <c r="N35" s="120"/>
    </row>
    <row r="36" spans="1:14" ht="18.75" customHeight="1">
      <c r="A36" s="2">
        <f>IF(B36&lt;&gt;"",ROW()-3,"")</f>
        <v>33</v>
      </c>
      <c r="B36" s="5" t="s">
        <v>162</v>
      </c>
      <c r="C36" s="6"/>
      <c r="D36" s="6">
        <v>20</v>
      </c>
      <c r="E36" s="112"/>
      <c r="F36" s="112">
        <v>15685960</v>
      </c>
      <c r="G36" s="110">
        <f t="array" ref="G36">IF($B36="",0,SUM(IF($B36=TH,KHN)))</f>
        <v>0</v>
      </c>
      <c r="H36" s="110">
        <f t="array" ref="H36">IF($B36="",0,SUM(IF($B36=TH,KHC)))</f>
        <v>0</v>
      </c>
      <c r="I36" s="133">
        <f t="shared" si="2"/>
        <v>0</v>
      </c>
      <c r="J36" s="133">
        <f t="shared" si="3"/>
        <v>15685960</v>
      </c>
      <c r="K36" s="6"/>
      <c r="L36" s="5"/>
      <c r="M36" s="120"/>
      <c r="N36" s="120"/>
    </row>
    <row r="37" spans="1:14" ht="18.75" customHeight="1">
      <c r="A37" s="2">
        <f>IF(B37&lt;&gt;"",ROW()-3,"")</f>
        <v>34</v>
      </c>
      <c r="B37" s="5" t="s">
        <v>148</v>
      </c>
      <c r="C37" s="6" t="s">
        <v>170</v>
      </c>
      <c r="D37" s="6">
        <v>15</v>
      </c>
      <c r="E37" s="112"/>
      <c r="F37" s="112">
        <v>15558000</v>
      </c>
      <c r="G37" s="110">
        <f t="array" ref="G37">IF($B37="",0,SUM(IF($B37=TH,KHN)))</f>
        <v>0</v>
      </c>
      <c r="H37" s="110">
        <f t="array" ref="H37">IF($B37="",0,SUM(IF($B37=TH,KHC)))</f>
        <v>0</v>
      </c>
      <c r="I37" s="133">
        <f t="shared" si="2"/>
        <v>0</v>
      </c>
      <c r="J37" s="133">
        <f t="shared" si="3"/>
        <v>15558000</v>
      </c>
      <c r="K37" s="6"/>
      <c r="L37" s="5"/>
      <c r="M37" s="120"/>
      <c r="N37" s="120"/>
    </row>
    <row r="38" spans="1:14" ht="18.75" customHeight="1">
      <c r="A38" s="2">
        <f>IF(B38&lt;&gt;"",ROW()-3,"")</f>
        <v>35</v>
      </c>
      <c r="B38" s="5" t="s">
        <v>139</v>
      </c>
      <c r="C38" s="6"/>
      <c r="D38" s="6"/>
      <c r="E38" s="112"/>
      <c r="F38" s="112">
        <v>7318900</v>
      </c>
      <c r="G38" s="110">
        <f t="array" ref="G38">IF($B38="",0,SUM(IF($B38=TH,KHN)))</f>
        <v>7318900</v>
      </c>
      <c r="H38" s="110">
        <f t="array" ref="H38">IF($B38="",0,SUM(IF($B38=TH,KHC)))</f>
        <v>0</v>
      </c>
      <c r="I38" s="133">
        <f t="shared" si="2"/>
        <v>0</v>
      </c>
      <c r="J38" s="133">
        <f t="shared" si="3"/>
        <v>0</v>
      </c>
      <c r="K38" s="6"/>
      <c r="L38" s="5"/>
      <c r="M38" s="120"/>
      <c r="N38" s="120"/>
    </row>
    <row r="39" spans="1:14" ht="18.75" customHeight="1">
      <c r="A39" s="2">
        <f>IF(B39&lt;&gt;"",ROW()-3,"")</f>
        <v>36</v>
      </c>
      <c r="B39" s="5" t="s">
        <v>150</v>
      </c>
      <c r="C39" s="6" t="s">
        <v>170</v>
      </c>
      <c r="D39" s="6"/>
      <c r="E39" s="112"/>
      <c r="F39" s="112">
        <v>6526600</v>
      </c>
      <c r="G39" s="110">
        <f t="array" ref="G39">IF($B39="",0,SUM(IF($B39=TH,KHN)))</f>
        <v>0</v>
      </c>
      <c r="H39" s="110">
        <f t="array" ref="H39">IF($B39="",0,SUM(IF($B39=TH,KHC)))</f>
        <v>0</v>
      </c>
      <c r="I39" s="133">
        <f t="shared" si="2"/>
        <v>0</v>
      </c>
      <c r="J39" s="133">
        <f t="shared" si="3"/>
        <v>6526600</v>
      </c>
      <c r="K39" s="6"/>
      <c r="L39" s="5"/>
      <c r="M39" s="120"/>
      <c r="N39" s="120"/>
    </row>
    <row r="40" spans="1:14" ht="18.75" customHeight="1">
      <c r="A40" s="2">
        <f>IF(B40&lt;&gt;"",ROW()-3,"")</f>
        <v>37</v>
      </c>
      <c r="B40" s="5" t="s">
        <v>137</v>
      </c>
      <c r="C40" s="6"/>
      <c r="D40" s="6">
        <v>7</v>
      </c>
      <c r="E40" s="112"/>
      <c r="F40" s="112">
        <v>4634800</v>
      </c>
      <c r="G40" s="110">
        <f t="array" ref="G40">IF($B40="",0,SUM(IF($B40=TH,KHN)))</f>
        <v>0</v>
      </c>
      <c r="H40" s="110">
        <f t="array" ref="H40">IF($B40="",0,SUM(IF($B40=TH,KHC)))</f>
        <v>0</v>
      </c>
      <c r="I40" s="133">
        <f t="shared" si="2"/>
        <v>0</v>
      </c>
      <c r="J40" s="133">
        <f t="shared" si="3"/>
        <v>4634800</v>
      </c>
      <c r="K40" s="6"/>
      <c r="L40" s="5"/>
      <c r="M40" s="120"/>
      <c r="N40" s="120"/>
    </row>
    <row r="41" spans="1:14" ht="18.75" customHeight="1">
      <c r="A41" s="2">
        <f>IF(B41&lt;&gt;"",ROW()-3,"")</f>
        <v>38</v>
      </c>
      <c r="B41" s="5" t="s">
        <v>157</v>
      </c>
      <c r="C41" s="6" t="s">
        <v>175</v>
      </c>
      <c r="D41" s="6"/>
      <c r="E41" s="112"/>
      <c r="F41" s="112">
        <v>4235400</v>
      </c>
      <c r="G41" s="110">
        <f t="array" ref="G41">IF($B41="",0,SUM(IF($B41=TH,KHN)))</f>
        <v>4235400</v>
      </c>
      <c r="H41" s="110">
        <f t="array" ref="H41">IF($B41="",0,SUM(IF($B41=TH,KHC)))</f>
        <v>0</v>
      </c>
      <c r="I41" s="133">
        <f t="shared" si="2"/>
        <v>0</v>
      </c>
      <c r="J41" s="133">
        <f t="shared" si="3"/>
        <v>0</v>
      </c>
      <c r="K41" s="6"/>
      <c r="L41" s="5"/>
      <c r="M41" s="120"/>
      <c r="N41" s="120"/>
    </row>
    <row r="42" spans="1:14" ht="18.75" customHeight="1">
      <c r="A42" s="2">
        <f>IF(B42&lt;&gt;"",ROW()-3,"")</f>
        <v>39</v>
      </c>
      <c r="B42" s="3" t="s">
        <v>320</v>
      </c>
      <c r="C42" s="6"/>
      <c r="D42" s="6"/>
      <c r="E42" s="112"/>
      <c r="F42" s="112">
        <v>4215270</v>
      </c>
      <c r="G42" s="110">
        <f t="array" ref="G42">IF($B42="",0,SUM(IF($B42=TH,KHN)))</f>
        <v>4000000</v>
      </c>
      <c r="H42" s="152">
        <f t="array" ref="H42">IF($B42="",0,SUM(IF($B42=TH,KHC)))</f>
        <v>5841000</v>
      </c>
      <c r="I42" s="133">
        <f t="shared" si="2"/>
        <v>0</v>
      </c>
      <c r="J42" s="133">
        <f t="shared" si="3"/>
        <v>6056270</v>
      </c>
      <c r="K42" s="6"/>
      <c r="L42" s="5"/>
      <c r="M42" s="120"/>
      <c r="N42" s="120"/>
    </row>
    <row r="43" spans="1:14" ht="18.75" customHeight="1">
      <c r="A43" s="2">
        <f>IF(B43&lt;&gt;"",ROW()-3,"")</f>
        <v>40</v>
      </c>
      <c r="B43" s="5" t="s">
        <v>146</v>
      </c>
      <c r="C43" s="6" t="s">
        <v>170</v>
      </c>
      <c r="D43" s="6">
        <v>15</v>
      </c>
      <c r="E43" s="112"/>
      <c r="F43" s="112">
        <v>1709100</v>
      </c>
      <c r="G43" s="110">
        <f t="array" ref="G43">IF($B43="",0,SUM(IF($B43=TH,KHN)))</f>
        <v>0</v>
      </c>
      <c r="H43" s="110">
        <f t="array" ref="H43">IF($B43="",0,SUM(IF($B43=TH,KHC)))</f>
        <v>0</v>
      </c>
      <c r="I43" s="133">
        <f t="shared" si="2"/>
        <v>0</v>
      </c>
      <c r="J43" s="133">
        <f t="shared" si="3"/>
        <v>1709100</v>
      </c>
      <c r="K43" s="6"/>
      <c r="L43" s="5"/>
      <c r="M43" s="120"/>
      <c r="N43" s="120"/>
    </row>
    <row r="44" spans="1:14" ht="18.75" customHeight="1">
      <c r="A44" s="2">
        <f>IF(B44&lt;&gt;"",ROW()-3,"")</f>
        <v>41</v>
      </c>
      <c r="B44" s="5" t="s">
        <v>153</v>
      </c>
      <c r="C44" s="6" t="s">
        <v>173</v>
      </c>
      <c r="D44" s="6" t="s">
        <v>94</v>
      </c>
      <c r="E44" s="112"/>
      <c r="F44" s="112">
        <v>1560000</v>
      </c>
      <c r="G44" s="110">
        <f t="array" ref="G44">IF($B44="",0,SUM(IF($B44=TH,KHN)))</f>
        <v>0</v>
      </c>
      <c r="H44" s="110">
        <f t="array" ref="H44">IF($B44="",0,SUM(IF($B44=TH,KHC)))</f>
        <v>0</v>
      </c>
      <c r="I44" s="133">
        <f t="shared" si="2"/>
        <v>0</v>
      </c>
      <c r="J44" s="133">
        <f t="shared" si="3"/>
        <v>1560000</v>
      </c>
      <c r="K44" s="6"/>
      <c r="L44" s="5"/>
      <c r="M44" s="120"/>
      <c r="N44" s="120"/>
    </row>
    <row r="45" spans="1:14" ht="18.75" customHeight="1">
      <c r="A45" s="2">
        <f>IF(B45&lt;&gt;"",ROW()-3,"")</f>
        <v>42</v>
      </c>
      <c r="B45" s="5" t="s">
        <v>145</v>
      </c>
      <c r="C45" s="6" t="s">
        <v>170</v>
      </c>
      <c r="D45" s="6">
        <v>30</v>
      </c>
      <c r="E45" s="112"/>
      <c r="F45" s="112">
        <v>790000</v>
      </c>
      <c r="G45" s="110">
        <f t="array" ref="G45">IF($B45="",0,SUM(IF($B45=TH,KHN)))</f>
        <v>0</v>
      </c>
      <c r="H45" s="152">
        <f t="array" ref="H45">IF($B45="",0,SUM(IF($B45=TH,KHC)))</f>
        <v>2358200</v>
      </c>
      <c r="I45" s="133">
        <f t="shared" si="2"/>
        <v>0</v>
      </c>
      <c r="J45" s="133">
        <f t="shared" si="3"/>
        <v>3148200</v>
      </c>
      <c r="K45" s="6"/>
      <c r="L45" s="5"/>
      <c r="M45" s="120"/>
      <c r="N45" s="120"/>
    </row>
    <row r="46" spans="1:14" ht="18.75" customHeight="1">
      <c r="A46" s="2">
        <f>IF(B46&lt;&gt;"",ROW()-3,"")</f>
        <v>43</v>
      </c>
      <c r="B46" s="5" t="s">
        <v>140</v>
      </c>
      <c r="C46" s="6"/>
      <c r="D46" s="6">
        <v>20</v>
      </c>
      <c r="E46" s="112"/>
      <c r="F46" s="112">
        <v>373100</v>
      </c>
      <c r="G46" s="110">
        <f t="array" ref="G46">IF($B46="",0,SUM(IF($B46=TH,KHN)))</f>
        <v>0</v>
      </c>
      <c r="H46" s="152">
        <f t="array" ref="H46">IF($B46="",0,SUM(IF($B46=TH,KHC)))</f>
        <v>16563200</v>
      </c>
      <c r="I46" s="133">
        <f t="shared" si="2"/>
        <v>0</v>
      </c>
      <c r="J46" s="133">
        <f t="shared" si="3"/>
        <v>16936300</v>
      </c>
      <c r="K46" s="6"/>
      <c r="L46" s="5"/>
      <c r="M46" s="120"/>
      <c r="N46" s="120"/>
    </row>
    <row r="47" spans="1:14" ht="18.75" customHeight="1">
      <c r="A47" s="2">
        <f>IF(B47&lt;&gt;"",ROW()-3,"")</f>
        <v>44</v>
      </c>
      <c r="B47" s="5" t="s">
        <v>158</v>
      </c>
      <c r="C47" s="6" t="s">
        <v>177</v>
      </c>
      <c r="D47" s="6"/>
      <c r="E47" s="112"/>
      <c r="F47" s="112">
        <v>331820</v>
      </c>
      <c r="G47" s="110">
        <f t="array" ref="G47">IF($B47="",0,SUM(IF($B47=TH,KHN)))</f>
        <v>0</v>
      </c>
      <c r="H47" s="110">
        <f t="array" ref="H47">IF($B47="",0,SUM(IF($B47=TH,KHC)))</f>
        <v>0</v>
      </c>
      <c r="I47" s="133">
        <f t="shared" si="2"/>
        <v>0</v>
      </c>
      <c r="J47" s="133">
        <f t="shared" si="3"/>
        <v>331820</v>
      </c>
      <c r="K47" s="6"/>
      <c r="L47" s="5"/>
      <c r="M47" s="120"/>
      <c r="N47" s="120"/>
    </row>
    <row r="48" spans="1:14" ht="18.75" customHeight="1">
      <c r="A48" s="2">
        <f>IF(B48&lt;&gt;"",ROW()-3,"")</f>
        <v>45</v>
      </c>
      <c r="B48" s="5" t="s">
        <v>152</v>
      </c>
      <c r="C48" s="6" t="s">
        <v>170</v>
      </c>
      <c r="D48" s="6"/>
      <c r="E48" s="112"/>
      <c r="F48" s="112"/>
      <c r="G48" s="110">
        <f t="array" ref="G48">IF($B48="",0,SUM(IF($B48=TH,KHN)))</f>
        <v>0</v>
      </c>
      <c r="H48" s="110">
        <f t="array" ref="H48">IF($B48="",0,SUM(IF($B48=TH,KHC)))</f>
        <v>0</v>
      </c>
      <c r="I48" s="133">
        <f t="shared" si="2"/>
        <v>0</v>
      </c>
      <c r="J48" s="133">
        <f t="shared" si="3"/>
        <v>0</v>
      </c>
      <c r="K48" s="6"/>
      <c r="L48" s="5"/>
      <c r="M48" s="120"/>
      <c r="N48" s="120"/>
    </row>
    <row r="49" spans="1:14" ht="18.75" customHeight="1">
      <c r="A49" s="2">
        <f>IF(B49&lt;&gt;"",ROW()-3,"")</f>
        <v>46</v>
      </c>
      <c r="B49" s="3" t="s">
        <v>319</v>
      </c>
      <c r="C49" s="6"/>
      <c r="D49" s="6" t="s">
        <v>94</v>
      </c>
      <c r="E49" s="112"/>
      <c r="F49" s="112"/>
      <c r="G49" s="110">
        <f t="array" ref="G49">IF($B49="",0,SUM(IF($B49=TH,KHN)))</f>
        <v>0</v>
      </c>
      <c r="H49" s="152">
        <f t="array" ref="H49">IF($B49="",0,SUM(IF($B49=TH,KHC)))</f>
        <v>20683000</v>
      </c>
      <c r="I49" s="133">
        <f t="shared" si="2"/>
        <v>0</v>
      </c>
      <c r="J49" s="133">
        <f t="shared" si="3"/>
        <v>20683000</v>
      </c>
      <c r="K49" s="6"/>
      <c r="L49" s="5"/>
      <c r="M49" s="120"/>
      <c r="N49" s="120"/>
    </row>
    <row r="50" spans="1:14" ht="18.75" customHeight="1">
      <c r="A50" s="2">
        <f>IF(B50&lt;&gt;"",ROW()-3,"")</f>
        <v>47</v>
      </c>
      <c r="B50" s="3" t="s">
        <v>318</v>
      </c>
      <c r="C50" s="6"/>
      <c r="D50" s="6" t="s">
        <v>94</v>
      </c>
      <c r="E50" s="112"/>
      <c r="F50" s="112"/>
      <c r="G50" s="110">
        <f t="array" ref="G50">IF($B50="",0,SUM(IF($B50=TH,KHN)))</f>
        <v>0</v>
      </c>
      <c r="H50" s="110">
        <f t="array" ref="H50">IF($B50="",0,SUM(IF($B50=TH,KHC)))</f>
        <v>1149500</v>
      </c>
      <c r="I50" s="133">
        <f t="shared" si="2"/>
        <v>0</v>
      </c>
      <c r="J50" s="133">
        <f t="shared" si="3"/>
        <v>1149500</v>
      </c>
      <c r="K50" s="6"/>
      <c r="L50" s="5"/>
      <c r="M50" s="120"/>
      <c r="N50" s="120"/>
    </row>
    <row r="51" spans="1:14" ht="18.75" customHeight="1">
      <c r="A51" s="2">
        <f>IF(B51&lt;&gt;"",ROW()-3,"")</f>
        <v>48</v>
      </c>
      <c r="B51" s="5" t="s">
        <v>332</v>
      </c>
      <c r="C51" s="6"/>
      <c r="D51" s="6" t="s">
        <v>94</v>
      </c>
      <c r="E51" s="112"/>
      <c r="F51" s="112"/>
      <c r="G51" s="110">
        <f t="array" ref="G51">IF($B51="",0,SUM(IF($B51=TH,KHN)))</f>
        <v>1985000</v>
      </c>
      <c r="H51" s="110">
        <f t="array" ref="H51">IF($B51="",0,SUM(IF($B51=TH,KHC)))</f>
        <v>1985100</v>
      </c>
      <c r="I51" s="133">
        <f>ROUND(MAX(E51+G51-F51-H51,0),2)</f>
        <v>0</v>
      </c>
      <c r="J51" s="133">
        <f>ROUND(MAX(F51+H51-E51-G51,0),2)</f>
        <v>100</v>
      </c>
      <c r="K51" s="6"/>
      <c r="L51" s="5"/>
      <c r="M51" s="120"/>
      <c r="N51" s="120"/>
    </row>
    <row r="52" spans="1:14" ht="18.75" customHeight="1">
      <c r="A52" s="2">
        <f>IF(B52&lt;&gt;"",ROW()-3,"")</f>
        <v>49</v>
      </c>
      <c r="B52" s="3" t="s">
        <v>142</v>
      </c>
      <c r="C52" s="6"/>
      <c r="D52" s="6" t="s">
        <v>94</v>
      </c>
      <c r="E52" s="112"/>
      <c r="F52" s="112"/>
      <c r="G52" s="110">
        <f t="array" ref="G52">IF($B52="",0,SUM(IF($B52=TH,KHN)))</f>
        <v>0</v>
      </c>
      <c r="H52" s="110">
        <f t="array" ref="H52">IF($B52="",0,SUM(IF($B52=TH,KHC)))</f>
        <v>4979600</v>
      </c>
      <c r="I52" s="133">
        <f t="shared" si="2"/>
        <v>0</v>
      </c>
      <c r="J52" s="133">
        <f t="shared" si="3"/>
        <v>4979600</v>
      </c>
      <c r="K52" s="6"/>
      <c r="L52" s="5"/>
      <c r="M52" s="120"/>
      <c r="N52" s="120"/>
    </row>
    <row r="53" spans="1:14" ht="18.75" customHeight="1">
      <c r="A53" s="2">
        <f>IF(B53&lt;&gt;"",ROW()-3,"")</f>
        <v>50</v>
      </c>
      <c r="B53" s="5" t="s">
        <v>164</v>
      </c>
      <c r="C53" s="6"/>
      <c r="D53" s="6"/>
      <c r="E53" s="112"/>
      <c r="F53" s="112"/>
      <c r="G53" s="110">
        <f t="array" ref="G53">IF($B53="",0,SUM(IF($B53=TH,KHN)))</f>
        <v>0</v>
      </c>
      <c r="H53" s="110">
        <f t="array" ref="H53">IF($B53="",0,SUM(IF($B53=TH,KHC)))</f>
        <v>8032500</v>
      </c>
      <c r="I53" s="133">
        <f>ROUND(MAX(E53+G53-F53-H53,0),2)</f>
        <v>0</v>
      </c>
      <c r="J53" s="133">
        <f>ROUND(MAX(F53+H53-E53-G53,0),2)</f>
        <v>8032500</v>
      </c>
      <c r="K53" s="6"/>
      <c r="L53" s="5"/>
      <c r="M53" s="120"/>
      <c r="N53" s="120"/>
    </row>
    <row r="54" spans="1:14" ht="18.75" customHeight="1">
      <c r="A54" s="2">
        <f>IF(B54&lt;&gt;"",ROW()-3,"")</f>
        <v>51</v>
      </c>
      <c r="B54" s="5" t="s">
        <v>163</v>
      </c>
      <c r="C54" s="6"/>
      <c r="D54" s="6"/>
      <c r="E54" s="112"/>
      <c r="F54" s="112"/>
      <c r="G54" s="110">
        <f t="array" ref="G54">IF($B54="",0,SUM(IF($B54=TH,KHN)))</f>
        <v>0</v>
      </c>
      <c r="H54" s="110">
        <f t="array" ref="H54">IF($B54="",0,SUM(IF($B54=TH,KHC)))</f>
        <v>3645000</v>
      </c>
      <c r="I54" s="133">
        <f>ROUND(MAX(E54+G54-F54-H54,0),2)</f>
        <v>0</v>
      </c>
      <c r="J54" s="133">
        <f>ROUND(MAX(F54+H54-E54-G54,0),2)</f>
        <v>3645000</v>
      </c>
      <c r="K54" s="6"/>
      <c r="L54" s="5"/>
      <c r="M54" s="120"/>
      <c r="N54" s="120"/>
    </row>
    <row r="55" spans="1:14" ht="18.75" customHeight="1">
      <c r="A55" s="2">
        <f>IF(B55&lt;&gt;"",ROW()-3,"")</f>
        <v>52</v>
      </c>
      <c r="B55" s="128" t="s">
        <v>193</v>
      </c>
      <c r="C55" s="126" t="s">
        <v>168</v>
      </c>
      <c r="D55" s="126">
        <v>45</v>
      </c>
      <c r="E55" s="125"/>
      <c r="F55" s="125">
        <v>1250000</v>
      </c>
      <c r="G55" s="135">
        <f t="array" ref="G55">IF($B55="",0,SUM(IF($B55=TH,KHN)))</f>
        <v>0</v>
      </c>
      <c r="H55" s="135">
        <f t="array" ref="H55">IF($B55="",0,SUM(IF($B55=TH,KHC)))</f>
        <v>0</v>
      </c>
      <c r="I55" s="134">
        <f t="shared" si="2"/>
        <v>0</v>
      </c>
      <c r="J55" s="134">
        <f t="shared" si="3"/>
        <v>1250000</v>
      </c>
      <c r="K55" s="126"/>
      <c r="L55" s="124"/>
      <c r="M55" s="127"/>
      <c r="N55" s="127"/>
    </row>
    <row r="56" spans="1:14" ht="18.75" customHeight="1">
      <c r="A56" s="2">
        <f>IF(B56&lt;&gt;"",ROW()-3,"")</f>
        <v>53</v>
      </c>
      <c r="B56" s="128" t="s">
        <v>195</v>
      </c>
      <c r="C56" s="126" t="s">
        <v>170</v>
      </c>
      <c r="D56" s="126" t="s">
        <v>94</v>
      </c>
      <c r="E56" s="125"/>
      <c r="F56" s="125">
        <v>1989344</v>
      </c>
      <c r="G56" s="135">
        <f t="array" ref="G56">IF($B56="",0,SUM(IF($B56=TH,KHN)))</f>
        <v>0</v>
      </c>
      <c r="H56" s="135">
        <f t="array" ref="H56">IF($B56="",0,SUM(IF($B56=TH,KHC)))</f>
        <v>0</v>
      </c>
      <c r="I56" s="134">
        <f t="shared" si="2"/>
        <v>0</v>
      </c>
      <c r="J56" s="134">
        <f t="shared" si="3"/>
        <v>1989344</v>
      </c>
      <c r="K56" s="126"/>
      <c r="L56" s="124"/>
      <c r="M56" s="127"/>
      <c r="N56" s="127"/>
    </row>
    <row r="57" spans="1:14" ht="18.75" customHeight="1">
      <c r="A57" s="2">
        <f>IF(B57&lt;&gt;"",ROW()-3,"")</f>
        <v>54</v>
      </c>
      <c r="B57" s="124" t="s">
        <v>138</v>
      </c>
      <c r="C57" s="126"/>
      <c r="D57" s="126">
        <v>0</v>
      </c>
      <c r="E57" s="125"/>
      <c r="F57" s="125">
        <v>5400000</v>
      </c>
      <c r="G57" s="135">
        <f t="array" ref="G57">IF($B57="",0,SUM(IF($B57=TH,KHN)))</f>
        <v>0</v>
      </c>
      <c r="H57" s="135">
        <f t="array" ref="H57">IF($B57="",0,SUM(IF($B57=TH,KHC)))</f>
        <v>0</v>
      </c>
      <c r="I57" s="134">
        <f t="shared" si="2"/>
        <v>0</v>
      </c>
      <c r="J57" s="134">
        <f t="shared" si="3"/>
        <v>5400000</v>
      </c>
      <c r="K57" s="126"/>
      <c r="L57" s="124"/>
      <c r="M57" s="127"/>
      <c r="N57" s="127"/>
    </row>
    <row r="58" spans="1:14" ht="18.75" customHeight="1">
      <c r="A58" s="2">
        <f>IF(B58&lt;&gt;"",ROW()-3,"")</f>
        <v>55</v>
      </c>
      <c r="B58" s="124" t="s">
        <v>144</v>
      </c>
      <c r="C58" s="126" t="s">
        <v>168</v>
      </c>
      <c r="D58" s="126"/>
      <c r="E58" s="125"/>
      <c r="F58" s="125">
        <v>7800000</v>
      </c>
      <c r="G58" s="135">
        <f t="array" ref="G58">IF($B58="",0,SUM(IF($B58=TH,KHN)))</f>
        <v>0</v>
      </c>
      <c r="H58" s="135">
        <f t="array" ref="H58">IF($B58="",0,SUM(IF($B58=TH,KHC)))</f>
        <v>0</v>
      </c>
      <c r="I58" s="134">
        <f t="shared" si="2"/>
        <v>0</v>
      </c>
      <c r="J58" s="134">
        <f t="shared" si="3"/>
        <v>7800000</v>
      </c>
      <c r="K58" s="126"/>
      <c r="L58" s="124"/>
      <c r="M58" s="127"/>
      <c r="N58" s="127"/>
    </row>
    <row r="59" spans="1:14" ht="18.75" customHeight="1">
      <c r="A59" s="2">
        <f>IF(B59&lt;&gt;"",ROW()-3,"")</f>
        <v>56</v>
      </c>
      <c r="B59" s="124" t="s">
        <v>154</v>
      </c>
      <c r="C59" s="126" t="s">
        <v>175</v>
      </c>
      <c r="D59" s="126">
        <v>30</v>
      </c>
      <c r="E59" s="125"/>
      <c r="F59" s="125">
        <v>30976100</v>
      </c>
      <c r="G59" s="135">
        <f t="array" ref="G59">IF($B59="",0,SUM(IF($B59=TH,KHN)))</f>
        <v>0</v>
      </c>
      <c r="H59" s="135">
        <f t="array" ref="H59">IF($B59="",0,SUM(IF($B59=TH,KHC)))</f>
        <v>0</v>
      </c>
      <c r="I59" s="134">
        <f t="shared" si="2"/>
        <v>0</v>
      </c>
      <c r="J59" s="134">
        <f t="shared" si="3"/>
        <v>30976100</v>
      </c>
      <c r="K59" s="126"/>
      <c r="L59" s="124"/>
      <c r="M59" s="127"/>
      <c r="N59" s="127"/>
    </row>
    <row r="60" spans="1:14" ht="18.75" customHeight="1">
      <c r="A60" s="2">
        <f>IF(B60&lt;&gt;"",ROW()-3,"")</f>
        <v>57</v>
      </c>
      <c r="B60" s="124" t="s">
        <v>151</v>
      </c>
      <c r="C60" s="126" t="s">
        <v>170</v>
      </c>
      <c r="D60" s="126" t="s">
        <v>94</v>
      </c>
      <c r="E60" s="125"/>
      <c r="F60" s="125">
        <v>1224600</v>
      </c>
      <c r="G60" s="135">
        <f t="array" ref="G60">IF($B60="",0,SUM(IF($B60=TH,KHN)))</f>
        <v>0</v>
      </c>
      <c r="H60" s="135">
        <f t="array" ref="H60">IF($B60="",0,SUM(IF($B60=TH,KHC)))</f>
        <v>0</v>
      </c>
      <c r="I60" s="134">
        <f t="shared" si="2"/>
        <v>0</v>
      </c>
      <c r="J60" s="134">
        <f t="shared" si="3"/>
        <v>1224600</v>
      </c>
      <c r="K60" s="126"/>
      <c r="L60" s="124"/>
      <c r="M60" s="127"/>
      <c r="N60" s="127"/>
    </row>
    <row r="61" spans="1:14" ht="18.75" customHeight="1">
      <c r="A61" s="2">
        <f>IF(B61&lt;&gt;"",ROW()-3,"")</f>
        <v>58</v>
      </c>
      <c r="B61" s="124" t="s">
        <v>141</v>
      </c>
      <c r="C61" s="126"/>
      <c r="D61" s="126"/>
      <c r="E61" s="125"/>
      <c r="F61" s="125">
        <v>1163010</v>
      </c>
      <c r="G61" s="135">
        <f t="array" ref="G61">IF($B61="",0,SUM(IF($B61=TH,KHN)))</f>
        <v>0</v>
      </c>
      <c r="H61" s="135">
        <f t="array" ref="H61">IF($B61="",0,SUM(IF($B61=TH,KHC)))</f>
        <v>0</v>
      </c>
      <c r="I61" s="134">
        <f t="shared" si="2"/>
        <v>0</v>
      </c>
      <c r="J61" s="134">
        <f t="shared" si="3"/>
        <v>1163010</v>
      </c>
      <c r="K61" s="126"/>
      <c r="L61" s="124"/>
      <c r="M61" s="127"/>
      <c r="N61" s="127"/>
    </row>
    <row r="62" spans="1:14" ht="18.75" customHeight="1">
      <c r="A62" s="2">
        <f>IF(B62&lt;&gt;"",ROW()-3,"")</f>
        <v>59</v>
      </c>
      <c r="B62" s="124" t="s">
        <v>143</v>
      </c>
      <c r="C62" s="126" t="s">
        <v>168</v>
      </c>
      <c r="D62" s="126" t="s">
        <v>94</v>
      </c>
      <c r="E62" s="125"/>
      <c r="F62" s="125">
        <v>87355</v>
      </c>
      <c r="G62" s="135">
        <f t="array" ref="G62">IF($B62="",0,SUM(IF($B62=TH,KHN)))</f>
        <v>0</v>
      </c>
      <c r="H62" s="135">
        <f t="array" ref="H62">IF($B62="",0,SUM(IF($B62=TH,KHC)))</f>
        <v>0</v>
      </c>
      <c r="I62" s="134">
        <f t="shared" si="2"/>
        <v>0</v>
      </c>
      <c r="J62" s="134">
        <f t="shared" si="3"/>
        <v>87355</v>
      </c>
      <c r="K62" s="126"/>
      <c r="L62" s="124"/>
      <c r="M62" s="127"/>
      <c r="N62" s="127"/>
    </row>
    <row r="63" spans="1:14" ht="18.75" customHeight="1">
      <c r="A63" s="2">
        <f>IF(B63&lt;&gt;"",ROW()-3,"")</f>
        <v>60</v>
      </c>
      <c r="B63" s="124" t="s">
        <v>149</v>
      </c>
      <c r="C63" s="126" t="s">
        <v>170</v>
      </c>
      <c r="D63" s="126" t="s">
        <v>94</v>
      </c>
      <c r="E63" s="125"/>
      <c r="F63" s="125">
        <v>750000</v>
      </c>
      <c r="G63" s="135">
        <f t="array" ref="G63">IF($B63="",0,SUM(IF($B63=TH,KHN)))</f>
        <v>0</v>
      </c>
      <c r="H63" s="135">
        <f t="array" ref="H63">IF($B63="",0,SUM(IF($B63=TH,KHC)))</f>
        <v>0</v>
      </c>
      <c r="I63" s="134">
        <f t="shared" si="2"/>
        <v>0</v>
      </c>
      <c r="J63" s="134">
        <f t="shared" si="3"/>
        <v>750000</v>
      </c>
      <c r="K63" s="126"/>
      <c r="L63" s="124"/>
      <c r="M63" s="127"/>
      <c r="N63" s="127"/>
    </row>
    <row r="64" spans="1:14" ht="18.75" customHeight="1">
      <c r="A64" s="2">
        <f>IF(B64&lt;&gt;"",ROW()-3,"")</f>
        <v>61</v>
      </c>
      <c r="B64" s="124" t="s">
        <v>156</v>
      </c>
      <c r="C64" s="126" t="s">
        <v>175</v>
      </c>
      <c r="D64" s="126">
        <v>30</v>
      </c>
      <c r="E64" s="125"/>
      <c r="F64" s="125">
        <v>2479080</v>
      </c>
      <c r="G64" s="135">
        <f t="array" ref="G64">IF($B64="",0,SUM(IF($B64=TH,KHN)))</f>
        <v>0</v>
      </c>
      <c r="H64" s="135">
        <f t="array" ref="H64">IF($B64="",0,SUM(IF($B64=TH,KHC)))</f>
        <v>0</v>
      </c>
      <c r="I64" s="134">
        <f t="shared" si="2"/>
        <v>0</v>
      </c>
      <c r="J64" s="134">
        <f t="shared" si="3"/>
        <v>2479080</v>
      </c>
      <c r="K64" s="126"/>
      <c r="L64" s="124"/>
      <c r="M64" s="127"/>
      <c r="N64" s="127"/>
    </row>
    <row r="65" spans="1:14" ht="18.75" customHeight="1">
      <c r="A65" s="2" t="str">
        <f>IF(B65&lt;&gt;"",ROW()-3,"")</f>
        <v/>
      </c>
      <c r="B65" s="5"/>
      <c r="C65" s="6"/>
      <c r="D65" s="6"/>
      <c r="E65" s="112"/>
      <c r="F65" s="112"/>
      <c r="G65" s="110">
        <f t="array" ref="G65">IF($B65="",0,SUM(IF($B65=TH,KHN)))</f>
        <v>0</v>
      </c>
      <c r="H65" s="110">
        <f t="array" ref="H65">IF($B65="",0,SUM(IF($B65=TH,KHC)))</f>
        <v>0</v>
      </c>
      <c r="I65" s="133">
        <f t="shared" si="2"/>
        <v>0</v>
      </c>
      <c r="J65" s="133">
        <f t="shared" si="3"/>
        <v>0</v>
      </c>
      <c r="K65" s="6"/>
      <c r="L65" s="5"/>
      <c r="M65" s="120"/>
      <c r="N65" s="120"/>
    </row>
    <row r="66" spans="1:14" ht="18.75" customHeight="1">
      <c r="A66" s="2" t="str">
        <f>IF(B66&lt;&gt;"",ROW()-3,"")</f>
        <v/>
      </c>
      <c r="B66" s="5"/>
      <c r="C66" s="6"/>
      <c r="D66" s="6"/>
      <c r="E66" s="5"/>
      <c r="F66" s="5"/>
      <c r="G66" s="110">
        <f t="array" ref="G66">IF($B66="",0,SUM(IF($B66=TH,KHN)))</f>
        <v>0</v>
      </c>
      <c r="H66" s="110">
        <f t="array" ref="H66">IF($B66="",0,SUM(IF($B66=TH,KHC)))</f>
        <v>0</v>
      </c>
      <c r="I66" s="133">
        <f t="shared" si="2"/>
        <v>0</v>
      </c>
      <c r="J66" s="133">
        <f t="shared" si="3"/>
        <v>0</v>
      </c>
      <c r="K66" s="6"/>
      <c r="L66" s="5"/>
      <c r="M66" s="120"/>
      <c r="N66" s="120"/>
    </row>
    <row r="67" spans="1:14" ht="18.75" customHeight="1">
      <c r="A67" s="2" t="str">
        <f>IF(B67&lt;&gt;"",ROW()-3,"")</f>
        <v/>
      </c>
      <c r="B67" s="5"/>
      <c r="C67" s="6"/>
      <c r="D67" s="6"/>
      <c r="E67" s="5"/>
      <c r="F67" s="5"/>
      <c r="G67" s="110">
        <f t="array" ref="G67">IF($B67="",0,SUM(IF($B67=TH,KHN)))</f>
        <v>0</v>
      </c>
      <c r="H67" s="110">
        <f t="array" ref="H67">IF($B67="",0,SUM(IF($B67=TH,KHC)))</f>
        <v>0</v>
      </c>
      <c r="I67" s="133">
        <f t="shared" si="2"/>
        <v>0</v>
      </c>
      <c r="J67" s="133">
        <f t="shared" si="3"/>
        <v>0</v>
      </c>
      <c r="K67" s="6"/>
      <c r="L67" s="5"/>
      <c r="M67" s="120"/>
      <c r="N67" s="120"/>
    </row>
    <row r="68" spans="1:14" ht="18.75" customHeight="1">
      <c r="A68" s="136" t="str">
        <f>IF(B68&lt;&gt;"",ROW()-3,"")</f>
        <v/>
      </c>
      <c r="B68" s="137"/>
      <c r="C68" s="138"/>
      <c r="D68" s="138"/>
      <c r="E68" s="137"/>
      <c r="F68" s="137"/>
      <c r="G68" s="110">
        <f t="array" ref="G68">IF($B68="",0,SUM(IF($B68=TH,KHN)))</f>
        <v>0</v>
      </c>
      <c r="H68" s="110">
        <f t="array" ref="H68">IF($B68="",0,SUM(IF($B68=TH,KHC)))</f>
        <v>0</v>
      </c>
      <c r="I68" s="139">
        <f t="shared" ref="I68:I69" si="4">ROUND(MAX(E68+G68-F68-H68,0),2)</f>
        <v>0</v>
      </c>
      <c r="J68" s="139">
        <f t="shared" ref="J68:J69" si="5">ROUND(MAX(F68+H68-E68-G68,0),2)</f>
        <v>0</v>
      </c>
      <c r="K68" s="138"/>
      <c r="L68" s="137"/>
      <c r="M68" s="140"/>
      <c r="N68" s="140"/>
    </row>
    <row r="69" spans="1:14" ht="18.75" customHeight="1">
      <c r="A69" s="144" t="s">
        <v>131</v>
      </c>
      <c r="B69" s="145"/>
      <c r="C69" s="145"/>
      <c r="D69" s="146"/>
      <c r="E69" s="147">
        <f>SUM(E4:E68)</f>
        <v>0</v>
      </c>
      <c r="F69" s="147">
        <f>SUM(F4:F68)</f>
        <v>659377926</v>
      </c>
      <c r="G69" s="147">
        <f>SUM(G4:G68)</f>
        <v>282042344</v>
      </c>
      <c r="H69" s="147">
        <f>SUM(H4:H68)</f>
        <v>346016239.60000002</v>
      </c>
      <c r="I69" s="147">
        <f>SUM(I4:I68)</f>
        <v>0</v>
      </c>
      <c r="J69" s="147">
        <f>SUM(J4:J68)</f>
        <v>723351821.60000002</v>
      </c>
      <c r="K69" s="142"/>
      <c r="L69" s="141"/>
      <c r="M69" s="143"/>
      <c r="N69" s="143"/>
    </row>
  </sheetData>
  <autoFilter ref="A3:N69"/>
  <sortState ref="A28:N119">
    <sortCondition descending="1" ref="J28:J119"/>
  </sortState>
  <mergeCells count="13">
    <mergeCell ref="E2:F2"/>
    <mergeCell ref="G2:H2"/>
    <mergeCell ref="I2:J2"/>
    <mergeCell ref="A69:D69"/>
    <mergeCell ref="A1:N1"/>
    <mergeCell ref="A2:A3"/>
    <mergeCell ref="B2:B3"/>
    <mergeCell ref="K2:K3"/>
    <mergeCell ref="L2:L3"/>
    <mergeCell ref="M2:M3"/>
    <mergeCell ref="N2:N3"/>
    <mergeCell ref="C2:C3"/>
    <mergeCell ref="D2:D3"/>
  </mergeCells>
  <dataValidations count="1">
    <dataValidation type="list" allowBlank="1" showInputMessage="1" showErrorMessage="1" sqref="B42 B49:B50 B52">
      <formula1>DSKH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7"/>
  <sheetViews>
    <sheetView topLeftCell="A25" workbookViewId="0">
      <selection activeCell="C15" sqref="C15"/>
    </sheetView>
  </sheetViews>
  <sheetFormatPr defaultRowHeight="12.75"/>
  <cols>
    <col min="1" max="1" width="3.85546875" customWidth="1"/>
    <col min="2" max="2" width="12.42578125" customWidth="1"/>
    <col min="4" max="4" width="11.5703125" customWidth="1"/>
    <col min="11" max="11" width="14.42578125" customWidth="1"/>
    <col min="12" max="12" width="14" customWidth="1"/>
  </cols>
  <sheetData>
    <row r="1" spans="2:12" ht="22.5">
      <c r="B1" s="8" t="s">
        <v>54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2:12" ht="16.5" thickBot="1">
      <c r="B2" s="9"/>
      <c r="C2" s="10"/>
      <c r="D2" s="11"/>
      <c r="E2" s="11"/>
      <c r="F2" s="11"/>
      <c r="G2" s="12"/>
      <c r="H2" s="13"/>
      <c r="I2" s="14"/>
      <c r="J2" s="14"/>
      <c r="K2" s="15"/>
      <c r="L2" s="15"/>
    </row>
    <row r="3" spans="2:12">
      <c r="B3" s="16" t="s">
        <v>55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2:12" ht="15">
      <c r="B4" s="17" t="s">
        <v>56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2:12" ht="22.5">
      <c r="B5" s="18" t="s">
        <v>57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2:12" ht="22.5">
      <c r="B6" s="19"/>
      <c r="C6" s="19"/>
      <c r="D6" s="19"/>
      <c r="E6" s="19"/>
      <c r="F6" s="19"/>
      <c r="G6" s="19"/>
      <c r="H6" s="20"/>
      <c r="I6" s="20"/>
      <c r="J6" s="20"/>
      <c r="K6" s="20"/>
      <c r="L6" s="20"/>
    </row>
    <row r="7" spans="2:12" ht="15">
      <c r="B7" s="21" t="s">
        <v>58</v>
      </c>
      <c r="C7" s="22"/>
      <c r="D7" s="22"/>
      <c r="E7" s="22"/>
      <c r="F7" s="22"/>
      <c r="G7" s="22"/>
      <c r="H7" s="23"/>
      <c r="I7" s="23"/>
      <c r="J7" s="23"/>
      <c r="K7" s="23"/>
      <c r="L7" s="23"/>
    </row>
    <row r="8" spans="2:12" ht="15">
      <c r="B8" s="71" t="s">
        <v>59</v>
      </c>
      <c r="C8" s="24" t="s">
        <v>60</v>
      </c>
      <c r="D8" s="22"/>
      <c r="E8" s="22"/>
      <c r="F8" s="22"/>
      <c r="G8" s="22"/>
      <c r="H8" s="23"/>
      <c r="I8" s="23"/>
      <c r="J8" s="23"/>
      <c r="K8" s="23"/>
      <c r="L8" s="23"/>
    </row>
    <row r="9" spans="2:12" ht="15">
      <c r="B9" s="21" t="s">
        <v>61</v>
      </c>
      <c r="C9" s="22" t="s">
        <v>62</v>
      </c>
      <c r="D9" s="22"/>
      <c r="E9" s="22"/>
      <c r="F9" s="22"/>
      <c r="G9" s="22"/>
      <c r="H9" s="23"/>
      <c r="I9" s="23"/>
      <c r="J9" s="23"/>
      <c r="K9" s="23"/>
      <c r="L9" s="23"/>
    </row>
    <row r="10" spans="2:12" ht="15">
      <c r="B10" s="21" t="s">
        <v>63</v>
      </c>
      <c r="C10" s="22" t="s">
        <v>64</v>
      </c>
      <c r="D10" s="22"/>
      <c r="E10" s="22"/>
      <c r="F10" s="22"/>
      <c r="G10" s="22" t="s">
        <v>65</v>
      </c>
      <c r="H10" s="23"/>
      <c r="I10" s="23" t="s">
        <v>66</v>
      </c>
      <c r="J10" s="23"/>
      <c r="K10" s="23"/>
      <c r="L10" s="23"/>
    </row>
    <row r="11" spans="2:12" ht="15">
      <c r="B11" s="21" t="s">
        <v>67</v>
      </c>
      <c r="C11" s="123" t="s">
        <v>68</v>
      </c>
      <c r="D11" s="123"/>
      <c r="E11" s="22"/>
      <c r="F11" s="22"/>
      <c r="G11" s="22"/>
      <c r="H11" s="23"/>
      <c r="I11" s="23"/>
      <c r="J11" s="23"/>
      <c r="K11" s="23"/>
      <c r="L11" s="23"/>
    </row>
    <row r="12" spans="2:12" ht="15">
      <c r="B12" s="70" t="s">
        <v>69</v>
      </c>
      <c r="C12" s="26" t="s">
        <v>70</v>
      </c>
      <c r="D12" s="26"/>
      <c r="E12" s="22"/>
      <c r="F12" s="22"/>
      <c r="G12" s="22" t="s">
        <v>71</v>
      </c>
      <c r="H12" s="27" t="s">
        <v>72</v>
      </c>
      <c r="I12" s="23"/>
      <c r="J12" s="23"/>
      <c r="K12" s="23"/>
      <c r="L12" s="23"/>
    </row>
    <row r="13" spans="2:12" ht="15">
      <c r="B13" s="70"/>
      <c r="C13" s="28" t="s">
        <v>73</v>
      </c>
      <c r="D13" s="26"/>
      <c r="E13" s="22"/>
      <c r="F13" s="22"/>
      <c r="G13" s="22"/>
      <c r="H13" s="27" t="s">
        <v>74</v>
      </c>
      <c r="I13" s="27"/>
      <c r="J13" s="27"/>
      <c r="K13" s="27"/>
      <c r="L13" s="23"/>
    </row>
    <row r="14" spans="2:12" ht="15">
      <c r="B14" s="21" t="s">
        <v>75</v>
      </c>
      <c r="C14" s="24" t="s">
        <v>76</v>
      </c>
      <c r="D14" s="22"/>
      <c r="E14" s="24"/>
      <c r="F14" s="24"/>
      <c r="G14" s="22" t="s">
        <v>77</v>
      </c>
      <c r="H14" s="23"/>
      <c r="I14" s="29" t="s">
        <v>78</v>
      </c>
      <c r="J14" s="29"/>
      <c r="K14" s="23"/>
      <c r="L14" s="23"/>
    </row>
    <row r="15" spans="2:12" ht="15">
      <c r="B15" s="21"/>
      <c r="C15" s="22"/>
      <c r="D15" s="22"/>
      <c r="E15" s="22"/>
      <c r="F15" s="22"/>
      <c r="G15" s="22"/>
      <c r="H15" s="23"/>
      <c r="I15" s="23"/>
      <c r="J15" s="23"/>
      <c r="K15" s="23"/>
      <c r="L15" s="23"/>
    </row>
    <row r="16" spans="2:12" ht="15">
      <c r="B16" s="72" t="s">
        <v>79</v>
      </c>
      <c r="C16" s="95" t="s">
        <v>7</v>
      </c>
      <c r="D16" s="95"/>
      <c r="E16" s="95"/>
      <c r="F16" s="95"/>
      <c r="G16" s="95"/>
      <c r="H16" s="31"/>
      <c r="I16" s="32"/>
      <c r="J16" s="32"/>
      <c r="K16" s="31"/>
      <c r="L16" s="32"/>
    </row>
    <row r="17" spans="2:12" ht="15">
      <c r="B17" s="73" t="s">
        <v>61</v>
      </c>
      <c r="C17" s="31">
        <f>IF(ISNA(VLOOKUP($C$16,DSKH1,6,0)),"",VLOOKUP($C$16,DSKH1,6,0))</f>
        <v>5349245</v>
      </c>
      <c r="D17" s="31"/>
      <c r="E17" s="31"/>
      <c r="F17" s="31"/>
      <c r="G17" s="32"/>
      <c r="H17" s="31"/>
      <c r="I17" s="32"/>
      <c r="J17" s="32"/>
      <c r="K17" s="31"/>
      <c r="L17" s="32"/>
    </row>
    <row r="18" spans="2:12" ht="15">
      <c r="B18" s="73" t="s">
        <v>63</v>
      </c>
      <c r="C18" s="31">
        <f>IF(OR(ISNA(VLOOKUP($C$16,DSKH1,7,0)),VLOOKUP($C$16,DSKH1,7,0)=""),"",VLOOKUP($C$16,DSKH1,7,0))</f>
        <v>0</v>
      </c>
      <c r="D18" s="31"/>
      <c r="E18" s="31"/>
      <c r="F18" s="31"/>
      <c r="G18" s="32" t="s">
        <v>65</v>
      </c>
      <c r="H18" s="31"/>
      <c r="I18" s="32"/>
      <c r="J18" s="32"/>
      <c r="K18" s="31"/>
      <c r="L18" s="32"/>
    </row>
    <row r="19" spans="2:12" ht="15">
      <c r="B19" s="73" t="s">
        <v>67</v>
      </c>
      <c r="C19" s="30">
        <f>IF(OR(ISNA(VLOOKUP($C$16,DSKH1,5,0)),VLOOKUP($C$16,DSKH1,5,0)=""),"",VLOOKUP($C$16,DSKH1,5,0))</f>
        <v>5349245</v>
      </c>
      <c r="D19" s="122"/>
      <c r="E19" s="31"/>
      <c r="F19" s="31"/>
      <c r="G19" s="32"/>
      <c r="H19" s="31"/>
      <c r="I19" s="32"/>
      <c r="J19" s="32"/>
      <c r="K19" s="31"/>
      <c r="L19" s="32"/>
    </row>
    <row r="20" spans="2:12" ht="15">
      <c r="B20" s="21" t="s">
        <v>69</v>
      </c>
      <c r="C20" s="26"/>
      <c r="D20" s="26"/>
      <c r="E20" s="22"/>
      <c r="F20" s="22"/>
      <c r="G20" s="22" t="s">
        <v>71</v>
      </c>
      <c r="H20" s="23"/>
      <c r="I20" s="23"/>
      <c r="J20" s="23"/>
      <c r="K20" s="23"/>
      <c r="L20" s="23"/>
    </row>
    <row r="21" spans="2:12" ht="15">
      <c r="B21" s="73" t="s">
        <v>75</v>
      </c>
      <c r="C21" s="33"/>
      <c r="D21" s="31"/>
      <c r="E21" s="31"/>
      <c r="F21" s="31"/>
      <c r="G21" s="32" t="s">
        <v>80</v>
      </c>
      <c r="H21" s="31"/>
      <c r="I21" s="34"/>
      <c r="J21" s="34"/>
      <c r="K21" s="31"/>
      <c r="L21" s="32"/>
    </row>
    <row r="22" spans="2:12" ht="15">
      <c r="B22" s="25"/>
      <c r="C22" s="22"/>
      <c r="D22" s="22"/>
      <c r="E22" s="22"/>
      <c r="F22" s="22"/>
      <c r="G22" s="22"/>
      <c r="H22" s="23"/>
      <c r="I22" s="23"/>
      <c r="J22" s="23"/>
      <c r="K22" s="23"/>
      <c r="L22" s="23"/>
    </row>
    <row r="23" spans="2:12" ht="15">
      <c r="B23" s="21" t="s">
        <v>81</v>
      </c>
      <c r="C23" s="22"/>
      <c r="D23" s="22"/>
      <c r="E23" s="22"/>
      <c r="F23" s="22"/>
      <c r="G23" s="22"/>
      <c r="H23" s="23"/>
      <c r="I23" s="23"/>
      <c r="J23" s="23"/>
      <c r="K23" s="23"/>
      <c r="L23" s="23"/>
    </row>
    <row r="24" spans="2:12" ht="15">
      <c r="B24" s="25"/>
      <c r="C24" s="22"/>
      <c r="D24" s="22"/>
      <c r="E24" s="22"/>
      <c r="F24" s="22"/>
      <c r="G24" s="22"/>
      <c r="H24" s="23"/>
      <c r="I24" s="23"/>
      <c r="J24" s="23"/>
      <c r="K24" s="23"/>
      <c r="L24" s="23"/>
    </row>
    <row r="25" spans="2:12" ht="14.25" customHeight="1">
      <c r="B25" s="35" t="s">
        <v>82</v>
      </c>
      <c r="C25" s="35"/>
      <c r="D25" s="35" t="s">
        <v>83</v>
      </c>
      <c r="E25" s="35"/>
      <c r="F25" s="35"/>
      <c r="G25" s="35"/>
      <c r="H25" s="36" t="s">
        <v>117</v>
      </c>
      <c r="I25" s="36"/>
      <c r="J25" s="36"/>
      <c r="K25" s="36"/>
      <c r="L25" s="74" t="s">
        <v>119</v>
      </c>
    </row>
    <row r="26" spans="2:12" ht="14.25" customHeight="1">
      <c r="B26" s="35" t="s">
        <v>86</v>
      </c>
      <c r="C26" s="35" t="s">
        <v>87</v>
      </c>
      <c r="D26" s="77" t="s">
        <v>88</v>
      </c>
      <c r="E26" s="35" t="s">
        <v>89</v>
      </c>
      <c r="F26" s="35"/>
      <c r="G26" s="35"/>
      <c r="H26" s="36" t="s">
        <v>84</v>
      </c>
      <c r="I26" s="36" t="s">
        <v>85</v>
      </c>
      <c r="J26" s="74" t="s">
        <v>109</v>
      </c>
      <c r="K26" s="36" t="s">
        <v>118</v>
      </c>
      <c r="L26" s="76"/>
    </row>
    <row r="27" spans="2:12" ht="14.25">
      <c r="B27" s="35"/>
      <c r="C27" s="35"/>
      <c r="D27" s="77"/>
      <c r="E27" s="38" t="s">
        <v>90</v>
      </c>
      <c r="F27" s="38" t="s">
        <v>91</v>
      </c>
      <c r="G27" s="39" t="s">
        <v>92</v>
      </c>
      <c r="H27" s="36"/>
      <c r="I27" s="36"/>
      <c r="J27" s="75"/>
      <c r="K27" s="36"/>
      <c r="L27" s="75"/>
    </row>
    <row r="28" spans="2:12" ht="17.25">
      <c r="B28" s="40" t="s">
        <v>93</v>
      </c>
      <c r="C28" s="41"/>
      <c r="D28" s="42"/>
      <c r="E28" s="42"/>
      <c r="F28" s="42"/>
      <c r="G28" s="42"/>
      <c r="H28" s="43"/>
      <c r="I28" s="43"/>
      <c r="J28" s="43"/>
      <c r="K28" s="44">
        <f>[1]T2.16!I35</f>
        <v>67801067.5</v>
      </c>
      <c r="L28" s="45"/>
    </row>
    <row r="29" spans="2:12" ht="15">
      <c r="B29" s="46" t="s">
        <v>94</v>
      </c>
      <c r="C29" s="47">
        <v>42430</v>
      </c>
      <c r="D29" s="48" t="s">
        <v>95</v>
      </c>
      <c r="E29" s="49"/>
      <c r="F29" s="49"/>
      <c r="G29" s="49"/>
      <c r="H29" s="50"/>
      <c r="I29" s="51"/>
      <c r="J29" s="51"/>
      <c r="K29" s="52">
        <f>IF(D29&lt;&gt;"",(H29*I29)+(H29*I29*J29),"")</f>
        <v>0</v>
      </c>
      <c r="L29" s="52">
        <v>20000000</v>
      </c>
    </row>
    <row r="30" spans="2:12" ht="15">
      <c r="B30" s="46" t="s">
        <v>96</v>
      </c>
      <c r="C30" s="47">
        <v>42430</v>
      </c>
      <c r="D30" s="48" t="s">
        <v>97</v>
      </c>
      <c r="E30" s="49">
        <v>120</v>
      </c>
      <c r="F30" s="49">
        <v>193</v>
      </c>
      <c r="G30" s="49"/>
      <c r="H30" s="50">
        <v>310</v>
      </c>
      <c r="I30" s="51">
        <v>13370</v>
      </c>
      <c r="J30" s="51"/>
      <c r="K30" s="52">
        <f t="shared" ref="K30:K55" si="0">IF(D30&lt;&gt;"",(H30*I30)+(H30*I30*J30),"")</f>
        <v>4144700</v>
      </c>
      <c r="L30" s="53"/>
    </row>
    <row r="31" spans="2:12" ht="15">
      <c r="B31" s="46" t="s">
        <v>98</v>
      </c>
      <c r="C31" s="47">
        <v>42430</v>
      </c>
      <c r="D31" s="48" t="s">
        <v>99</v>
      </c>
      <c r="E31" s="49">
        <v>120</v>
      </c>
      <c r="F31" s="49">
        <v>55</v>
      </c>
      <c r="G31" s="49"/>
      <c r="H31" s="50">
        <v>50</v>
      </c>
      <c r="I31" s="51">
        <v>2464</v>
      </c>
      <c r="J31" s="51"/>
      <c r="K31" s="52">
        <f t="shared" si="0"/>
        <v>123200</v>
      </c>
      <c r="L31" s="53"/>
    </row>
    <row r="32" spans="2:12" ht="15">
      <c r="B32" s="46"/>
      <c r="C32" s="47"/>
      <c r="D32" s="48" t="s">
        <v>99</v>
      </c>
      <c r="E32" s="49">
        <v>120</v>
      </c>
      <c r="F32" s="49">
        <v>66</v>
      </c>
      <c r="G32" s="49"/>
      <c r="H32" s="50">
        <v>50</v>
      </c>
      <c r="I32" s="51">
        <v>3696</v>
      </c>
      <c r="J32" s="51"/>
      <c r="K32" s="52">
        <f t="shared" si="0"/>
        <v>184800</v>
      </c>
      <c r="L32" s="53"/>
    </row>
    <row r="33" spans="2:12" ht="15">
      <c r="B33" s="46"/>
      <c r="C33" s="47"/>
      <c r="D33" s="48" t="s">
        <v>97</v>
      </c>
      <c r="E33" s="49">
        <v>120</v>
      </c>
      <c r="F33" s="49">
        <v>82</v>
      </c>
      <c r="G33" s="49"/>
      <c r="H33" s="50">
        <v>16</v>
      </c>
      <c r="I33" s="51">
        <v>5510</v>
      </c>
      <c r="J33" s="51"/>
      <c r="K33" s="52">
        <f t="shared" si="0"/>
        <v>88160</v>
      </c>
      <c r="L33" s="53"/>
    </row>
    <row r="34" spans="2:12" ht="15">
      <c r="B34" s="46" t="s">
        <v>100</v>
      </c>
      <c r="C34" s="47">
        <v>42432</v>
      </c>
      <c r="D34" s="48" t="s">
        <v>101</v>
      </c>
      <c r="E34" s="49">
        <v>95</v>
      </c>
      <c r="F34" s="49">
        <v>110</v>
      </c>
      <c r="G34" s="49"/>
      <c r="H34" s="50">
        <v>500</v>
      </c>
      <c r="I34" s="51">
        <v>6375</v>
      </c>
      <c r="J34" s="51"/>
      <c r="K34" s="52">
        <f t="shared" si="0"/>
        <v>3187500</v>
      </c>
      <c r="L34" s="53"/>
    </row>
    <row r="35" spans="2:12" ht="15">
      <c r="B35" s="46"/>
      <c r="C35" s="47"/>
      <c r="D35" s="48" t="s">
        <v>101</v>
      </c>
      <c r="E35" s="49">
        <v>85</v>
      </c>
      <c r="F35" s="49">
        <v>190</v>
      </c>
      <c r="G35" s="49"/>
      <c r="H35" s="50">
        <v>400</v>
      </c>
      <c r="I35" s="51">
        <v>9852</v>
      </c>
      <c r="J35" s="51"/>
      <c r="K35" s="52">
        <f t="shared" si="0"/>
        <v>3940800</v>
      </c>
      <c r="L35" s="53"/>
    </row>
    <row r="36" spans="2:12" ht="15">
      <c r="B36" s="46"/>
      <c r="C36" s="47"/>
      <c r="D36" s="48" t="s">
        <v>101</v>
      </c>
      <c r="E36" s="49">
        <v>85</v>
      </c>
      <c r="F36" s="49">
        <v>94</v>
      </c>
      <c r="G36" s="49"/>
      <c r="H36" s="50">
        <v>50</v>
      </c>
      <c r="I36" s="51">
        <v>4874</v>
      </c>
      <c r="J36" s="51"/>
      <c r="K36" s="52">
        <f t="shared" si="0"/>
        <v>243700</v>
      </c>
      <c r="L36" s="53"/>
    </row>
    <row r="37" spans="2:12" ht="15">
      <c r="B37" s="46" t="s">
        <v>102</v>
      </c>
      <c r="C37" s="47">
        <v>42439</v>
      </c>
      <c r="D37" s="48" t="s">
        <v>101</v>
      </c>
      <c r="E37" s="49">
        <v>110</v>
      </c>
      <c r="F37" s="49">
        <v>113</v>
      </c>
      <c r="G37" s="49"/>
      <c r="H37" s="50">
        <v>600</v>
      </c>
      <c r="I37" s="51">
        <v>7582</v>
      </c>
      <c r="J37" s="51"/>
      <c r="K37" s="52">
        <f t="shared" si="0"/>
        <v>4549200</v>
      </c>
      <c r="L37" s="54"/>
    </row>
    <row r="38" spans="2:12" ht="15">
      <c r="B38" s="46"/>
      <c r="C38" s="47"/>
      <c r="D38" s="48" t="s">
        <v>101</v>
      </c>
      <c r="E38" s="49">
        <v>110</v>
      </c>
      <c r="F38" s="49">
        <v>112</v>
      </c>
      <c r="G38" s="49"/>
      <c r="H38" s="50">
        <v>150</v>
      </c>
      <c r="I38" s="51">
        <v>7515</v>
      </c>
      <c r="J38" s="51"/>
      <c r="K38" s="52">
        <f t="shared" si="0"/>
        <v>1127250</v>
      </c>
      <c r="L38" s="54"/>
    </row>
    <row r="39" spans="2:12" ht="15">
      <c r="B39" s="46" t="s">
        <v>103</v>
      </c>
      <c r="C39" s="47">
        <v>42440</v>
      </c>
      <c r="D39" s="48" t="s">
        <v>101</v>
      </c>
      <c r="E39" s="49">
        <v>110</v>
      </c>
      <c r="F39" s="49">
        <v>163</v>
      </c>
      <c r="G39" s="49"/>
      <c r="H39" s="50">
        <v>200</v>
      </c>
      <c r="I39" s="51">
        <v>10937</v>
      </c>
      <c r="J39" s="51"/>
      <c r="K39" s="52">
        <f t="shared" si="0"/>
        <v>2187400</v>
      </c>
      <c r="L39" s="54"/>
    </row>
    <row r="40" spans="2:12" ht="15">
      <c r="B40" s="46"/>
      <c r="C40" s="47"/>
      <c r="D40" s="48" t="s">
        <v>101</v>
      </c>
      <c r="E40" s="49">
        <v>110</v>
      </c>
      <c r="F40" s="49">
        <v>75</v>
      </c>
      <c r="G40" s="49"/>
      <c r="H40" s="50">
        <v>203</v>
      </c>
      <c r="I40" s="51">
        <v>5035</v>
      </c>
      <c r="J40" s="51"/>
      <c r="K40" s="52">
        <f t="shared" si="0"/>
        <v>1022105</v>
      </c>
      <c r="L40" s="54"/>
    </row>
    <row r="41" spans="2:12" ht="15">
      <c r="B41" s="46"/>
      <c r="C41" s="47"/>
      <c r="D41" s="48" t="s">
        <v>101</v>
      </c>
      <c r="E41" s="49">
        <v>85</v>
      </c>
      <c r="F41" s="49">
        <v>189</v>
      </c>
      <c r="G41" s="49"/>
      <c r="H41" s="50">
        <v>200</v>
      </c>
      <c r="I41" s="51">
        <v>13082</v>
      </c>
      <c r="J41" s="51"/>
      <c r="K41" s="52">
        <f t="shared" si="0"/>
        <v>2616400</v>
      </c>
      <c r="L41" s="54"/>
    </row>
    <row r="42" spans="2:12" ht="15">
      <c r="B42" s="46" t="s">
        <v>104</v>
      </c>
      <c r="C42" s="47">
        <v>42443</v>
      </c>
      <c r="D42" s="48" t="s">
        <v>101</v>
      </c>
      <c r="E42" s="49">
        <v>110</v>
      </c>
      <c r="F42" s="49">
        <v>189</v>
      </c>
      <c r="G42" s="49"/>
      <c r="H42" s="50">
        <v>200</v>
      </c>
      <c r="I42" s="51">
        <v>13072</v>
      </c>
      <c r="J42" s="51"/>
      <c r="K42" s="52">
        <f t="shared" si="0"/>
        <v>2614400</v>
      </c>
      <c r="L42" s="54"/>
    </row>
    <row r="43" spans="2:12" ht="15">
      <c r="B43" s="46"/>
      <c r="C43" s="47"/>
      <c r="D43" s="48" t="s">
        <v>101</v>
      </c>
      <c r="E43" s="49">
        <v>90</v>
      </c>
      <c r="F43" s="49">
        <v>156</v>
      </c>
      <c r="G43" s="49"/>
      <c r="H43" s="50">
        <v>153</v>
      </c>
      <c r="I43" s="51">
        <v>8965</v>
      </c>
      <c r="J43" s="51"/>
      <c r="K43" s="52">
        <f t="shared" si="0"/>
        <v>1371645</v>
      </c>
      <c r="L43" s="54"/>
    </row>
    <row r="44" spans="2:12" ht="15">
      <c r="B44" s="46"/>
      <c r="C44" s="47"/>
      <c r="D44" s="48" t="s">
        <v>101</v>
      </c>
      <c r="E44" s="49">
        <v>90</v>
      </c>
      <c r="F44" s="49">
        <v>147</v>
      </c>
      <c r="G44" s="49"/>
      <c r="H44" s="50">
        <v>400</v>
      </c>
      <c r="I44" s="51">
        <v>8070</v>
      </c>
      <c r="J44" s="51"/>
      <c r="K44" s="52">
        <f t="shared" si="0"/>
        <v>3228000</v>
      </c>
      <c r="L44" s="54"/>
    </row>
    <row r="45" spans="2:12" ht="15">
      <c r="B45" s="46"/>
      <c r="C45" s="47"/>
      <c r="D45" s="48" t="s">
        <v>99</v>
      </c>
      <c r="E45" s="49">
        <v>110</v>
      </c>
      <c r="F45" s="49">
        <v>218</v>
      </c>
      <c r="G45" s="49"/>
      <c r="H45" s="50">
        <v>200</v>
      </c>
      <c r="I45" s="51">
        <v>13829</v>
      </c>
      <c r="J45" s="51"/>
      <c r="K45" s="52">
        <f t="shared" si="0"/>
        <v>2765800</v>
      </c>
      <c r="L45" s="54"/>
    </row>
    <row r="46" spans="2:12" ht="15">
      <c r="B46" s="46" t="s">
        <v>94</v>
      </c>
      <c r="C46" s="47">
        <v>42444</v>
      </c>
      <c r="D46" s="48" t="s">
        <v>95</v>
      </c>
      <c r="E46" s="49"/>
      <c r="F46" s="49"/>
      <c r="G46" s="49"/>
      <c r="H46" s="50"/>
      <c r="I46" s="51"/>
      <c r="J46" s="51"/>
      <c r="K46" s="52">
        <f t="shared" si="0"/>
        <v>0</v>
      </c>
      <c r="L46" s="54">
        <v>10000000</v>
      </c>
    </row>
    <row r="47" spans="2:12" ht="15">
      <c r="B47" s="46" t="s">
        <v>105</v>
      </c>
      <c r="C47" s="47">
        <v>42445</v>
      </c>
      <c r="D47" s="48" t="s">
        <v>101</v>
      </c>
      <c r="E47" s="49">
        <v>100</v>
      </c>
      <c r="F47" s="49">
        <v>67</v>
      </c>
      <c r="G47" s="49"/>
      <c r="H47" s="50">
        <v>50</v>
      </c>
      <c r="I47" s="51">
        <v>4087</v>
      </c>
      <c r="J47" s="51"/>
      <c r="K47" s="52">
        <f t="shared" si="0"/>
        <v>204350</v>
      </c>
      <c r="L47" s="54"/>
    </row>
    <row r="48" spans="2:12" ht="15">
      <c r="B48" s="46" t="s">
        <v>106</v>
      </c>
      <c r="C48" s="47">
        <v>42445</v>
      </c>
      <c r="D48" s="48" t="s">
        <v>101</v>
      </c>
      <c r="E48" s="49">
        <v>140</v>
      </c>
      <c r="F48" s="49">
        <v>109</v>
      </c>
      <c r="G48" s="49"/>
      <c r="H48" s="50">
        <v>360</v>
      </c>
      <c r="I48" s="51">
        <v>9309</v>
      </c>
      <c r="J48" s="51"/>
      <c r="K48" s="52">
        <f t="shared" si="0"/>
        <v>3351240</v>
      </c>
      <c r="L48" s="54"/>
    </row>
    <row r="49" spans="2:12" ht="15">
      <c r="B49" s="46"/>
      <c r="C49" s="47"/>
      <c r="D49" s="48" t="s">
        <v>97</v>
      </c>
      <c r="E49" s="49">
        <v>140</v>
      </c>
      <c r="F49" s="49">
        <v>123</v>
      </c>
      <c r="G49" s="49"/>
      <c r="H49" s="50">
        <v>50</v>
      </c>
      <c r="I49" s="51">
        <v>9643</v>
      </c>
      <c r="J49" s="51"/>
      <c r="K49" s="52">
        <f t="shared" si="0"/>
        <v>482150</v>
      </c>
      <c r="L49" s="54"/>
    </row>
    <row r="50" spans="2:12" ht="15">
      <c r="B50" s="46" t="s">
        <v>107</v>
      </c>
      <c r="C50" s="47">
        <v>42451</v>
      </c>
      <c r="D50" s="48" t="s">
        <v>101</v>
      </c>
      <c r="E50" s="49">
        <v>100</v>
      </c>
      <c r="F50" s="49">
        <v>87</v>
      </c>
      <c r="G50" s="49"/>
      <c r="H50" s="50">
        <v>50</v>
      </c>
      <c r="I50" s="51">
        <v>5307</v>
      </c>
      <c r="J50" s="51"/>
      <c r="K50" s="52">
        <f t="shared" si="0"/>
        <v>265350</v>
      </c>
      <c r="L50" s="54"/>
    </row>
    <row r="51" spans="2:12" ht="15">
      <c r="B51" s="46" t="s">
        <v>108</v>
      </c>
      <c r="C51" s="47">
        <v>42453</v>
      </c>
      <c r="D51" s="48" t="s">
        <v>101</v>
      </c>
      <c r="E51" s="49">
        <v>140</v>
      </c>
      <c r="F51" s="49">
        <v>131</v>
      </c>
      <c r="G51" s="49"/>
      <c r="H51" s="50">
        <v>310</v>
      </c>
      <c r="I51" s="51">
        <v>11987</v>
      </c>
      <c r="J51" s="51"/>
      <c r="K51" s="52">
        <f t="shared" si="0"/>
        <v>3715970</v>
      </c>
      <c r="L51" s="54"/>
    </row>
    <row r="52" spans="2:12" ht="15">
      <c r="B52" s="46"/>
      <c r="C52" s="47"/>
      <c r="D52" s="48" t="s">
        <v>101</v>
      </c>
      <c r="E52" s="49">
        <v>140</v>
      </c>
      <c r="F52" s="49">
        <v>103</v>
      </c>
      <c r="G52" s="49"/>
      <c r="H52" s="50">
        <v>170</v>
      </c>
      <c r="I52" s="51">
        <v>9596</v>
      </c>
      <c r="J52" s="51"/>
      <c r="K52" s="52">
        <f t="shared" si="0"/>
        <v>1631320</v>
      </c>
      <c r="L52" s="54"/>
    </row>
    <row r="53" spans="2:12" ht="15">
      <c r="B53" s="46"/>
      <c r="C53" s="47"/>
      <c r="D53" s="48" t="s">
        <v>101</v>
      </c>
      <c r="E53" s="49">
        <v>140</v>
      </c>
      <c r="F53" s="49">
        <v>159</v>
      </c>
      <c r="G53" s="49"/>
      <c r="H53" s="50">
        <v>312</v>
      </c>
      <c r="I53" s="51">
        <v>13579</v>
      </c>
      <c r="J53" s="51"/>
      <c r="K53" s="52">
        <f t="shared" si="0"/>
        <v>4236648</v>
      </c>
      <c r="L53" s="54"/>
    </row>
    <row r="54" spans="2:12" ht="15">
      <c r="B54" s="46" t="s">
        <v>94</v>
      </c>
      <c r="C54" s="47">
        <v>42460</v>
      </c>
      <c r="D54" s="48" t="s">
        <v>95</v>
      </c>
      <c r="E54" s="49"/>
      <c r="F54" s="49"/>
      <c r="G54" s="49"/>
      <c r="H54" s="50"/>
      <c r="I54" s="51"/>
      <c r="J54" s="51"/>
      <c r="K54" s="52">
        <f t="shared" si="0"/>
        <v>0</v>
      </c>
      <c r="L54" s="54">
        <v>50000000</v>
      </c>
    </row>
    <row r="55" spans="2:12" ht="15">
      <c r="B55" s="46"/>
      <c r="C55" s="47"/>
      <c r="D55" s="48"/>
      <c r="E55" s="49"/>
      <c r="F55" s="49"/>
      <c r="G55" s="49"/>
      <c r="H55" s="50"/>
      <c r="I55" s="51"/>
      <c r="J55" s="51"/>
      <c r="K55" s="52" t="str">
        <f t="shared" si="0"/>
        <v/>
      </c>
      <c r="L55" s="54"/>
    </row>
    <row r="56" spans="2:12" ht="15">
      <c r="B56" s="83"/>
      <c r="C56" s="84"/>
      <c r="D56" s="85"/>
      <c r="E56" s="86"/>
      <c r="F56" s="86"/>
      <c r="G56" s="86"/>
      <c r="H56" s="87"/>
      <c r="I56" s="78"/>
      <c r="J56" s="78"/>
      <c r="K56" s="88">
        <f t="shared" ref="K56" si="1">H56*I56</f>
        <v>0</v>
      </c>
      <c r="L56" s="89"/>
    </row>
    <row r="57" spans="2:12" ht="14.25">
      <c r="B57" s="35" t="s">
        <v>110</v>
      </c>
      <c r="C57" s="35"/>
      <c r="D57" s="35"/>
      <c r="E57" s="35"/>
      <c r="F57" s="35"/>
      <c r="G57" s="35"/>
      <c r="H57" s="90"/>
      <c r="I57" s="90"/>
      <c r="J57" s="90"/>
      <c r="K57" s="91">
        <f>SUM(K29:K56)</f>
        <v>47282088</v>
      </c>
      <c r="L57" s="91">
        <f>SUM(L29:L56)</f>
        <v>80000000</v>
      </c>
    </row>
    <row r="58" spans="2:12" ht="14.25">
      <c r="B58" s="92" t="str">
        <f>C16&amp;" còn nợ :"</f>
        <v>Cty TNHH Công Nghiệp Cau Su Nhựa Độc Lập còn nợ :</v>
      </c>
      <c r="C58" s="92"/>
      <c r="D58" s="92"/>
      <c r="E58" s="92"/>
      <c r="F58" s="92"/>
      <c r="G58" s="92"/>
      <c r="H58" s="92"/>
      <c r="I58" s="92"/>
      <c r="J58" s="93"/>
      <c r="K58" s="37">
        <f>K28+K57-L57</f>
        <v>35083155.5</v>
      </c>
      <c r="L58" s="37"/>
    </row>
    <row r="59" spans="2:12" ht="15">
      <c r="B59" s="39" t="s">
        <v>111</v>
      </c>
      <c r="C59" s="94" t="str">
        <f>[2]!VND(K58)</f>
        <v>Ba mươi lăm triệu, không trăm tám mươi ba ngàn, một trăm năm mươi lăm phẩy năm mươi</v>
      </c>
      <c r="D59" s="94"/>
      <c r="E59" s="94"/>
      <c r="F59" s="94"/>
      <c r="G59" s="94"/>
      <c r="H59" s="94"/>
      <c r="I59" s="94"/>
      <c r="J59" s="94"/>
      <c r="K59" s="94"/>
      <c r="L59" s="94"/>
    </row>
    <row r="60" spans="2:12" ht="15">
      <c r="B60" s="55" t="s">
        <v>112</v>
      </c>
      <c r="C60" s="22"/>
      <c r="D60" s="22"/>
      <c r="E60" s="22"/>
      <c r="F60" s="22"/>
      <c r="G60" s="22"/>
      <c r="H60" s="23"/>
      <c r="I60" s="23"/>
      <c r="J60" s="23"/>
      <c r="K60" s="23"/>
      <c r="L60" s="23"/>
    </row>
    <row r="61" spans="2:12" ht="15">
      <c r="B61" s="56"/>
      <c r="C61" s="22"/>
      <c r="D61" s="22"/>
      <c r="E61" s="22"/>
      <c r="F61" s="22"/>
      <c r="G61" s="22"/>
      <c r="H61" s="23"/>
      <c r="I61" s="23"/>
      <c r="J61" s="23"/>
      <c r="K61" s="23"/>
      <c r="L61" s="23"/>
    </row>
    <row r="62" spans="2:12" ht="15">
      <c r="B62" s="56"/>
      <c r="C62" s="22"/>
      <c r="D62" s="22"/>
      <c r="E62" s="22"/>
      <c r="F62" s="22"/>
      <c r="G62" s="22"/>
      <c r="H62" s="23"/>
      <c r="I62" s="23"/>
      <c r="J62" s="23"/>
      <c r="K62" s="23"/>
      <c r="L62" s="23"/>
    </row>
    <row r="63" spans="2:12" ht="14.25">
      <c r="B63" s="35" t="s">
        <v>113</v>
      </c>
      <c r="C63" s="35"/>
      <c r="D63" s="35"/>
      <c r="E63" s="24"/>
      <c r="F63" s="24"/>
      <c r="G63" s="57" t="s">
        <v>114</v>
      </c>
      <c r="H63" s="58"/>
      <c r="I63" s="58"/>
      <c r="J63" s="58"/>
      <c r="K63" s="58"/>
      <c r="L63" s="59"/>
    </row>
    <row r="64" spans="2:12" ht="15">
      <c r="B64" s="60"/>
      <c r="C64" s="61"/>
      <c r="D64" s="62"/>
      <c r="E64" s="63"/>
      <c r="F64" s="63"/>
      <c r="G64" s="60"/>
      <c r="H64" s="61"/>
      <c r="I64" s="62"/>
      <c r="J64" s="79"/>
      <c r="K64" s="60"/>
      <c r="L64" s="62"/>
    </row>
    <row r="65" spans="2:12" ht="15">
      <c r="B65" s="64"/>
      <c r="C65" s="65"/>
      <c r="D65" s="66"/>
      <c r="E65" s="63"/>
      <c r="F65" s="63"/>
      <c r="G65" s="64"/>
      <c r="H65" s="65"/>
      <c r="I65" s="66"/>
      <c r="J65" s="80"/>
      <c r="K65" s="64"/>
      <c r="L65" s="66"/>
    </row>
    <row r="66" spans="2:12" ht="15">
      <c r="B66" s="67"/>
      <c r="C66" s="68"/>
      <c r="D66" s="69"/>
      <c r="E66" s="63"/>
      <c r="F66" s="63"/>
      <c r="G66" s="67"/>
      <c r="H66" s="68"/>
      <c r="I66" s="69"/>
      <c r="J66" s="81"/>
      <c r="K66" s="67"/>
      <c r="L66" s="69"/>
    </row>
    <row r="67" spans="2:12" ht="15">
      <c r="B67" s="57"/>
      <c r="C67" s="58"/>
      <c r="D67" s="59"/>
      <c r="E67" s="63"/>
      <c r="F67" s="63"/>
      <c r="G67" s="57" t="s">
        <v>115</v>
      </c>
      <c r="H67" s="58"/>
      <c r="I67" s="59"/>
      <c r="J67" s="82"/>
      <c r="K67" s="57" t="s">
        <v>116</v>
      </c>
      <c r="L67" s="59"/>
    </row>
  </sheetData>
  <mergeCells count="32">
    <mergeCell ref="C16:G16"/>
    <mergeCell ref="B67:D67"/>
    <mergeCell ref="G67:I67"/>
    <mergeCell ref="K67:L67"/>
    <mergeCell ref="H26:H27"/>
    <mergeCell ref="I26:I27"/>
    <mergeCell ref="H25:K25"/>
    <mergeCell ref="L25:L27"/>
    <mergeCell ref="J26:J27"/>
    <mergeCell ref="C59:L59"/>
    <mergeCell ref="B63:D63"/>
    <mergeCell ref="G63:L63"/>
    <mergeCell ref="B64:D66"/>
    <mergeCell ref="G64:I66"/>
    <mergeCell ref="K64:L66"/>
    <mergeCell ref="K26:K27"/>
    <mergeCell ref="D28:G28"/>
    <mergeCell ref="B57:G57"/>
    <mergeCell ref="B58:I58"/>
    <mergeCell ref="K58:L58"/>
    <mergeCell ref="B25:C25"/>
    <mergeCell ref="D25:G25"/>
    <mergeCell ref="B26:B27"/>
    <mergeCell ref="C26:C27"/>
    <mergeCell ref="D26:D27"/>
    <mergeCell ref="E26:G26"/>
    <mergeCell ref="B1:L1"/>
    <mergeCell ref="B3:L3"/>
    <mergeCell ref="B4:L4"/>
    <mergeCell ref="B5:L5"/>
    <mergeCell ref="C11:D11"/>
    <mergeCell ref="B12:B13"/>
  </mergeCells>
  <dataValidations count="1">
    <dataValidation type="list" allowBlank="1" showInputMessage="1" showErrorMessage="1" sqref="C16:G16">
      <formula1>DSKH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TH - BH</vt:lpstr>
      <vt:lpstr>DS - KH</vt:lpstr>
      <vt:lpstr>DC - CN</vt:lpstr>
      <vt:lpstr>DSKH</vt:lpstr>
      <vt:lpstr>DSKH1</vt:lpstr>
      <vt:lpstr>KHC</vt:lpstr>
      <vt:lpstr>KHN</vt:lpstr>
      <vt:lpstr>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2016-05-19T06:36:03Z</cp:lastPrinted>
  <dcterms:created xsi:type="dcterms:W3CDTF">2016-05-19T03:24:55Z</dcterms:created>
  <dcterms:modified xsi:type="dcterms:W3CDTF">2016-05-19T09:15:00Z</dcterms:modified>
</cp:coreProperties>
</file>